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k21\OneDrive - Oak Ridge National Laboratory\EPA Tools\SPRG\"/>
    </mc:Choice>
  </mc:AlternateContent>
  <xr:revisionPtr revIDLastSave="452" documentId="11_FD7F39DE75DC30F330CA0478231C39A3CDAFB362" xr6:coauthVersionLast="45" xr6:coauthVersionMax="45" xr10:uidLastSave="{46C1424B-4F22-4DB6-85AD-3D875F3A488B}"/>
  <bookViews>
    <workbookView xWindow="-98" yWindow="-98" windowWidth="22695" windowHeight="14595" tabRatio="746" xr2:uid="{00000000-000D-0000-FFFF-FFFF00000000}"/>
  </bookViews>
  <sheets>
    <sheet name="Instructions" sheetId="38" r:id="rId1"/>
    <sheet name="Rad_Spec" sheetId="1" r:id="rId2"/>
    <sheet name="Fsurf" sheetId="2" r:id="rId3"/>
    <sheet name="GSF" sheetId="18" r:id="rId4"/>
    <sheet name="ACF" sheetId="17" r:id="rId5"/>
    <sheet name="pef" sheetId="4" r:id="rId6"/>
    <sheet name="ss" sheetId="5" r:id="rId7"/>
    <sheet name="s_res" sheetId="20" r:id="rId8"/>
    <sheet name="s_ind" sheetId="21" r:id="rId9"/>
    <sheet name="s_out" sheetId="22" r:id="rId10"/>
    <sheet name="s_com" sheetId="23" r:id="rId11"/>
    <sheet name="s_res_risk" sheetId="30" r:id="rId12"/>
    <sheet name="s_ind_risk" sheetId="31" r:id="rId13"/>
    <sheet name="s_out_risk" sheetId="32" r:id="rId14"/>
    <sheet name="s_com_risk" sheetId="33" r:id="rId15"/>
    <sheet name="up_Rad_Spec" sheetId="25" r:id="rId16"/>
    <sheet name="up_res" sheetId="26" r:id="rId17"/>
    <sheet name="up_ind" sheetId="27" r:id="rId18"/>
    <sheet name="up_out" sheetId="28" r:id="rId19"/>
    <sheet name="up_com" sheetId="29" r:id="rId20"/>
    <sheet name="up_res_risk" sheetId="34" r:id="rId21"/>
    <sheet name="up_ind_risk" sheetId="35" r:id="rId22"/>
    <sheet name="up_out_risk" sheetId="36" r:id="rId23"/>
    <sheet name="up_com_risk" sheetId="37" r:id="rId24"/>
  </sheets>
  <externalReferences>
    <externalReference r:id="rId25"/>
  </externalReferences>
  <definedNames>
    <definedName name="_xlnm._FilterDatabase" localSheetId="4" hidden="1">ACF!$A$1:$G$30</definedName>
    <definedName name="_xlnm._FilterDatabase" localSheetId="2" hidden="1">Fsurf!$A$1:$C$30</definedName>
    <definedName name="_xlnm._FilterDatabase" localSheetId="3" hidden="1">GSF!$A$1:$G$30</definedName>
    <definedName name="_xlnm._FilterDatabase" localSheetId="1" hidden="1">Rad_Spec!$A$1:$W$30</definedName>
    <definedName name="_xlnm._FilterDatabase" localSheetId="10" hidden="1">s_com!$A$1:$R$76</definedName>
    <definedName name="_xlnm._FilterDatabase" localSheetId="14" hidden="1">s_com_risk!$A$1:$S$76</definedName>
    <definedName name="_xlnm._FilterDatabase" localSheetId="8" hidden="1">s_ind!$A$1:$R$76</definedName>
    <definedName name="_xlnm._FilterDatabase" localSheetId="12" hidden="1">s_ind_risk!$A$1:$S$76</definedName>
    <definedName name="_xlnm._FilterDatabase" localSheetId="9" hidden="1">s_out!$A$1:$R$76</definedName>
    <definedName name="_xlnm._FilterDatabase" localSheetId="13" hidden="1">s_out_risk!$A$1:$AI$76</definedName>
    <definedName name="_xlnm._FilterDatabase" localSheetId="7" hidden="1">s_res!$A$1:$R$76</definedName>
    <definedName name="_xlnm._FilterDatabase" localSheetId="11" hidden="1">s_res_risk!$A$1:$AI$76</definedName>
    <definedName name="_xlnm._FilterDatabase" localSheetId="19" hidden="1">up_com!$A$1:$R$76</definedName>
    <definedName name="_xlnm._FilterDatabase" localSheetId="23" hidden="1">up_com_risk!$A$1:$AI$76</definedName>
    <definedName name="_xlnm._FilterDatabase" localSheetId="17" hidden="1">up_ind!$A$1:$R$76</definedName>
    <definedName name="_xlnm._FilterDatabase" localSheetId="21" hidden="1">up_ind_risk!$A$1:$AI$76</definedName>
    <definedName name="_xlnm._FilterDatabase" localSheetId="18" hidden="1">up_out!$A$1:$R$76</definedName>
    <definedName name="_xlnm._FilterDatabase" localSheetId="22" hidden="1">up_out_risk!$A$1:$AI$76</definedName>
    <definedName name="_xlnm._FilterDatabase" localSheetId="15" hidden="1">up_Rad_Spec!$A$1:$W$30</definedName>
    <definedName name="_xlnm._FilterDatabase" localSheetId="16" hidden="1">up_res!$A$1:$R$76</definedName>
    <definedName name="_xlnm._FilterDatabase" localSheetId="20" hidden="1">up_res_risk!$A$1:$AI$76</definedName>
    <definedName name="A__sc">[1]d!$W$31</definedName>
    <definedName name="A_excav">[1]d!$W$14</definedName>
    <definedName name="a_i">pef!$Q$4</definedName>
    <definedName name="a_p">pef!$N$11</definedName>
    <definedName name="A_R">[1]d!$T$5</definedName>
    <definedName name="A_sc">[1]d!$T$19</definedName>
    <definedName name="A_surf">[1]d!$W$10</definedName>
    <definedName name="A_till">[1]d!$W$23</definedName>
    <definedName name="A_wind">[1]d!$Q$9</definedName>
    <definedName name="Ac">[1]d!$T$15</definedName>
    <definedName name="Ac_doz">[1]d!$W$26</definedName>
    <definedName name="Ac_grade">[1]d!$W$25</definedName>
    <definedName name="As">[1]d!$Q$8</definedName>
    <definedName name="B__sc">[1]d!$W$32</definedName>
    <definedName name="B_doz">[1]d!$W$27</definedName>
    <definedName name="B_grade">[1]d!$W$28</definedName>
    <definedName name="b_i">pef!$Q$5</definedName>
    <definedName name="B_sc">[1]d!$T$20</definedName>
    <definedName name="B_wind">[1]d!$Q$10</definedName>
    <definedName name="C_">[1]d!$B$3</definedName>
    <definedName name="C__sc">[1]d!$W$33</definedName>
    <definedName name="c_p">pef!$N$12</definedName>
    <definedName name="C_sc">[1]d!$T$21</definedName>
    <definedName name="C_wear">pef!$N$9</definedName>
    <definedName name="C_wind">[1]d!$Q$11</definedName>
    <definedName name="d__p">pef!$N$13</definedName>
    <definedName name="d_A">pef!$E$8</definedName>
    <definedName name="d_AR">pef!$E$12</definedName>
    <definedName name="d_As">pef!$E$9</definedName>
    <definedName name="d_Asw">pef!$B$9</definedName>
    <definedName name="d_AVK__CA_urban_interstate">pef!$E$22</definedName>
    <definedName name="d_Aw">pef!$B$8</definedName>
    <definedName name="d_B">pef!$E$10</definedName>
    <definedName name="d_Bw">pef!$B$10</definedName>
    <definedName name="d_C">pef!$E$11</definedName>
    <definedName name="d_Cw">pef!$B$11</definedName>
    <definedName name="d_ED">pef!$E$24</definedName>
    <definedName name="d_ED_iw">#REF!</definedName>
    <definedName name="d_ED_ow">#REF!</definedName>
    <definedName name="d_ED_res">#REF!</definedName>
    <definedName name="d_ED_res_a">#REF!</definedName>
    <definedName name="d_ED_res_c">#REF!</definedName>
    <definedName name="d_ED_w">#REF!</definedName>
    <definedName name="d_EF_iw">#REF!</definedName>
    <definedName name="d_EF_ow">#REF!</definedName>
    <definedName name="d_EF_res">#REF!</definedName>
    <definedName name="d_EF_res_a">#REF!</definedName>
    <definedName name="d_EF_res_c">#REF!</definedName>
    <definedName name="d_EF_w">#REF!</definedName>
    <definedName name="d_ET_iw">#REF!</definedName>
    <definedName name="d_ET_ow">#REF!</definedName>
    <definedName name="d_ET_res_a_h">#REF!</definedName>
    <definedName name="d_ET_res_c_h">#REF!</definedName>
    <definedName name="d_ET_res_i">#REF!</definedName>
    <definedName name="d_ET_res_o">#REF!</definedName>
    <definedName name="d_ET_w">#REF!</definedName>
    <definedName name="d_excav">[1]d!$W$15</definedName>
    <definedName name="d_Fam">#REF!</definedName>
    <definedName name="d_Fd">pef!#REF!</definedName>
    <definedName name="d_Foffset">#REF!</definedName>
    <definedName name="d_FQ_iw">#REF!</definedName>
    <definedName name="d_FQ_ow">#REF!</definedName>
    <definedName name="d_FQ_res_a">#REF!</definedName>
    <definedName name="d_FQ_res_c">#REF!</definedName>
    <definedName name="d_FQ_w">#REF!</definedName>
    <definedName name="d_FTSS_h">#REF!</definedName>
    <definedName name="d_GSF_i">#REF!</definedName>
    <definedName name="d_GSF_s">#REF!</definedName>
    <definedName name="d_HR__w">#REF!</definedName>
    <definedName name="d_HR_iw">#REF!</definedName>
    <definedName name="d_HR_ow">#REF!</definedName>
    <definedName name="d_IFAres_adj">#REF!</definedName>
    <definedName name="d_IFD_iw">#REF!</definedName>
    <definedName name="d_IFD_ow">#REF!</definedName>
    <definedName name="d_IFD_w">#REF!</definedName>
    <definedName name="d_IFDres_adj">#REF!</definedName>
    <definedName name="d_IRA_iw">#REF!</definedName>
    <definedName name="d_IRA_ow">#REF!</definedName>
    <definedName name="d_IRA_res_a">#REF!</definedName>
    <definedName name="d_IRA_res_c">#REF!</definedName>
    <definedName name="d_IRA_w">#REF!</definedName>
    <definedName name="d_k">#REF!</definedName>
    <definedName name="d_k_pp">pef!$E$18</definedName>
    <definedName name="d_Km__CA_urban_interstate">pef!$E$23</definedName>
    <definedName name="d_LR">pef!$E$13</definedName>
    <definedName name="d_LS">pef!$E$21</definedName>
    <definedName name="d_p">pef!$E$19</definedName>
    <definedName name="d_PEF">pef!$B$2</definedName>
    <definedName name="d_PEFm_pp">pef!$E$2</definedName>
    <definedName name="d_Q_Cm">pef!$E$3</definedName>
    <definedName name="d_SA_iw">#REF!</definedName>
    <definedName name="d_SA_ow">#REF!</definedName>
    <definedName name="d_SA_res_a">#REF!</definedName>
    <definedName name="d_SA_res_c">#REF!</definedName>
    <definedName name="d_SA_w">#REF!</definedName>
    <definedName name="d_SE">#REF!</definedName>
    <definedName name="d_sL">pef!$E$16</definedName>
    <definedName name="d_SLF">#REF!</definedName>
    <definedName name="d_T">pef!$E$15</definedName>
    <definedName name="d_tc">pef!#REF!</definedName>
    <definedName name="d_TR">#REF!</definedName>
    <definedName name="d_VKT">pef!$E$20</definedName>
    <definedName name="d_W">pef!$E$17</definedName>
    <definedName name="d_WR">pef!$E$14</definedName>
    <definedName name="day_wk">pef!$K$12</definedName>
    <definedName name="distance">[1]d!$T$11</definedName>
    <definedName name="DW_cw">[1]d!$N$7</definedName>
    <definedName name="ED_com">[1]d!$K$2</definedName>
    <definedName name="ED_con">[1]d!$N$2</definedName>
    <definedName name="ED_ind">[1]d!$E$2</definedName>
    <definedName name="ED_out">[1]d!$H$2</definedName>
    <definedName name="EF_cw">[1]d!$N$6</definedName>
    <definedName name="EF_iw">[1]d!$E$6</definedName>
    <definedName name="EF_ow">[1]d!$H$6</definedName>
    <definedName name="EF_w">[1]d!$K$6</definedName>
    <definedName name="ET_cw_i">[1]d!$N$10</definedName>
    <definedName name="ET_cw_o">[1]d!$N$9</definedName>
    <definedName name="ET_iw_i">[1]d!$E$8</definedName>
    <definedName name="ET_ow_o">[1]d!$H$7</definedName>
    <definedName name="ET_w_i">[1]d!$K$8</definedName>
    <definedName name="ET_w_o">[1]d!$K$7</definedName>
    <definedName name="EW_cw">[1]d!$N$8</definedName>
    <definedName name="F_D">[1]d!$T$8</definedName>
    <definedName name="F_x">[1]d!$Q$5</definedName>
    <definedName name="GSF_a">[1]d!$B$5</definedName>
    <definedName name="IRA_cw">[1]d!$N$4</definedName>
    <definedName name="IRA_iw">[1]d!$E$4</definedName>
    <definedName name="IRA_ow">[1]d!$H$4</definedName>
    <definedName name="IRA_w">[1]d!$K$4</definedName>
    <definedName name="IRS_cw">[1]d!$N$5</definedName>
    <definedName name="IRS_iw">[1]d!$E$5</definedName>
    <definedName name="IRS_ow">[1]d!$H$5</definedName>
    <definedName name="IRS_w">[1]d!$K$5</definedName>
    <definedName name="J__T">[1]d!$W$4</definedName>
    <definedName name="k_decay_iw">ss!$N$11</definedName>
    <definedName name="k_decay_iw_state">#REF!</definedName>
    <definedName name="k_decay_ow">ss!$K$11</definedName>
    <definedName name="k_decay_ow_state">#REF!</definedName>
    <definedName name="k_decay_res">ss!$E$21</definedName>
    <definedName name="k_decay_res_state">#REF!</definedName>
    <definedName name="k_decay_w">ss!$H$11</definedName>
    <definedName name="k_decay_w_state">#REF!</definedName>
    <definedName name="km_trip">pef!$K$9</definedName>
    <definedName name="L_R">[1]d!$T$10</definedName>
    <definedName name="LS">pef!$K$14</definedName>
    <definedName name="M_doz">[1]d!$W$7</definedName>
    <definedName name="M_dry">[1]d!$T$16</definedName>
    <definedName name="M_excav">[1]d!$W$6</definedName>
    <definedName name="M_grade">[1]d!$W$8</definedName>
    <definedName name="M_m_doz">[1]d!$W$19</definedName>
    <definedName name="M_m_excav">[1]d!$W$17</definedName>
    <definedName name="M_pc_wind">[1]d!$W$5</definedName>
    <definedName name="M_till">[1]d!$W$9</definedName>
    <definedName name="N_A_doz">[1]d!$W$29</definedName>
    <definedName name="N_A_dump">[1]d!$W$16</definedName>
    <definedName name="N_A_grade">[1]d!$W$30</definedName>
    <definedName name="N_A_till">[1]d!$W$24</definedName>
    <definedName name="N_cars">[1]d!$T$13</definedName>
    <definedName name="N_trucks">[1]d!$T$14</definedName>
    <definedName name="number_cars">pef!$K$4</definedName>
    <definedName name="number_trucks">pef!$K$6</definedName>
    <definedName name="p_days">[1]d!$T$17</definedName>
    <definedName name="PEF__sc">[1]d!$W$2</definedName>
    <definedName name="PEF_wind">[1]d!$Q$2</definedName>
    <definedName name="PEFsc">[1]d!$T$2</definedName>
    <definedName name="Q_C__sc">[1]d!$W$3</definedName>
    <definedName name="Q_C_sc">[1]d!$T$3</definedName>
    <definedName name="Q_C_wind">[1]d!$Q$7</definedName>
    <definedName name="s">[1]d!$T$18</definedName>
    <definedName name="s_A">pef!$H$4</definedName>
    <definedName name="s_A__sc">[1]ss!$W$31</definedName>
    <definedName name="s_A_excav">[1]ss!$W$14</definedName>
    <definedName name="s_A_R">[1]ss!$T$5</definedName>
    <definedName name="s_A_sc">[1]ss!$T$19</definedName>
    <definedName name="s_A_surf">[1]ss!$W$10</definedName>
    <definedName name="s_A_till">[1]ss!$W$23</definedName>
    <definedName name="s_A_wind">[1]ss!$Q$9</definedName>
    <definedName name="s_Ac">[1]ss!$T$15</definedName>
    <definedName name="s_Ac_doz">[1]ss!$W$26</definedName>
    <definedName name="s_Ac_grade">[1]ss!$W$25</definedName>
    <definedName name="s_AR">pef!$H$8</definedName>
    <definedName name="s_As" localSheetId="0">[1]ss!$Q$8</definedName>
    <definedName name="s_As">pef!$H$5</definedName>
    <definedName name="s_Asw">pef!$B$21</definedName>
    <definedName name="s_AVK__TN_rural_interstate">pef!$H$18</definedName>
    <definedName name="s_Aw">pef!$B$20</definedName>
    <definedName name="s_B">pef!$H$6</definedName>
    <definedName name="s_B__sc">[1]ss!$W$32</definedName>
    <definedName name="s_B_doz">[1]ss!$W$27</definedName>
    <definedName name="s_B_grade">[1]ss!$W$28</definedName>
    <definedName name="s_B_sc">[1]ss!$T$20</definedName>
    <definedName name="s_B_wind">[1]ss!$Q$10</definedName>
    <definedName name="s_Bw">pef!$B$22</definedName>
    <definedName name="s_C" localSheetId="0">[1]ss!$B$3</definedName>
    <definedName name="s_C">pef!$H$7</definedName>
    <definedName name="s_C__sc">[1]ss!$W$33</definedName>
    <definedName name="s_C_sc">[1]ss!$T$21</definedName>
    <definedName name="s_C_wind">[1]ss!$Q$11</definedName>
    <definedName name="s_Cw">pef!$B$23</definedName>
    <definedName name="s_d_excav">[1]ss!$W$15</definedName>
    <definedName name="s_distance">[1]ss!$T$11</definedName>
    <definedName name="s_doz">[1]d!$W$18</definedName>
    <definedName name="S_doz_speed">[1]d!$W$20</definedName>
    <definedName name="s_DW_cw">[1]ss!$N$7</definedName>
    <definedName name="s_ED">pef!$H$20</definedName>
    <definedName name="s_ED_com">[1]ss!$K$2</definedName>
    <definedName name="s_ED_con">[1]ss!$N$2</definedName>
    <definedName name="s_ED_ind">[1]ss!$E$2</definedName>
    <definedName name="s_ED_iw">ss!$N$3</definedName>
    <definedName name="s_ED_out">[1]ss!$H$2</definedName>
    <definedName name="s_ED_ow">ss!$K$3</definedName>
    <definedName name="s_ED_res">ss!$E$4</definedName>
    <definedName name="s_ED_res_a">ss!$E$3</definedName>
    <definedName name="s_ED_res_c">ss!$E$2</definedName>
    <definedName name="s_ED_w">ss!$H$3</definedName>
    <definedName name="s_EF_cw">[1]ss!$N$6</definedName>
    <definedName name="s_EF_iw" localSheetId="0">[1]ss!$E$6</definedName>
    <definedName name="s_EF_iw">ss!$N$4</definedName>
    <definedName name="s_EF_ow" localSheetId="0">[1]ss!$H$6</definedName>
    <definedName name="s_EF_ow">ss!$K$4</definedName>
    <definedName name="s_EF_res">ss!$E$7</definedName>
    <definedName name="s_EF_res_a">ss!$E$6</definedName>
    <definedName name="s_EF_res_c">ss!$E$5</definedName>
    <definedName name="s_EF_w" localSheetId="0">[1]ss!$K$6</definedName>
    <definedName name="s_EF_w">ss!$H$4</definedName>
    <definedName name="s_ET_cw_i">[1]ss!$N$10</definedName>
    <definedName name="s_ET_cw_o">[1]ss!$N$9</definedName>
    <definedName name="s_ET_iw">ss!$N$5</definedName>
    <definedName name="s_ET_iw_i">[1]ss!$E$8</definedName>
    <definedName name="s_ET_iw_o">[1]ss!$E$7</definedName>
    <definedName name="s_ET_ow">ss!$K$5</definedName>
    <definedName name="s_ET_ow_i">[1]ss!$H$8</definedName>
    <definedName name="s_ET_ow_o">[1]ss!$H$7</definedName>
    <definedName name="s_ET_res_a_h">ss!$E$12</definedName>
    <definedName name="s_ET_res_c_h">ss!$E$13</definedName>
    <definedName name="s_ET_res_i">ss!$E$15</definedName>
    <definedName name="s_ET_res_o">ss!$E$14</definedName>
    <definedName name="s_ET_w">ss!$H$5</definedName>
    <definedName name="s_ET_w_i">[1]ss!$K$8</definedName>
    <definedName name="s_ET_w_o">[1]ss!$K$7</definedName>
    <definedName name="s_EW_cw">[1]ss!$N$8</definedName>
    <definedName name="s_F_D">[1]ss!$T$8</definedName>
    <definedName name="s_F_x">[1]ss!$Q$5</definedName>
    <definedName name="s_F_x_w">pef!$B$19</definedName>
    <definedName name="s_Fam">ss!$B$4</definedName>
    <definedName name="s_Fd">pef!#REF!</definedName>
    <definedName name="s_Foffset">ss!$B$5</definedName>
    <definedName name="s_FQ_iw">ss!$N$8</definedName>
    <definedName name="s_FQ_ow">ss!$K$8</definedName>
    <definedName name="s_FQ_res_a">ss!$E$8</definedName>
    <definedName name="s_FQ_res_c">ss!$E$9</definedName>
    <definedName name="s_FQ_w">ss!$H$8</definedName>
    <definedName name="s_FTSS_h">ss!$B$6</definedName>
    <definedName name="S_grade">[1]d!$W$21</definedName>
    <definedName name="s_GSF_a">[1]ss!$B$5</definedName>
    <definedName name="s_GSF_i">ss!$B$9</definedName>
    <definedName name="s_GSF_s">ss!$B$8</definedName>
    <definedName name="s_HR__w">ss!$H$2</definedName>
    <definedName name="s_HR_iw">ss!$N$2</definedName>
    <definedName name="s_HR_ow">ss!$K$2</definedName>
    <definedName name="s_IFAres_adj">ss!$E$20</definedName>
    <definedName name="s_IFD_iw">ss!$N$10</definedName>
    <definedName name="s_IFD_ow">ss!$K$10</definedName>
    <definedName name="s_IFD_w">ss!$H$10</definedName>
    <definedName name="s_IFDres_adj">ss!$E$19</definedName>
    <definedName name="s_IRA_cw">[1]ss!$N$4</definedName>
    <definedName name="s_IRA_iw" localSheetId="0">[1]ss!$E$4</definedName>
    <definedName name="s_IRA_iw">ss!$N$6</definedName>
    <definedName name="s_IRA_ow" localSheetId="0">[1]ss!$H$4</definedName>
    <definedName name="s_IRA_ow">ss!$K$6</definedName>
    <definedName name="s_IRA_res_a">ss!$E$11</definedName>
    <definedName name="s_IRA_res_c">ss!$E$10</definedName>
    <definedName name="s_IRA_w" localSheetId="0">[1]ss!$K$4</definedName>
    <definedName name="s_IRA_w">ss!$H$6</definedName>
    <definedName name="s_IRS_cw">[1]ss!$N$5</definedName>
    <definedName name="s_IRS_iw">[1]ss!$E$5</definedName>
    <definedName name="s_IRS_ow">[1]ss!$H$5</definedName>
    <definedName name="s_IRS_w">[1]ss!$K$5</definedName>
    <definedName name="s_J__T">[1]ss!$W$4</definedName>
    <definedName name="s_k">ss!$B$3</definedName>
    <definedName name="s_k_pp">pef!$H$14</definedName>
    <definedName name="s_k_ui">pef!$Q$3</definedName>
    <definedName name="s_k_up">pef!$N$7</definedName>
    <definedName name="s_Km_TN_rural_interstate">pef!$H$19</definedName>
    <definedName name="s_L_R">[1]ss!$T$10</definedName>
    <definedName name="s_LR">pef!$H$9</definedName>
    <definedName name="s_LS">pef!$H$17</definedName>
    <definedName name="s_M_doz">[1]ss!$W$7</definedName>
    <definedName name="s_M_dry">[1]ss!$T$16</definedName>
    <definedName name="s_M_excav">[1]ss!$W$6</definedName>
    <definedName name="s_M_grade">[1]ss!$W$8</definedName>
    <definedName name="s_M_m_doz">[1]ss!$W$19</definedName>
    <definedName name="s_M_m_excav">[1]ss!$W$17</definedName>
    <definedName name="s_M_moisture">pef!$N$5</definedName>
    <definedName name="s_M_pc_wind">[1]ss!$W$5</definedName>
    <definedName name="s_M_till">[1]ss!$W$9</definedName>
    <definedName name="s_N_A_doz">[1]ss!$W$29</definedName>
    <definedName name="s_N_A_dump">[1]ss!$W$16</definedName>
    <definedName name="s_N_A_grade">[1]ss!$W$30</definedName>
    <definedName name="s_N_A_till">[1]ss!$W$24</definedName>
    <definedName name="s_N_cars">[1]ss!$T$13</definedName>
    <definedName name="s_N_trucks">[1]ss!$T$14</definedName>
    <definedName name="s_p">pef!$H$15</definedName>
    <definedName name="s_p_days">[1]ss!$T$17</definedName>
    <definedName name="s_PEF">pef!$B$14</definedName>
    <definedName name="s_PEF__sc">[1]ss!$W$2</definedName>
    <definedName name="s_PEF_wind">[1]ss!$Q$2</definedName>
    <definedName name="s_PEFm_pp">pef!$K$2</definedName>
    <definedName name="s_PEFm_pp_state">pef!$H$2</definedName>
    <definedName name="s_PEFm_ui">pef!$Q$2</definedName>
    <definedName name="s_PEFm_up">pef!$N$2</definedName>
    <definedName name="s_PEFsc">[1]ss!$T$2</definedName>
    <definedName name="s_Q_C__sc">[1]ss!$W$3</definedName>
    <definedName name="s_Q_C_sc">[1]ss!$T$3</definedName>
    <definedName name="s_Q_C_wind">[1]ss!$Q$7</definedName>
    <definedName name="s_Q_Cm">pef!$H$3</definedName>
    <definedName name="s_Q_Cw">pef!$B$15</definedName>
    <definedName name="s_s">[1]ss!$T$18</definedName>
    <definedName name="s_s_doz">[1]ss!$W$18</definedName>
    <definedName name="s_S_doz_speed">[1]ss!$W$20</definedName>
    <definedName name="s_S_grade">[1]ss!$W$21</definedName>
    <definedName name="s_S_speed">pef!$N$6</definedName>
    <definedName name="s_s_till">[1]ss!$W$22</definedName>
    <definedName name="s_SA_iw">ss!$N$7</definedName>
    <definedName name="s_SA_ow">ss!$K$7</definedName>
    <definedName name="s_SA_res_a">ss!$E$16</definedName>
    <definedName name="s_SA_res_c">ss!$E$17</definedName>
    <definedName name="s_SA_w">ss!$H$7</definedName>
    <definedName name="s_SE">ss!$B$7</definedName>
    <definedName name="s_silt">pef!$N$4</definedName>
    <definedName name="s_sL">pef!$H$12</definedName>
    <definedName name="s_SLF">ss!$B$10</definedName>
    <definedName name="s_T">pef!$H$11</definedName>
    <definedName name="s_t_c">[1]ss!$T$9</definedName>
    <definedName name="s_t_com">ss!$H$9</definedName>
    <definedName name="s_t_ind">ss!$N$9</definedName>
    <definedName name="s_t_out">ss!$K$9</definedName>
    <definedName name="s_t_res">ss!$E$18</definedName>
    <definedName name="s_T_t">[1]ss!$T$4</definedName>
    <definedName name="s_tc">pef!#REF!</definedName>
    <definedName name="s_till">[1]d!$W$22</definedName>
    <definedName name="s_TR" localSheetId="0">[1]ss!$B$2</definedName>
    <definedName name="s_TR">ss!$B$2</definedName>
    <definedName name="s_Um">[1]ss!$Q$3</definedName>
    <definedName name="s_Umw">pef!$B$17</definedName>
    <definedName name="s_Ut">[1]ss!$Q$4</definedName>
    <definedName name="s_Utw">pef!$B$18</definedName>
    <definedName name="s_V">[1]ss!$Q$6</definedName>
    <definedName name="s_VKT_up">pef!$N$8</definedName>
    <definedName name="s_VKTm_pp">pef!$K$3</definedName>
    <definedName name="s_VKTm_st">pef!$H$16</definedName>
    <definedName name="s_Vw">pef!$B$16</definedName>
    <definedName name="s_W" localSheetId="0">[1]ss!$T$6</definedName>
    <definedName name="s_W">pef!$H$13</definedName>
    <definedName name="s_W_R">[1]ss!$T$12</definedName>
    <definedName name="s_WR">pef!$H$10</definedName>
    <definedName name="s_ρ_soil">[1]ss!$W$13</definedName>
    <definedName name="s_Σ_VKT">[1]ss!$T$7</definedName>
    <definedName name="s_Σ_VKT_doz">[1]ss!$W$11</definedName>
    <definedName name="s_Σ_VKT_grade">[1]ss!$W$12</definedName>
    <definedName name="ss_ED">pef!$N$10</definedName>
    <definedName name="ss_sL">pef!$K$13</definedName>
    <definedName name="ss_T">pef!$N$3</definedName>
    <definedName name="st_ED_iw">#REF!</definedName>
    <definedName name="st_ED_ow">#REF!</definedName>
    <definedName name="st_ED_res">#REF!</definedName>
    <definedName name="st_ED_res_a">#REF!</definedName>
    <definedName name="st_ED_res_c">#REF!</definedName>
    <definedName name="st_ED_w">#REF!</definedName>
    <definedName name="st_EF_iw">#REF!</definedName>
    <definedName name="st_EF_ow">#REF!</definedName>
    <definedName name="st_EF_res">#REF!</definedName>
    <definedName name="st_EF_res_a">#REF!</definedName>
    <definedName name="st_EF_res_c">#REF!</definedName>
    <definedName name="st_EF_w">#REF!</definedName>
    <definedName name="st_ET_iw">#REF!</definedName>
    <definedName name="st_ET_ow">#REF!</definedName>
    <definedName name="st_ET_res_a_h">#REF!</definedName>
    <definedName name="st_ET_res_c_h">#REF!</definedName>
    <definedName name="st_ET_res_i">#REF!</definedName>
    <definedName name="st_ET_res_o">#REF!</definedName>
    <definedName name="st_ET_w">#REF!</definedName>
    <definedName name="st_F_cd">#REF!</definedName>
    <definedName name="st_Fam">#REF!</definedName>
    <definedName name="st_Foffset">#REF!</definedName>
    <definedName name="st_FQ_iw">#REF!</definedName>
    <definedName name="st_FQ_ow">#REF!</definedName>
    <definedName name="st_FQ_res_a">#REF!</definedName>
    <definedName name="st_FQ_res_c">#REF!</definedName>
    <definedName name="st_FQ_w">#REF!</definedName>
    <definedName name="st_FTSS_h">#REF!</definedName>
    <definedName name="st_GSF_i">#REF!</definedName>
    <definedName name="st_GSF_s">#REF!</definedName>
    <definedName name="st_HR__w">#REF!</definedName>
    <definedName name="st_HR_iw">#REF!</definedName>
    <definedName name="st_HR_ow">#REF!</definedName>
    <definedName name="st_IFAres_adj">#REF!</definedName>
    <definedName name="st_IFD_iw">#REF!</definedName>
    <definedName name="st_IFD_ow">#REF!</definedName>
    <definedName name="st_IFD_w">#REF!</definedName>
    <definedName name="st_IFDres_adj">#REF!</definedName>
    <definedName name="st_IRA_iw">#REF!</definedName>
    <definedName name="st_IRA_ow">#REF!</definedName>
    <definedName name="st_IRA_res_a">#REF!</definedName>
    <definedName name="st_IRA_res_c">#REF!</definedName>
    <definedName name="st_IRA_w">#REF!</definedName>
    <definedName name="st_k">#REF!</definedName>
    <definedName name="st_SA_iw">#REF!</definedName>
    <definedName name="st_SA_ow">#REF!</definedName>
    <definedName name="st_SA_res_a">#REF!</definedName>
    <definedName name="st_SA_res_c">#REF!</definedName>
    <definedName name="st_SA_w">#REF!</definedName>
    <definedName name="st_SE">#REF!</definedName>
    <definedName name="st_SLF">#REF!</definedName>
    <definedName name="st_t_com">#REF!</definedName>
    <definedName name="st_t_ind">#REF!</definedName>
    <definedName name="st_t_out">#REF!</definedName>
    <definedName name="st_t_res">#REF!</definedName>
    <definedName name="st_TR">#REF!</definedName>
    <definedName name="t_c">[1]d!$T$9</definedName>
    <definedName name="t_com">#REF!</definedName>
    <definedName name="t_ind">#REF!</definedName>
    <definedName name="t_out">#REF!</definedName>
    <definedName name="t_res">#REF!</definedName>
    <definedName name="T_t">[1]d!$T$4</definedName>
    <definedName name="total_vehic">pef!$K$8</definedName>
    <definedName name="TR">[1]d!$B$2</definedName>
    <definedName name="trip_day">pef!$K$10</definedName>
    <definedName name="Um">[1]d!$Q$3</definedName>
    <definedName name="Ut">[1]d!$Q$4</definedName>
    <definedName name="V">[1]d!$Q$6</definedName>
    <definedName name="W">[1]d!$T$6</definedName>
    <definedName name="W_R">[1]d!$T$12</definedName>
    <definedName name="wk_yr">pef!$K$11</definedName>
    <definedName name="ρ_soil">[1]d!$W$13</definedName>
    <definedName name="Σ_VKT">[1]d!$T$7</definedName>
    <definedName name="Σ_VKT_doz">[1]d!$W$11</definedName>
    <definedName name="Σ_VKT_grade">[1]d!$W$12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 i="5" l="1"/>
  <c r="E18" i="5"/>
  <c r="E21" i="5"/>
  <c r="E20" i="5"/>
  <c r="E19" i="5"/>
  <c r="N9" i="5"/>
  <c r="N11" i="5"/>
  <c r="K9" i="5"/>
  <c r="K11" i="5"/>
  <c r="H9" i="5"/>
  <c r="H11" i="5"/>
  <c r="N10" i="5"/>
  <c r="K10" i="5"/>
  <c r="H10" i="5"/>
  <c r="E22" i="4"/>
  <c r="E13" i="4"/>
  <c r="E21" i="4"/>
  <c r="E20" i="4"/>
  <c r="H18" i="4"/>
  <c r="H9" i="4"/>
  <c r="H17" i="4"/>
  <c r="H16" i="4"/>
  <c r="E15" i="4"/>
  <c r="B15" i="4"/>
  <c r="K14" i="4"/>
  <c r="B14" i="4"/>
  <c r="H13" i="4"/>
  <c r="E12" i="4"/>
  <c r="H11" i="4"/>
  <c r="K9" i="4"/>
  <c r="K8" i="4"/>
  <c r="N8" i="4"/>
  <c r="H8" i="4"/>
  <c r="N3" i="4"/>
  <c r="K3" i="4"/>
  <c r="H3" i="4"/>
  <c r="E3" i="4"/>
  <c r="B3" i="4"/>
  <c r="Q2" i="4"/>
  <c r="N2" i="4"/>
  <c r="K2" i="4"/>
  <c r="H2" i="4"/>
  <c r="E2" i="4"/>
  <c r="B2" i="4"/>
  <c r="C23" i="29"/>
  <c r="C49" i="29"/>
  <c r="E23" i="29"/>
  <c r="E49" i="29"/>
  <c r="F23" i="29"/>
  <c r="F49" i="29"/>
  <c r="G49" i="29"/>
  <c r="D12" i="26"/>
  <c r="D60" i="26"/>
  <c r="U60" i="34"/>
  <c r="T30" i="25"/>
  <c r="T29" i="25"/>
  <c r="T28" i="25"/>
  <c r="T27" i="25"/>
  <c r="T26" i="25"/>
  <c r="T25" i="25"/>
  <c r="T24" i="25"/>
  <c r="T23" i="25"/>
  <c r="T22" i="25"/>
  <c r="T21" i="25"/>
  <c r="T20" i="25"/>
  <c r="T19" i="25"/>
  <c r="T18" i="25"/>
  <c r="T17" i="25"/>
  <c r="T16" i="25"/>
  <c r="T15" i="25"/>
  <c r="T14" i="25"/>
  <c r="T13" i="25"/>
  <c r="T12" i="25"/>
  <c r="T11" i="25"/>
  <c r="T10" i="25"/>
  <c r="T9" i="25"/>
  <c r="T8" i="25"/>
  <c r="T7" i="25"/>
  <c r="T6" i="25"/>
  <c r="T5" i="25"/>
  <c r="T4" i="25"/>
  <c r="T3" i="25"/>
  <c r="T2" i="25"/>
  <c r="I3" i="23"/>
  <c r="I32" i="23"/>
  <c r="J32" i="33"/>
  <c r="I13" i="23"/>
  <c r="I33" i="23"/>
  <c r="J33" i="33"/>
  <c r="I14" i="23"/>
  <c r="I34" i="23"/>
  <c r="J34" i="33"/>
  <c r="I30" i="23"/>
  <c r="I35" i="23"/>
  <c r="J35" i="33"/>
  <c r="I26" i="23"/>
  <c r="I36" i="23"/>
  <c r="J36" i="33"/>
  <c r="I22" i="23"/>
  <c r="I37" i="23"/>
  <c r="J37" i="33"/>
  <c r="I2" i="23"/>
  <c r="I38" i="23"/>
  <c r="J38" i="33"/>
  <c r="I11" i="23"/>
  <c r="I39" i="23"/>
  <c r="J39" i="33"/>
  <c r="I4" i="23"/>
  <c r="I40" i="23"/>
  <c r="J40" i="33"/>
  <c r="I8" i="23"/>
  <c r="I41" i="23"/>
  <c r="J41" i="33"/>
  <c r="I19" i="23"/>
  <c r="I42" i="23"/>
  <c r="J42" i="33"/>
  <c r="I28" i="23"/>
  <c r="I43" i="23"/>
  <c r="J43" i="33"/>
  <c r="I15" i="23"/>
  <c r="I44" i="23"/>
  <c r="J44" i="33"/>
  <c r="J31" i="33"/>
  <c r="Z31" i="33"/>
  <c r="J3" i="23"/>
  <c r="J32" i="23"/>
  <c r="AA32" i="33"/>
  <c r="J13" i="23"/>
  <c r="J33" i="23"/>
  <c r="J14" i="23"/>
  <c r="J34" i="23"/>
  <c r="J30" i="23"/>
  <c r="J35" i="23"/>
  <c r="J26" i="23"/>
  <c r="J36" i="23"/>
  <c r="J22" i="23"/>
  <c r="J37" i="23"/>
  <c r="J2" i="23"/>
  <c r="J38" i="23"/>
  <c r="J11" i="23"/>
  <c r="J39" i="23"/>
  <c r="J4" i="23"/>
  <c r="J40" i="23"/>
  <c r="J8" i="23"/>
  <c r="J41" i="23"/>
  <c r="J28" i="23"/>
  <c r="J43" i="23"/>
  <c r="J15" i="23"/>
  <c r="J44" i="23"/>
  <c r="J31" i="23"/>
  <c r="O3" i="23"/>
  <c r="O32" i="23"/>
  <c r="O13" i="23"/>
  <c r="O33" i="23"/>
  <c r="O14" i="23"/>
  <c r="O34" i="23"/>
  <c r="O30" i="23"/>
  <c r="O35" i="23"/>
  <c r="O26" i="23"/>
  <c r="O36" i="23"/>
  <c r="O22" i="23"/>
  <c r="O37" i="23"/>
  <c r="O2" i="23"/>
  <c r="O38" i="23"/>
  <c r="O11" i="23"/>
  <c r="O39" i="23"/>
  <c r="O4" i="23"/>
  <c r="O40" i="23"/>
  <c r="O8" i="23"/>
  <c r="O41" i="23"/>
  <c r="O19" i="23"/>
  <c r="O42" i="23"/>
  <c r="O28" i="23"/>
  <c r="O43" i="23"/>
  <c r="O15" i="23"/>
  <c r="O44" i="23"/>
  <c r="O31" i="23"/>
  <c r="D10" i="23"/>
  <c r="D46" i="23"/>
  <c r="E46" i="33"/>
  <c r="D6" i="23"/>
  <c r="D47" i="23"/>
  <c r="E47" i="33"/>
  <c r="E45" i="33"/>
  <c r="E10" i="23"/>
  <c r="E46" i="23"/>
  <c r="F46" i="33"/>
  <c r="E6" i="23"/>
  <c r="E47" i="23"/>
  <c r="F47" i="33"/>
  <c r="F45" i="33"/>
  <c r="F10" i="23"/>
  <c r="F46" i="23"/>
  <c r="G46" i="33"/>
  <c r="F6" i="23"/>
  <c r="F47" i="23"/>
  <c r="G47" i="33"/>
  <c r="G45" i="33"/>
  <c r="C10" i="23"/>
  <c r="C46" i="23"/>
  <c r="G46" i="23"/>
  <c r="H46" i="33"/>
  <c r="C6" i="23"/>
  <c r="C47" i="23"/>
  <c r="G47" i="23"/>
  <c r="H47" i="33"/>
  <c r="H45" i="33"/>
  <c r="H46" i="23"/>
  <c r="I46" i="33"/>
  <c r="H47" i="23"/>
  <c r="I47" i="33"/>
  <c r="I45" i="33"/>
  <c r="I10" i="23"/>
  <c r="I46" i="23"/>
  <c r="J46" i="33"/>
  <c r="I6" i="23"/>
  <c r="I47" i="23"/>
  <c r="J47" i="33"/>
  <c r="J45" i="33"/>
  <c r="J10" i="23"/>
  <c r="J46" i="23"/>
  <c r="K46" i="33"/>
  <c r="J6" i="23"/>
  <c r="J47" i="23"/>
  <c r="K47" i="33"/>
  <c r="K45" i="33"/>
  <c r="K10" i="23"/>
  <c r="K46" i="23"/>
  <c r="L46" i="33"/>
  <c r="K6" i="23"/>
  <c r="K47" i="23"/>
  <c r="L47" i="33"/>
  <c r="L45" i="33"/>
  <c r="L10" i="23"/>
  <c r="L46" i="23"/>
  <c r="M46" i="33"/>
  <c r="L6" i="23"/>
  <c r="L47" i="23"/>
  <c r="M47" i="33"/>
  <c r="M45" i="33"/>
  <c r="M10" i="23"/>
  <c r="M46" i="23"/>
  <c r="N46" i="33"/>
  <c r="M6" i="23"/>
  <c r="M47" i="23"/>
  <c r="N47" i="33"/>
  <c r="N45" i="33"/>
  <c r="N10" i="23"/>
  <c r="N46" i="23"/>
  <c r="O46" i="33"/>
  <c r="N6" i="23"/>
  <c r="N47" i="23"/>
  <c r="O47" i="33"/>
  <c r="O45" i="33"/>
  <c r="O10" i="23"/>
  <c r="O46" i="23"/>
  <c r="P46" i="33"/>
  <c r="O6" i="23"/>
  <c r="O47" i="23"/>
  <c r="P47" i="33"/>
  <c r="P45" i="33"/>
  <c r="P10" i="23"/>
  <c r="P46" i="23"/>
  <c r="Q46" i="33"/>
  <c r="P6" i="23"/>
  <c r="P47" i="23"/>
  <c r="Q47" i="33"/>
  <c r="Q45" i="33"/>
  <c r="Q10" i="23"/>
  <c r="Q46" i="23"/>
  <c r="R46" i="33"/>
  <c r="Q6" i="23"/>
  <c r="Q47" i="23"/>
  <c r="R47" i="33"/>
  <c r="R45" i="33"/>
  <c r="R10" i="23"/>
  <c r="R46" i="23"/>
  <c r="S46" i="33"/>
  <c r="R6" i="23"/>
  <c r="R47" i="23"/>
  <c r="S47" i="33"/>
  <c r="S45" i="33"/>
  <c r="AA45" i="33"/>
  <c r="R27" i="23"/>
  <c r="R76" i="23"/>
  <c r="Q27" i="23"/>
  <c r="Q76" i="23"/>
  <c r="P27" i="23"/>
  <c r="P76" i="23"/>
  <c r="O27" i="23"/>
  <c r="O76" i="23"/>
  <c r="N27" i="23"/>
  <c r="N76" i="23"/>
  <c r="M27" i="23"/>
  <c r="M76" i="23"/>
  <c r="L27" i="23"/>
  <c r="L76" i="23"/>
  <c r="K27" i="23"/>
  <c r="K76" i="23"/>
  <c r="J27" i="23"/>
  <c r="J76" i="23"/>
  <c r="I27" i="23"/>
  <c r="I76" i="23"/>
  <c r="C27" i="23"/>
  <c r="C76" i="23"/>
  <c r="D27" i="23"/>
  <c r="D76" i="23"/>
  <c r="F27" i="23"/>
  <c r="F76" i="23"/>
  <c r="H76" i="23"/>
  <c r="E27" i="23"/>
  <c r="E76" i="23"/>
  <c r="G76" i="23"/>
  <c r="R18" i="23"/>
  <c r="R75" i="23"/>
  <c r="Q18" i="23"/>
  <c r="Q75" i="23"/>
  <c r="P18" i="23"/>
  <c r="P75" i="23"/>
  <c r="O18" i="23"/>
  <c r="O75" i="23"/>
  <c r="N18" i="23"/>
  <c r="N75" i="23"/>
  <c r="M18" i="23"/>
  <c r="M75" i="23"/>
  <c r="L18" i="23"/>
  <c r="L75" i="23"/>
  <c r="K18" i="23"/>
  <c r="K75" i="23"/>
  <c r="J18" i="23"/>
  <c r="J75" i="23"/>
  <c r="I18" i="23"/>
  <c r="I75" i="23"/>
  <c r="C18" i="23"/>
  <c r="C75" i="23"/>
  <c r="D18" i="23"/>
  <c r="D75" i="23"/>
  <c r="F18" i="23"/>
  <c r="F75" i="23"/>
  <c r="H75" i="23"/>
  <c r="E18" i="23"/>
  <c r="E75" i="23"/>
  <c r="G75" i="23"/>
  <c r="R12" i="23"/>
  <c r="R74" i="23"/>
  <c r="Q12" i="23"/>
  <c r="Q74" i="23"/>
  <c r="P12" i="23"/>
  <c r="P74" i="23"/>
  <c r="O12" i="23"/>
  <c r="O74" i="23"/>
  <c r="N12" i="23"/>
  <c r="N74" i="23"/>
  <c r="M12" i="23"/>
  <c r="M74" i="23"/>
  <c r="L12" i="23"/>
  <c r="L74" i="23"/>
  <c r="K12" i="23"/>
  <c r="K74" i="23"/>
  <c r="J12" i="23"/>
  <c r="J74" i="23"/>
  <c r="I12" i="23"/>
  <c r="I74" i="23"/>
  <c r="C12" i="23"/>
  <c r="C74" i="23"/>
  <c r="D12" i="23"/>
  <c r="D74" i="23"/>
  <c r="F12" i="23"/>
  <c r="F74" i="23"/>
  <c r="H74" i="23"/>
  <c r="E12" i="23"/>
  <c r="E74" i="23"/>
  <c r="G74" i="23"/>
  <c r="R7" i="23"/>
  <c r="R73" i="23"/>
  <c r="Q7" i="23"/>
  <c r="Q73" i="23"/>
  <c r="P7" i="23"/>
  <c r="P73" i="23"/>
  <c r="O7" i="23"/>
  <c r="O73" i="23"/>
  <c r="N7" i="23"/>
  <c r="N73" i="23"/>
  <c r="M7" i="23"/>
  <c r="M73" i="23"/>
  <c r="L7" i="23"/>
  <c r="L73" i="23"/>
  <c r="K7" i="23"/>
  <c r="K73" i="23"/>
  <c r="J7" i="23"/>
  <c r="J73" i="23"/>
  <c r="I7" i="23"/>
  <c r="I73" i="23"/>
  <c r="C7" i="23"/>
  <c r="C73" i="23"/>
  <c r="D7" i="23"/>
  <c r="D73" i="23"/>
  <c r="F7" i="23"/>
  <c r="F73" i="23"/>
  <c r="H73" i="23"/>
  <c r="E7" i="23"/>
  <c r="E73" i="23"/>
  <c r="G73" i="23"/>
  <c r="R16" i="23"/>
  <c r="R72" i="23"/>
  <c r="Q16" i="23"/>
  <c r="Q72" i="23"/>
  <c r="P16" i="23"/>
  <c r="P72" i="23"/>
  <c r="O16" i="23"/>
  <c r="O72" i="23"/>
  <c r="N16" i="23"/>
  <c r="N72" i="23"/>
  <c r="M16" i="23"/>
  <c r="M72" i="23"/>
  <c r="L16" i="23"/>
  <c r="L72" i="23"/>
  <c r="K16" i="23"/>
  <c r="K72" i="23"/>
  <c r="J16" i="23"/>
  <c r="J72" i="23"/>
  <c r="I16" i="23"/>
  <c r="I72" i="23"/>
  <c r="C16" i="23"/>
  <c r="C72" i="23"/>
  <c r="D16" i="23"/>
  <c r="D72" i="23"/>
  <c r="F16" i="23"/>
  <c r="F72" i="23"/>
  <c r="H72" i="23"/>
  <c r="E16" i="23"/>
  <c r="E72" i="23"/>
  <c r="G72" i="23"/>
  <c r="R29" i="23"/>
  <c r="R71" i="23"/>
  <c r="Q29" i="23"/>
  <c r="Q71" i="23"/>
  <c r="P29" i="23"/>
  <c r="P71" i="23"/>
  <c r="O29" i="23"/>
  <c r="O71" i="23"/>
  <c r="N29" i="23"/>
  <c r="N71" i="23"/>
  <c r="M29" i="23"/>
  <c r="M71" i="23"/>
  <c r="L29" i="23"/>
  <c r="L71" i="23"/>
  <c r="K29" i="23"/>
  <c r="K71" i="23"/>
  <c r="J29" i="23"/>
  <c r="J71" i="23"/>
  <c r="I29" i="23"/>
  <c r="I71" i="23"/>
  <c r="C29" i="23"/>
  <c r="C71" i="23"/>
  <c r="D29" i="23"/>
  <c r="D71" i="23"/>
  <c r="F29" i="23"/>
  <c r="F71" i="23"/>
  <c r="H71" i="23"/>
  <c r="E29" i="23"/>
  <c r="E71" i="23"/>
  <c r="G71" i="23"/>
  <c r="R20" i="23"/>
  <c r="R70" i="23"/>
  <c r="Q20" i="23"/>
  <c r="Q70" i="23"/>
  <c r="P20" i="23"/>
  <c r="P70" i="23"/>
  <c r="O20" i="23"/>
  <c r="O70" i="23"/>
  <c r="N20" i="23"/>
  <c r="N70" i="23"/>
  <c r="M20" i="23"/>
  <c r="M70" i="23"/>
  <c r="L20" i="23"/>
  <c r="L70" i="23"/>
  <c r="K20" i="23"/>
  <c r="K70" i="23"/>
  <c r="J20" i="23"/>
  <c r="J70" i="23"/>
  <c r="I20" i="23"/>
  <c r="I70" i="23"/>
  <c r="C20" i="23"/>
  <c r="C70" i="23"/>
  <c r="D20" i="23"/>
  <c r="D70" i="23"/>
  <c r="F20" i="23"/>
  <c r="F70" i="23"/>
  <c r="H70" i="23"/>
  <c r="E20" i="23"/>
  <c r="E70" i="23"/>
  <c r="G70" i="23"/>
  <c r="R24" i="23"/>
  <c r="R69" i="23"/>
  <c r="Q24" i="23"/>
  <c r="Q69" i="23"/>
  <c r="P24" i="23"/>
  <c r="P69" i="23"/>
  <c r="O24" i="23"/>
  <c r="O69" i="23"/>
  <c r="N24" i="23"/>
  <c r="N69" i="23"/>
  <c r="M24" i="23"/>
  <c r="M69" i="23"/>
  <c r="L24" i="23"/>
  <c r="L69" i="23"/>
  <c r="K24" i="23"/>
  <c r="K69" i="23"/>
  <c r="J24" i="23"/>
  <c r="J69" i="23"/>
  <c r="I24" i="23"/>
  <c r="I69" i="23"/>
  <c r="C24" i="23"/>
  <c r="C69" i="23"/>
  <c r="D24" i="23"/>
  <c r="D69" i="23"/>
  <c r="F24" i="23"/>
  <c r="F69" i="23"/>
  <c r="H69" i="23"/>
  <c r="E24" i="23"/>
  <c r="E69" i="23"/>
  <c r="G69" i="23"/>
  <c r="R9" i="23"/>
  <c r="R68" i="23"/>
  <c r="Q9" i="23"/>
  <c r="Q68" i="23"/>
  <c r="P9" i="23"/>
  <c r="P68" i="23"/>
  <c r="O9" i="23"/>
  <c r="O68" i="23"/>
  <c r="N9" i="23"/>
  <c r="N68" i="23"/>
  <c r="M9" i="23"/>
  <c r="M68" i="23"/>
  <c r="L9" i="23"/>
  <c r="L68" i="23"/>
  <c r="K9" i="23"/>
  <c r="K68" i="23"/>
  <c r="J9" i="23"/>
  <c r="J68" i="23"/>
  <c r="I9" i="23"/>
  <c r="I68" i="23"/>
  <c r="C9" i="23"/>
  <c r="C68" i="23"/>
  <c r="D9" i="23"/>
  <c r="D68" i="23"/>
  <c r="F9" i="23"/>
  <c r="F68" i="23"/>
  <c r="H68" i="23"/>
  <c r="E9" i="23"/>
  <c r="E68" i="23"/>
  <c r="G68" i="23"/>
  <c r="R5" i="23"/>
  <c r="R67" i="23"/>
  <c r="Q5" i="23"/>
  <c r="Q67" i="23"/>
  <c r="P5" i="23"/>
  <c r="P67" i="23"/>
  <c r="O5" i="23"/>
  <c r="O67" i="23"/>
  <c r="N5" i="23"/>
  <c r="N67" i="23"/>
  <c r="M5" i="23"/>
  <c r="M67" i="23"/>
  <c r="L5" i="23"/>
  <c r="L67" i="23"/>
  <c r="K5" i="23"/>
  <c r="K67" i="23"/>
  <c r="J5" i="23"/>
  <c r="J67" i="23"/>
  <c r="I5" i="23"/>
  <c r="I67" i="23"/>
  <c r="C5" i="23"/>
  <c r="C67" i="23"/>
  <c r="D5" i="23"/>
  <c r="D67" i="23"/>
  <c r="F5" i="23"/>
  <c r="F67" i="23"/>
  <c r="H67" i="23"/>
  <c r="E5" i="23"/>
  <c r="E67" i="23"/>
  <c r="G67" i="23"/>
  <c r="R17" i="23"/>
  <c r="R66" i="23"/>
  <c r="Q17" i="23"/>
  <c r="Q66" i="23"/>
  <c r="P17" i="23"/>
  <c r="P66" i="23"/>
  <c r="O17" i="23"/>
  <c r="O66" i="23"/>
  <c r="N17" i="23"/>
  <c r="N66" i="23"/>
  <c r="M17" i="23"/>
  <c r="M66" i="23"/>
  <c r="L17" i="23"/>
  <c r="L66" i="23"/>
  <c r="K17" i="23"/>
  <c r="K66" i="23"/>
  <c r="J17" i="23"/>
  <c r="J66" i="23"/>
  <c r="I17" i="23"/>
  <c r="I66" i="23"/>
  <c r="C17" i="23"/>
  <c r="C66" i="23"/>
  <c r="D17" i="23"/>
  <c r="D66" i="23"/>
  <c r="F17" i="23"/>
  <c r="F66" i="23"/>
  <c r="H66" i="23"/>
  <c r="E17" i="23"/>
  <c r="E66" i="23"/>
  <c r="G66" i="23"/>
  <c r="R21" i="23"/>
  <c r="R65" i="23"/>
  <c r="Q21" i="23"/>
  <c r="Q65" i="23"/>
  <c r="P21" i="23"/>
  <c r="P65" i="23"/>
  <c r="O21" i="23"/>
  <c r="O65" i="23"/>
  <c r="N21" i="23"/>
  <c r="N65" i="23"/>
  <c r="M21" i="23"/>
  <c r="M65" i="23"/>
  <c r="L21" i="23"/>
  <c r="L65" i="23"/>
  <c r="K21" i="23"/>
  <c r="K65" i="23"/>
  <c r="J21" i="23"/>
  <c r="J65" i="23"/>
  <c r="I21" i="23"/>
  <c r="I65" i="23"/>
  <c r="C21" i="23"/>
  <c r="C65" i="23"/>
  <c r="D21" i="23"/>
  <c r="D65" i="23"/>
  <c r="F21" i="23"/>
  <c r="F65" i="23"/>
  <c r="H65" i="23"/>
  <c r="E21" i="23"/>
  <c r="E65" i="23"/>
  <c r="G65" i="23"/>
  <c r="R25" i="23"/>
  <c r="R64" i="23"/>
  <c r="Q25" i="23"/>
  <c r="Q64" i="23"/>
  <c r="P25" i="23"/>
  <c r="P64" i="23"/>
  <c r="O25" i="23"/>
  <c r="O64" i="23"/>
  <c r="N25" i="23"/>
  <c r="N64" i="23"/>
  <c r="M25" i="23"/>
  <c r="M64" i="23"/>
  <c r="L25" i="23"/>
  <c r="L64" i="23"/>
  <c r="K25" i="23"/>
  <c r="K64" i="23"/>
  <c r="J25" i="23"/>
  <c r="J64" i="23"/>
  <c r="I25" i="23"/>
  <c r="I64" i="23"/>
  <c r="C25" i="23"/>
  <c r="C64" i="23"/>
  <c r="D25" i="23"/>
  <c r="D64" i="23"/>
  <c r="F25" i="23"/>
  <c r="F64" i="23"/>
  <c r="H64" i="23"/>
  <c r="E25" i="23"/>
  <c r="E64" i="23"/>
  <c r="G64" i="23"/>
  <c r="R63" i="23"/>
  <c r="Q63" i="23"/>
  <c r="P63" i="23"/>
  <c r="O63" i="23"/>
  <c r="N63" i="23"/>
  <c r="M63" i="23"/>
  <c r="L63" i="23"/>
  <c r="K63" i="23"/>
  <c r="J63" i="23"/>
  <c r="I63" i="23"/>
  <c r="H63" i="23"/>
  <c r="G63" i="23"/>
  <c r="F63" i="23"/>
  <c r="E63" i="23"/>
  <c r="D63" i="23"/>
  <c r="C63" i="23"/>
  <c r="R62" i="23"/>
  <c r="Q62" i="23"/>
  <c r="P62" i="23"/>
  <c r="O62" i="23"/>
  <c r="N62" i="23"/>
  <c r="M62" i="23"/>
  <c r="L62" i="23"/>
  <c r="K62" i="23"/>
  <c r="J62" i="23"/>
  <c r="I62" i="23"/>
  <c r="C62" i="23"/>
  <c r="D62" i="23"/>
  <c r="F62" i="23"/>
  <c r="H62" i="23"/>
  <c r="E62" i="23"/>
  <c r="G62" i="23"/>
  <c r="R61" i="23"/>
  <c r="Q61" i="23"/>
  <c r="P61" i="23"/>
  <c r="O61" i="23"/>
  <c r="N61" i="23"/>
  <c r="M61" i="23"/>
  <c r="L61" i="23"/>
  <c r="K61" i="23"/>
  <c r="J61" i="23"/>
  <c r="I61" i="23"/>
  <c r="C61" i="23"/>
  <c r="D61" i="23"/>
  <c r="F61" i="23"/>
  <c r="H61" i="23"/>
  <c r="E61" i="23"/>
  <c r="G61" i="23"/>
  <c r="R60" i="23"/>
  <c r="Q60" i="23"/>
  <c r="P60" i="23"/>
  <c r="O60" i="23"/>
  <c r="N60" i="23"/>
  <c r="M60" i="23"/>
  <c r="L60" i="23"/>
  <c r="K60" i="23"/>
  <c r="J60" i="23"/>
  <c r="I60" i="23"/>
  <c r="C60" i="23"/>
  <c r="D60" i="23"/>
  <c r="F60" i="23"/>
  <c r="H60" i="23"/>
  <c r="E60" i="23"/>
  <c r="G60" i="23"/>
  <c r="R59" i="23"/>
  <c r="Q59" i="23"/>
  <c r="P59" i="23"/>
  <c r="O59" i="23"/>
  <c r="N59" i="23"/>
  <c r="M59" i="23"/>
  <c r="L59" i="23"/>
  <c r="K59" i="23"/>
  <c r="J59" i="23"/>
  <c r="I59" i="23"/>
  <c r="C59" i="23"/>
  <c r="D59" i="23"/>
  <c r="F59" i="23"/>
  <c r="H59" i="23"/>
  <c r="E59" i="23"/>
  <c r="G59" i="23"/>
  <c r="R58" i="23"/>
  <c r="Q58" i="23"/>
  <c r="P58" i="23"/>
  <c r="O58" i="23"/>
  <c r="N58" i="23"/>
  <c r="M58" i="23"/>
  <c r="L58" i="23"/>
  <c r="K58" i="23"/>
  <c r="J58" i="23"/>
  <c r="I58" i="23"/>
  <c r="C58" i="23"/>
  <c r="D58" i="23"/>
  <c r="F58" i="23"/>
  <c r="H58" i="23"/>
  <c r="E58" i="23"/>
  <c r="G58" i="23"/>
  <c r="R57" i="23"/>
  <c r="Q57" i="23"/>
  <c r="P57" i="23"/>
  <c r="O57" i="23"/>
  <c r="N57" i="23"/>
  <c r="M57" i="23"/>
  <c r="L57" i="23"/>
  <c r="K57" i="23"/>
  <c r="J57" i="23"/>
  <c r="I57" i="23"/>
  <c r="C57" i="23"/>
  <c r="D57" i="23"/>
  <c r="F57" i="23"/>
  <c r="H57" i="23"/>
  <c r="E57" i="23"/>
  <c r="G57" i="23"/>
  <c r="R56" i="23"/>
  <c r="Q56" i="23"/>
  <c r="P56" i="23"/>
  <c r="O56" i="23"/>
  <c r="N56" i="23"/>
  <c r="M56" i="23"/>
  <c r="L56" i="23"/>
  <c r="K56" i="23"/>
  <c r="J56" i="23"/>
  <c r="I56" i="23"/>
  <c r="C56" i="23"/>
  <c r="D56" i="23"/>
  <c r="F56" i="23"/>
  <c r="H56" i="23"/>
  <c r="E56" i="23"/>
  <c r="G56" i="23"/>
  <c r="R55" i="23"/>
  <c r="Q55" i="23"/>
  <c r="P55" i="23"/>
  <c r="O55" i="23"/>
  <c r="N55" i="23"/>
  <c r="M55" i="23"/>
  <c r="L55" i="23"/>
  <c r="K55" i="23"/>
  <c r="J55" i="23"/>
  <c r="I55" i="23"/>
  <c r="C55" i="23"/>
  <c r="D55" i="23"/>
  <c r="F55" i="23"/>
  <c r="H55" i="23"/>
  <c r="E55" i="23"/>
  <c r="G55" i="23"/>
  <c r="R54" i="23"/>
  <c r="Q54" i="23"/>
  <c r="P54" i="23"/>
  <c r="O54" i="23"/>
  <c r="N54" i="23"/>
  <c r="M54" i="23"/>
  <c r="L54" i="23"/>
  <c r="K54" i="23"/>
  <c r="J54" i="23"/>
  <c r="I54" i="23"/>
  <c r="C54" i="23"/>
  <c r="D54" i="23"/>
  <c r="F54" i="23"/>
  <c r="H54" i="23"/>
  <c r="E54" i="23"/>
  <c r="G54" i="23"/>
  <c r="R53" i="23"/>
  <c r="Q53" i="23"/>
  <c r="P53" i="23"/>
  <c r="O53" i="23"/>
  <c r="N53" i="23"/>
  <c r="M53" i="23"/>
  <c r="L53" i="23"/>
  <c r="K53" i="23"/>
  <c r="J53" i="23"/>
  <c r="I53" i="23"/>
  <c r="C53" i="23"/>
  <c r="D53" i="23"/>
  <c r="F53" i="23"/>
  <c r="H53" i="23"/>
  <c r="E53" i="23"/>
  <c r="G53" i="23"/>
  <c r="R52" i="23"/>
  <c r="Q52" i="23"/>
  <c r="P52" i="23"/>
  <c r="O52" i="23"/>
  <c r="N52" i="23"/>
  <c r="M52" i="23"/>
  <c r="L52" i="23"/>
  <c r="K52" i="23"/>
  <c r="J52" i="23"/>
  <c r="I52" i="23"/>
  <c r="C52" i="23"/>
  <c r="D52" i="23"/>
  <c r="F52" i="23"/>
  <c r="H52" i="23"/>
  <c r="E52" i="23"/>
  <c r="G52" i="23"/>
  <c r="R51" i="23"/>
  <c r="Q51" i="23"/>
  <c r="P51" i="23"/>
  <c r="O51" i="23"/>
  <c r="N51" i="23"/>
  <c r="M51" i="23"/>
  <c r="L51" i="23"/>
  <c r="K51" i="23"/>
  <c r="J51" i="23"/>
  <c r="I51" i="23"/>
  <c r="C51" i="23"/>
  <c r="D51" i="23"/>
  <c r="F51" i="23"/>
  <c r="H51" i="23"/>
  <c r="E51" i="23"/>
  <c r="G51" i="23"/>
  <c r="R50" i="23"/>
  <c r="Q50" i="23"/>
  <c r="P50" i="23"/>
  <c r="O50" i="23"/>
  <c r="N50" i="23"/>
  <c r="M50" i="23"/>
  <c r="L50" i="23"/>
  <c r="K50" i="23"/>
  <c r="J50" i="23"/>
  <c r="I50" i="23"/>
  <c r="C50" i="23"/>
  <c r="D50" i="23"/>
  <c r="F50" i="23"/>
  <c r="H50" i="23"/>
  <c r="E50" i="23"/>
  <c r="G50" i="23"/>
  <c r="R23" i="23"/>
  <c r="R49" i="23"/>
  <c r="Q23" i="23"/>
  <c r="Q49" i="23"/>
  <c r="P23" i="23"/>
  <c r="P49" i="23"/>
  <c r="O23" i="23"/>
  <c r="O49" i="23"/>
  <c r="N23" i="23"/>
  <c r="N49" i="23"/>
  <c r="M23" i="23"/>
  <c r="M49" i="23"/>
  <c r="L23" i="23"/>
  <c r="L49" i="23"/>
  <c r="K23" i="23"/>
  <c r="K49" i="23"/>
  <c r="J23" i="23"/>
  <c r="J49" i="23"/>
  <c r="I23" i="23"/>
  <c r="I49" i="23"/>
  <c r="C23" i="23"/>
  <c r="C49" i="23"/>
  <c r="D23" i="23"/>
  <c r="D49" i="23"/>
  <c r="F23" i="23"/>
  <c r="F49" i="23"/>
  <c r="H49" i="23"/>
  <c r="E23" i="23"/>
  <c r="E49" i="23"/>
  <c r="G49" i="23"/>
  <c r="R48" i="23"/>
  <c r="Q48" i="23"/>
  <c r="P48" i="23"/>
  <c r="O48" i="23"/>
  <c r="N48" i="23"/>
  <c r="M48" i="23"/>
  <c r="L48" i="23"/>
  <c r="K48" i="23"/>
  <c r="J48" i="23"/>
  <c r="I48" i="23"/>
  <c r="H48" i="23"/>
  <c r="G48" i="23"/>
  <c r="F48" i="23"/>
  <c r="E48" i="23"/>
  <c r="D48" i="23"/>
  <c r="C48" i="23"/>
  <c r="R45" i="23"/>
  <c r="Q45" i="23"/>
  <c r="P45" i="23"/>
  <c r="O45" i="23"/>
  <c r="N45" i="23"/>
  <c r="M45" i="23"/>
  <c r="L45" i="23"/>
  <c r="K45" i="23"/>
  <c r="J45" i="23"/>
  <c r="I45" i="23"/>
  <c r="H45" i="23"/>
  <c r="G45" i="23"/>
  <c r="F45" i="23"/>
  <c r="E45" i="23"/>
  <c r="D45" i="23"/>
  <c r="C45" i="23"/>
  <c r="R15" i="23"/>
  <c r="R44" i="23"/>
  <c r="Q15" i="23"/>
  <c r="Q44" i="23"/>
  <c r="P15" i="23"/>
  <c r="P44" i="23"/>
  <c r="N15" i="23"/>
  <c r="N44" i="23"/>
  <c r="M15" i="23"/>
  <c r="M44" i="23"/>
  <c r="L15" i="23"/>
  <c r="L44" i="23"/>
  <c r="K15" i="23"/>
  <c r="K44" i="23"/>
  <c r="C15" i="23"/>
  <c r="C44" i="23"/>
  <c r="D15" i="23"/>
  <c r="D44" i="23"/>
  <c r="F15" i="23"/>
  <c r="F44" i="23"/>
  <c r="H44" i="23"/>
  <c r="E15" i="23"/>
  <c r="E44" i="23"/>
  <c r="G44" i="23"/>
  <c r="R28" i="23"/>
  <c r="R43" i="23"/>
  <c r="Q28" i="23"/>
  <c r="Q43" i="23"/>
  <c r="P28" i="23"/>
  <c r="P43" i="23"/>
  <c r="N28" i="23"/>
  <c r="N43" i="23"/>
  <c r="M28" i="23"/>
  <c r="M43" i="23"/>
  <c r="L28" i="23"/>
  <c r="L43" i="23"/>
  <c r="K28" i="23"/>
  <c r="K43" i="23"/>
  <c r="C28" i="23"/>
  <c r="C43" i="23"/>
  <c r="D28" i="23"/>
  <c r="D43" i="23"/>
  <c r="F28" i="23"/>
  <c r="F43" i="23"/>
  <c r="H43" i="23"/>
  <c r="E28" i="23"/>
  <c r="E43" i="23"/>
  <c r="G43" i="23"/>
  <c r="R19" i="23"/>
  <c r="R42" i="23"/>
  <c r="Q19" i="23"/>
  <c r="Q42" i="23"/>
  <c r="P19" i="23"/>
  <c r="P42" i="23"/>
  <c r="N19" i="23"/>
  <c r="N42" i="23"/>
  <c r="M19" i="23"/>
  <c r="M42" i="23"/>
  <c r="L19" i="23"/>
  <c r="L42" i="23"/>
  <c r="K19" i="23"/>
  <c r="K42" i="23"/>
  <c r="J19" i="23"/>
  <c r="J42" i="23"/>
  <c r="C19" i="23"/>
  <c r="C42" i="23"/>
  <c r="D19" i="23"/>
  <c r="D42" i="23"/>
  <c r="F19" i="23"/>
  <c r="F42" i="23"/>
  <c r="H42" i="23"/>
  <c r="E19" i="23"/>
  <c r="E42" i="23"/>
  <c r="G42" i="23"/>
  <c r="R8" i="23"/>
  <c r="R41" i="23"/>
  <c r="Q8" i="23"/>
  <c r="Q41" i="23"/>
  <c r="P8" i="23"/>
  <c r="P41" i="23"/>
  <c r="N8" i="23"/>
  <c r="N41" i="23"/>
  <c r="M8" i="23"/>
  <c r="M41" i="23"/>
  <c r="L8" i="23"/>
  <c r="L41" i="23"/>
  <c r="K8" i="23"/>
  <c r="K41" i="23"/>
  <c r="C8" i="23"/>
  <c r="C41" i="23"/>
  <c r="D8" i="23"/>
  <c r="D41" i="23"/>
  <c r="F8" i="23"/>
  <c r="F41" i="23"/>
  <c r="H41" i="23"/>
  <c r="E8" i="23"/>
  <c r="E41" i="23"/>
  <c r="G41" i="23"/>
  <c r="R4" i="23"/>
  <c r="R40" i="23"/>
  <c r="Q4" i="23"/>
  <c r="Q40" i="23"/>
  <c r="P4" i="23"/>
  <c r="P40" i="23"/>
  <c r="N4" i="23"/>
  <c r="N40" i="23"/>
  <c r="M4" i="23"/>
  <c r="M40" i="23"/>
  <c r="L4" i="23"/>
  <c r="L40" i="23"/>
  <c r="K4" i="23"/>
  <c r="K40" i="23"/>
  <c r="C4" i="23"/>
  <c r="C40" i="23"/>
  <c r="D4" i="23"/>
  <c r="D40" i="23"/>
  <c r="F4" i="23"/>
  <c r="F40" i="23"/>
  <c r="H40" i="23"/>
  <c r="E4" i="23"/>
  <c r="E40" i="23"/>
  <c r="G40" i="23"/>
  <c r="R11" i="23"/>
  <c r="R39" i="23"/>
  <c r="Q11" i="23"/>
  <c r="Q39" i="23"/>
  <c r="P11" i="23"/>
  <c r="P39" i="23"/>
  <c r="N11" i="23"/>
  <c r="N39" i="23"/>
  <c r="M11" i="23"/>
  <c r="M39" i="23"/>
  <c r="L11" i="23"/>
  <c r="L39" i="23"/>
  <c r="K11" i="23"/>
  <c r="K39" i="23"/>
  <c r="C11" i="23"/>
  <c r="C39" i="23"/>
  <c r="D11" i="23"/>
  <c r="D39" i="23"/>
  <c r="F11" i="23"/>
  <c r="F39" i="23"/>
  <c r="H39" i="23"/>
  <c r="E11" i="23"/>
  <c r="E39" i="23"/>
  <c r="G39" i="23"/>
  <c r="R2" i="23"/>
  <c r="R38" i="23"/>
  <c r="Q2" i="23"/>
  <c r="Q38" i="23"/>
  <c r="P2" i="23"/>
  <c r="P38" i="23"/>
  <c r="N2" i="23"/>
  <c r="N38" i="23"/>
  <c r="M2" i="23"/>
  <c r="M38" i="23"/>
  <c r="L2" i="23"/>
  <c r="L38" i="23"/>
  <c r="K2" i="23"/>
  <c r="K38" i="23"/>
  <c r="C2" i="23"/>
  <c r="C38" i="23"/>
  <c r="D2" i="23"/>
  <c r="D38" i="23"/>
  <c r="F2" i="23"/>
  <c r="F38" i="23"/>
  <c r="H38" i="23"/>
  <c r="E2" i="23"/>
  <c r="E38" i="23"/>
  <c r="G38" i="23"/>
  <c r="R22" i="23"/>
  <c r="R37" i="23"/>
  <c r="Q22" i="23"/>
  <c r="Q37" i="23"/>
  <c r="P22" i="23"/>
  <c r="P37" i="23"/>
  <c r="N22" i="23"/>
  <c r="N37" i="23"/>
  <c r="M22" i="23"/>
  <c r="M37" i="23"/>
  <c r="L22" i="23"/>
  <c r="L37" i="23"/>
  <c r="K22" i="23"/>
  <c r="K37" i="23"/>
  <c r="C22" i="23"/>
  <c r="C37" i="23"/>
  <c r="D22" i="23"/>
  <c r="D37" i="23"/>
  <c r="F22" i="23"/>
  <c r="F37" i="23"/>
  <c r="H37" i="23"/>
  <c r="E22" i="23"/>
  <c r="E37" i="23"/>
  <c r="G37" i="23"/>
  <c r="R26" i="23"/>
  <c r="R36" i="23"/>
  <c r="Q26" i="23"/>
  <c r="Q36" i="23"/>
  <c r="P26" i="23"/>
  <c r="P36" i="23"/>
  <c r="N26" i="23"/>
  <c r="N36" i="23"/>
  <c r="M26" i="23"/>
  <c r="M36" i="23"/>
  <c r="L26" i="23"/>
  <c r="L36" i="23"/>
  <c r="K26" i="23"/>
  <c r="K36" i="23"/>
  <c r="C26" i="23"/>
  <c r="C36" i="23"/>
  <c r="D26" i="23"/>
  <c r="D36" i="23"/>
  <c r="F26" i="23"/>
  <c r="F36" i="23"/>
  <c r="H36" i="23"/>
  <c r="E26" i="23"/>
  <c r="E36" i="23"/>
  <c r="G36" i="23"/>
  <c r="R30" i="23"/>
  <c r="R35" i="23"/>
  <c r="Q30" i="23"/>
  <c r="Q35" i="23"/>
  <c r="P30" i="23"/>
  <c r="P35" i="23"/>
  <c r="N30" i="23"/>
  <c r="N35" i="23"/>
  <c r="M30" i="23"/>
  <c r="M35" i="23"/>
  <c r="L30" i="23"/>
  <c r="L35" i="23"/>
  <c r="K30" i="23"/>
  <c r="K35" i="23"/>
  <c r="C30" i="23"/>
  <c r="C35" i="23"/>
  <c r="D30" i="23"/>
  <c r="D35" i="23"/>
  <c r="F30" i="23"/>
  <c r="F35" i="23"/>
  <c r="H35" i="23"/>
  <c r="E30" i="23"/>
  <c r="E35" i="23"/>
  <c r="G35" i="23"/>
  <c r="R14" i="23"/>
  <c r="R34" i="23"/>
  <c r="Q14" i="23"/>
  <c r="Q34" i="23"/>
  <c r="P14" i="23"/>
  <c r="P34" i="23"/>
  <c r="N14" i="23"/>
  <c r="N34" i="23"/>
  <c r="M14" i="23"/>
  <c r="M34" i="23"/>
  <c r="L14" i="23"/>
  <c r="L34" i="23"/>
  <c r="K14" i="23"/>
  <c r="K34" i="23"/>
  <c r="C14" i="23"/>
  <c r="C34" i="23"/>
  <c r="D14" i="23"/>
  <c r="D34" i="23"/>
  <c r="F14" i="23"/>
  <c r="F34" i="23"/>
  <c r="H34" i="23"/>
  <c r="E14" i="23"/>
  <c r="E34" i="23"/>
  <c r="G34" i="23"/>
  <c r="R13" i="23"/>
  <c r="R33" i="23"/>
  <c r="Q13" i="23"/>
  <c r="Q33" i="23"/>
  <c r="P13" i="23"/>
  <c r="P33" i="23"/>
  <c r="N13" i="23"/>
  <c r="N33" i="23"/>
  <c r="M13" i="23"/>
  <c r="M33" i="23"/>
  <c r="L13" i="23"/>
  <c r="L33" i="23"/>
  <c r="K13" i="23"/>
  <c r="K33" i="23"/>
  <c r="C13" i="23"/>
  <c r="C33" i="23"/>
  <c r="D13" i="23"/>
  <c r="D33" i="23"/>
  <c r="F13" i="23"/>
  <c r="F33" i="23"/>
  <c r="H33" i="23"/>
  <c r="E13" i="23"/>
  <c r="E33" i="23"/>
  <c r="G33" i="23"/>
  <c r="R3" i="23"/>
  <c r="R32" i="23"/>
  <c r="Q3" i="23"/>
  <c r="Q32" i="23"/>
  <c r="P3" i="23"/>
  <c r="P32" i="23"/>
  <c r="N3" i="23"/>
  <c r="N32" i="23"/>
  <c r="M3" i="23"/>
  <c r="M32" i="23"/>
  <c r="L3" i="23"/>
  <c r="L32" i="23"/>
  <c r="K3" i="23"/>
  <c r="K32" i="23"/>
  <c r="C3" i="23"/>
  <c r="C32" i="23"/>
  <c r="D3" i="23"/>
  <c r="D32" i="23"/>
  <c r="F3" i="23"/>
  <c r="F32" i="23"/>
  <c r="H32" i="23"/>
  <c r="E3" i="23"/>
  <c r="E32" i="23"/>
  <c r="G32" i="23"/>
  <c r="R31" i="23"/>
  <c r="Q31" i="23"/>
  <c r="P31" i="23"/>
  <c r="N31" i="23"/>
  <c r="M31" i="23"/>
  <c r="L31" i="23"/>
  <c r="K31" i="23"/>
  <c r="I31" i="23"/>
  <c r="H31" i="23"/>
  <c r="G31" i="23"/>
  <c r="F31" i="23"/>
  <c r="E31" i="23"/>
  <c r="D31" i="23"/>
  <c r="C31" i="23"/>
  <c r="F3" i="22"/>
  <c r="F32" i="22"/>
  <c r="F13" i="22"/>
  <c r="F33" i="22"/>
  <c r="F14" i="22"/>
  <c r="F34" i="22"/>
  <c r="F30" i="22"/>
  <c r="F35" i="22"/>
  <c r="F26" i="22"/>
  <c r="F36" i="22"/>
  <c r="F22" i="22"/>
  <c r="F37" i="22"/>
  <c r="F2" i="22"/>
  <c r="F38" i="22"/>
  <c r="F11" i="22"/>
  <c r="F39" i="22"/>
  <c r="F4" i="22"/>
  <c r="F40" i="22"/>
  <c r="F8" i="22"/>
  <c r="F41" i="22"/>
  <c r="F19" i="22"/>
  <c r="F42" i="22"/>
  <c r="F28" i="22"/>
  <c r="F43" i="22"/>
  <c r="F15" i="22"/>
  <c r="F44" i="22"/>
  <c r="F31" i="22"/>
  <c r="K3" i="20"/>
  <c r="K32" i="20"/>
  <c r="L32" i="30"/>
  <c r="C7" i="20"/>
  <c r="C3" i="20"/>
  <c r="C32" i="20"/>
  <c r="D32" i="30"/>
  <c r="D7" i="20"/>
  <c r="D3" i="20"/>
  <c r="D2" i="20"/>
  <c r="D4" i="20"/>
  <c r="D5" i="20"/>
  <c r="D6" i="20"/>
  <c r="D14" i="20"/>
  <c r="D15" i="20"/>
  <c r="D16" i="20"/>
  <c r="D17" i="20"/>
  <c r="D18" i="20"/>
  <c r="D26" i="20"/>
  <c r="D27" i="20"/>
  <c r="D28" i="20"/>
  <c r="D29" i="20"/>
  <c r="D30" i="20"/>
  <c r="D24" i="20"/>
  <c r="D12" i="20"/>
  <c r="D25" i="20"/>
  <c r="D13" i="20"/>
  <c r="D23" i="20"/>
  <c r="D11" i="20"/>
  <c r="D22" i="20"/>
  <c r="D10" i="20"/>
  <c r="D21" i="20"/>
  <c r="D9" i="20"/>
  <c r="D20" i="20"/>
  <c r="D8" i="20"/>
  <c r="D19" i="20"/>
  <c r="I2" i="29"/>
  <c r="J2" i="29"/>
  <c r="K2" i="29"/>
  <c r="L2" i="29"/>
  <c r="M2" i="29"/>
  <c r="N2" i="29"/>
  <c r="O2" i="29"/>
  <c r="P2" i="29"/>
  <c r="Q2" i="29"/>
  <c r="R2" i="29"/>
  <c r="I3" i="29"/>
  <c r="J3" i="29"/>
  <c r="K3" i="29"/>
  <c r="L3" i="29"/>
  <c r="M3" i="29"/>
  <c r="N3" i="29"/>
  <c r="O3" i="29"/>
  <c r="P3" i="29"/>
  <c r="Q3" i="29"/>
  <c r="R3" i="29"/>
  <c r="I4" i="29"/>
  <c r="J4" i="29"/>
  <c r="K4" i="29"/>
  <c r="L4" i="29"/>
  <c r="M4" i="29"/>
  <c r="N4" i="29"/>
  <c r="O4" i="29"/>
  <c r="P4" i="29"/>
  <c r="Q4" i="29"/>
  <c r="R4" i="29"/>
  <c r="I5" i="29"/>
  <c r="J5" i="29"/>
  <c r="K5" i="29"/>
  <c r="L5" i="29"/>
  <c r="M5" i="29"/>
  <c r="N5" i="29"/>
  <c r="O5" i="29"/>
  <c r="P5" i="29"/>
  <c r="Q5" i="29"/>
  <c r="R5" i="29"/>
  <c r="I6" i="29"/>
  <c r="J6" i="29"/>
  <c r="K6" i="29"/>
  <c r="L6" i="29"/>
  <c r="M6" i="29"/>
  <c r="N6" i="29"/>
  <c r="O6" i="29"/>
  <c r="P6" i="29"/>
  <c r="Q6" i="29"/>
  <c r="R6" i="29"/>
  <c r="I7" i="29"/>
  <c r="J7" i="29"/>
  <c r="K7" i="29"/>
  <c r="L7" i="29"/>
  <c r="M7" i="29"/>
  <c r="N7" i="29"/>
  <c r="O7" i="29"/>
  <c r="P7" i="29"/>
  <c r="Q7" i="29"/>
  <c r="R7" i="29"/>
  <c r="I8" i="29"/>
  <c r="J8" i="29"/>
  <c r="K8" i="29"/>
  <c r="L8" i="29"/>
  <c r="M8" i="29"/>
  <c r="N8" i="29"/>
  <c r="O8" i="29"/>
  <c r="P8" i="29"/>
  <c r="Q8" i="29"/>
  <c r="R8" i="29"/>
  <c r="I9" i="29"/>
  <c r="J9" i="29"/>
  <c r="K9" i="29"/>
  <c r="L9" i="29"/>
  <c r="M9" i="29"/>
  <c r="N9" i="29"/>
  <c r="O9" i="29"/>
  <c r="P9" i="29"/>
  <c r="Q9" i="29"/>
  <c r="R9" i="29"/>
  <c r="I10" i="29"/>
  <c r="J10" i="29"/>
  <c r="K10" i="29"/>
  <c r="L10" i="29"/>
  <c r="M10" i="29"/>
  <c r="N10" i="29"/>
  <c r="O10" i="29"/>
  <c r="P10" i="29"/>
  <c r="Q10" i="29"/>
  <c r="R10" i="29"/>
  <c r="I11" i="29"/>
  <c r="J11" i="29"/>
  <c r="K11" i="29"/>
  <c r="L11" i="29"/>
  <c r="M11" i="29"/>
  <c r="N11" i="29"/>
  <c r="O11" i="29"/>
  <c r="P11" i="29"/>
  <c r="Q11" i="29"/>
  <c r="R11" i="29"/>
  <c r="I12" i="29"/>
  <c r="J12" i="29"/>
  <c r="K12" i="29"/>
  <c r="L12" i="29"/>
  <c r="M12" i="29"/>
  <c r="N12" i="29"/>
  <c r="O12" i="29"/>
  <c r="P12" i="29"/>
  <c r="Q12" i="29"/>
  <c r="R12" i="29"/>
  <c r="I13" i="29"/>
  <c r="J13" i="29"/>
  <c r="K13" i="29"/>
  <c r="L13" i="29"/>
  <c r="M13" i="29"/>
  <c r="N13" i="29"/>
  <c r="O13" i="29"/>
  <c r="P13" i="29"/>
  <c r="Q13" i="29"/>
  <c r="R13" i="29"/>
  <c r="I14" i="29"/>
  <c r="J14" i="29"/>
  <c r="K14" i="29"/>
  <c r="L14" i="29"/>
  <c r="M14" i="29"/>
  <c r="N14" i="29"/>
  <c r="O14" i="29"/>
  <c r="P14" i="29"/>
  <c r="Q14" i="29"/>
  <c r="R14" i="29"/>
  <c r="I15" i="29"/>
  <c r="J15" i="29"/>
  <c r="K15" i="29"/>
  <c r="L15" i="29"/>
  <c r="M15" i="29"/>
  <c r="N15" i="29"/>
  <c r="O15" i="29"/>
  <c r="P15" i="29"/>
  <c r="Q15" i="29"/>
  <c r="R15" i="29"/>
  <c r="I16" i="29"/>
  <c r="J16" i="29"/>
  <c r="K16" i="29"/>
  <c r="L16" i="29"/>
  <c r="M16" i="29"/>
  <c r="N16" i="29"/>
  <c r="O16" i="29"/>
  <c r="P16" i="29"/>
  <c r="Q16" i="29"/>
  <c r="R16" i="29"/>
  <c r="I17" i="29"/>
  <c r="J17" i="29"/>
  <c r="K17" i="29"/>
  <c r="L17" i="29"/>
  <c r="M17" i="29"/>
  <c r="N17" i="29"/>
  <c r="O17" i="29"/>
  <c r="P17" i="29"/>
  <c r="Q17" i="29"/>
  <c r="R17" i="29"/>
  <c r="I18" i="29"/>
  <c r="J18" i="29"/>
  <c r="K18" i="29"/>
  <c r="L18" i="29"/>
  <c r="M18" i="29"/>
  <c r="N18" i="29"/>
  <c r="O18" i="29"/>
  <c r="P18" i="29"/>
  <c r="Q18" i="29"/>
  <c r="R18" i="29"/>
  <c r="I19" i="29"/>
  <c r="J19" i="29"/>
  <c r="K19" i="29"/>
  <c r="L19" i="29"/>
  <c r="M19" i="29"/>
  <c r="N19" i="29"/>
  <c r="O19" i="29"/>
  <c r="P19" i="29"/>
  <c r="Q19" i="29"/>
  <c r="R19" i="29"/>
  <c r="I20" i="29"/>
  <c r="J20" i="29"/>
  <c r="K20" i="29"/>
  <c r="L20" i="29"/>
  <c r="M20" i="29"/>
  <c r="N20" i="29"/>
  <c r="O20" i="29"/>
  <c r="P20" i="29"/>
  <c r="Q20" i="29"/>
  <c r="R20" i="29"/>
  <c r="I21" i="29"/>
  <c r="J21" i="29"/>
  <c r="K21" i="29"/>
  <c r="L21" i="29"/>
  <c r="M21" i="29"/>
  <c r="N21" i="29"/>
  <c r="O21" i="29"/>
  <c r="P21" i="29"/>
  <c r="Q21" i="29"/>
  <c r="R21" i="29"/>
  <c r="I22" i="29"/>
  <c r="J22" i="29"/>
  <c r="K22" i="29"/>
  <c r="L22" i="29"/>
  <c r="M22" i="29"/>
  <c r="N22" i="29"/>
  <c r="O22" i="29"/>
  <c r="P22" i="29"/>
  <c r="Q22" i="29"/>
  <c r="R22" i="29"/>
  <c r="I23" i="29"/>
  <c r="J23" i="29"/>
  <c r="K23" i="29"/>
  <c r="L23" i="29"/>
  <c r="M23" i="29"/>
  <c r="N23" i="29"/>
  <c r="O23" i="29"/>
  <c r="P23" i="29"/>
  <c r="Q23" i="29"/>
  <c r="R23" i="29"/>
  <c r="I24" i="29"/>
  <c r="J24" i="29"/>
  <c r="K24" i="29"/>
  <c r="L24" i="29"/>
  <c r="M24" i="29"/>
  <c r="N24" i="29"/>
  <c r="O24" i="29"/>
  <c r="P24" i="29"/>
  <c r="Q24" i="29"/>
  <c r="R24" i="29"/>
  <c r="I25" i="29"/>
  <c r="J25" i="29"/>
  <c r="K25" i="29"/>
  <c r="L25" i="29"/>
  <c r="M25" i="29"/>
  <c r="N25" i="29"/>
  <c r="O25" i="29"/>
  <c r="P25" i="29"/>
  <c r="Q25" i="29"/>
  <c r="R25" i="29"/>
  <c r="I26" i="29"/>
  <c r="J26" i="29"/>
  <c r="K26" i="29"/>
  <c r="L26" i="29"/>
  <c r="M26" i="29"/>
  <c r="N26" i="29"/>
  <c r="O26" i="29"/>
  <c r="P26" i="29"/>
  <c r="Q26" i="29"/>
  <c r="R26" i="29"/>
  <c r="I27" i="29"/>
  <c r="J27" i="29"/>
  <c r="K27" i="29"/>
  <c r="L27" i="29"/>
  <c r="M27" i="29"/>
  <c r="N27" i="29"/>
  <c r="O27" i="29"/>
  <c r="P27" i="29"/>
  <c r="Q27" i="29"/>
  <c r="R27" i="29"/>
  <c r="I28" i="29"/>
  <c r="J28" i="29"/>
  <c r="K28" i="29"/>
  <c r="L28" i="29"/>
  <c r="M28" i="29"/>
  <c r="N28" i="29"/>
  <c r="O28" i="29"/>
  <c r="P28" i="29"/>
  <c r="Q28" i="29"/>
  <c r="R28" i="29"/>
  <c r="I29" i="29"/>
  <c r="J29" i="29"/>
  <c r="K29" i="29"/>
  <c r="L29" i="29"/>
  <c r="M29" i="29"/>
  <c r="N29" i="29"/>
  <c r="O29" i="29"/>
  <c r="P29" i="29"/>
  <c r="Q29" i="29"/>
  <c r="R29" i="29"/>
  <c r="I30" i="29"/>
  <c r="J30" i="29"/>
  <c r="K30" i="29"/>
  <c r="L30" i="29"/>
  <c r="M30" i="29"/>
  <c r="N30" i="29"/>
  <c r="O30" i="29"/>
  <c r="P30" i="29"/>
  <c r="Q30" i="29"/>
  <c r="R30" i="29"/>
  <c r="I2" i="28"/>
  <c r="I38" i="28"/>
  <c r="J2" i="28"/>
  <c r="J38" i="28"/>
  <c r="K2" i="28"/>
  <c r="K38" i="28"/>
  <c r="L2" i="28"/>
  <c r="L38" i="28"/>
  <c r="M2" i="28"/>
  <c r="M38" i="28"/>
  <c r="N2" i="28"/>
  <c r="N38" i="28"/>
  <c r="O2" i="28"/>
  <c r="O38" i="28"/>
  <c r="P2" i="28"/>
  <c r="P38" i="28"/>
  <c r="Q2" i="28"/>
  <c r="Q38" i="28"/>
  <c r="R2" i="28"/>
  <c r="R38" i="28"/>
  <c r="I3" i="28"/>
  <c r="I32" i="28"/>
  <c r="J3" i="28"/>
  <c r="J32" i="28"/>
  <c r="K3" i="28"/>
  <c r="K32" i="28"/>
  <c r="L3" i="28"/>
  <c r="L32" i="28"/>
  <c r="M3" i="28"/>
  <c r="M32" i="28"/>
  <c r="N3" i="28"/>
  <c r="N32" i="28"/>
  <c r="O3" i="28"/>
  <c r="O32" i="28"/>
  <c r="P3" i="28"/>
  <c r="P32" i="28"/>
  <c r="Q3" i="28"/>
  <c r="Q32" i="28"/>
  <c r="R3" i="28"/>
  <c r="R32" i="28"/>
  <c r="I4" i="28"/>
  <c r="I40" i="28"/>
  <c r="J4" i="28"/>
  <c r="J40" i="28"/>
  <c r="K4" i="28"/>
  <c r="K40" i="28"/>
  <c r="L4" i="28"/>
  <c r="L40" i="28"/>
  <c r="M4" i="28"/>
  <c r="M40" i="28"/>
  <c r="N4" i="28"/>
  <c r="N40" i="28"/>
  <c r="O4" i="28"/>
  <c r="O40" i="28"/>
  <c r="P4" i="28"/>
  <c r="P40" i="28"/>
  <c r="Q4" i="28"/>
  <c r="Q40" i="28"/>
  <c r="R4" i="28"/>
  <c r="R40" i="28"/>
  <c r="I5" i="28"/>
  <c r="J5" i="28"/>
  <c r="K5" i="28"/>
  <c r="L5" i="28"/>
  <c r="M5" i="28"/>
  <c r="N5" i="28"/>
  <c r="O5" i="28"/>
  <c r="P5" i="28"/>
  <c r="Q5" i="28"/>
  <c r="R5" i="28"/>
  <c r="I6" i="28"/>
  <c r="I47" i="28"/>
  <c r="J6" i="28"/>
  <c r="J47" i="28"/>
  <c r="K6" i="28"/>
  <c r="K47" i="28"/>
  <c r="L6" i="28"/>
  <c r="L47" i="28"/>
  <c r="M6" i="28"/>
  <c r="M47" i="28"/>
  <c r="N6" i="28"/>
  <c r="N47" i="28"/>
  <c r="O6" i="28"/>
  <c r="O47" i="28"/>
  <c r="P6" i="28"/>
  <c r="P47" i="28"/>
  <c r="Q6" i="28"/>
  <c r="Q47" i="28"/>
  <c r="R6" i="28"/>
  <c r="R47" i="28"/>
  <c r="I7" i="28"/>
  <c r="J7" i="28"/>
  <c r="K7" i="28"/>
  <c r="L7" i="28"/>
  <c r="M7" i="28"/>
  <c r="N7" i="28"/>
  <c r="O7" i="28"/>
  <c r="P7" i="28"/>
  <c r="Q7" i="28"/>
  <c r="R7" i="28"/>
  <c r="I8" i="28"/>
  <c r="I41" i="28"/>
  <c r="J8" i="28"/>
  <c r="J41" i="28"/>
  <c r="K8" i="28"/>
  <c r="K41" i="28"/>
  <c r="L8" i="28"/>
  <c r="L41" i="28"/>
  <c r="M8" i="28"/>
  <c r="M41" i="28"/>
  <c r="N8" i="28"/>
  <c r="N41" i="28"/>
  <c r="O8" i="28"/>
  <c r="O41" i="28"/>
  <c r="P8" i="28"/>
  <c r="P41" i="28"/>
  <c r="Q8" i="28"/>
  <c r="Q41" i="28"/>
  <c r="R8" i="28"/>
  <c r="R41" i="28"/>
  <c r="I9" i="28"/>
  <c r="J9" i="28"/>
  <c r="K9" i="28"/>
  <c r="L9" i="28"/>
  <c r="M9" i="28"/>
  <c r="N9" i="28"/>
  <c r="O9" i="28"/>
  <c r="P9" i="28"/>
  <c r="Q9" i="28"/>
  <c r="R9" i="28"/>
  <c r="I10" i="28"/>
  <c r="I46" i="28"/>
  <c r="J10" i="28"/>
  <c r="J46" i="28"/>
  <c r="K10" i="28"/>
  <c r="K46" i="28"/>
  <c r="L10" i="28"/>
  <c r="L46" i="28"/>
  <c r="M10" i="28"/>
  <c r="M46" i="28"/>
  <c r="N10" i="28"/>
  <c r="N46" i="28"/>
  <c r="O10" i="28"/>
  <c r="O46" i="28"/>
  <c r="P10" i="28"/>
  <c r="P46" i="28"/>
  <c r="Q10" i="28"/>
  <c r="Q46" i="28"/>
  <c r="R10" i="28"/>
  <c r="R46" i="28"/>
  <c r="I11" i="28"/>
  <c r="I39" i="28"/>
  <c r="J11" i="28"/>
  <c r="J39" i="28"/>
  <c r="K11" i="28"/>
  <c r="K39" i="28"/>
  <c r="L11" i="28"/>
  <c r="L39" i="28"/>
  <c r="M11" i="28"/>
  <c r="M39" i="28"/>
  <c r="N11" i="28"/>
  <c r="N39" i="28"/>
  <c r="O11" i="28"/>
  <c r="O39" i="28"/>
  <c r="P11" i="28"/>
  <c r="P39" i="28"/>
  <c r="Q11" i="28"/>
  <c r="Q39" i="28"/>
  <c r="R11" i="28"/>
  <c r="R39" i="28"/>
  <c r="I12" i="28"/>
  <c r="J12" i="28"/>
  <c r="K12" i="28"/>
  <c r="L12" i="28"/>
  <c r="M12" i="28"/>
  <c r="N12" i="28"/>
  <c r="O12" i="28"/>
  <c r="P12" i="28"/>
  <c r="Q12" i="28"/>
  <c r="R12" i="28"/>
  <c r="I13" i="28"/>
  <c r="I33" i="28"/>
  <c r="J13" i="28"/>
  <c r="J33" i="28"/>
  <c r="K13" i="28"/>
  <c r="K33" i="28"/>
  <c r="L13" i="28"/>
  <c r="L33" i="28"/>
  <c r="M13" i="28"/>
  <c r="M33" i="28"/>
  <c r="N13" i="28"/>
  <c r="N33" i="28"/>
  <c r="O13" i="28"/>
  <c r="O33" i="28"/>
  <c r="P13" i="28"/>
  <c r="P33" i="28"/>
  <c r="Q13" i="28"/>
  <c r="Q33" i="28"/>
  <c r="R13" i="28"/>
  <c r="R33" i="28"/>
  <c r="I14" i="28"/>
  <c r="I34" i="28"/>
  <c r="J14" i="28"/>
  <c r="J34" i="28"/>
  <c r="K14" i="28"/>
  <c r="K34" i="28"/>
  <c r="L14" i="28"/>
  <c r="L34" i="28"/>
  <c r="M14" i="28"/>
  <c r="M34" i="28"/>
  <c r="N14" i="28"/>
  <c r="N34" i="28"/>
  <c r="O14" i="28"/>
  <c r="O34" i="28"/>
  <c r="P14" i="28"/>
  <c r="P34" i="28"/>
  <c r="Q14" i="28"/>
  <c r="Q34" i="28"/>
  <c r="R14" i="28"/>
  <c r="R34" i="28"/>
  <c r="I15" i="28"/>
  <c r="I44" i="28"/>
  <c r="J15" i="28"/>
  <c r="J44" i="28"/>
  <c r="K15" i="28"/>
  <c r="K44" i="28"/>
  <c r="L15" i="28"/>
  <c r="L44" i="28"/>
  <c r="M15" i="28"/>
  <c r="M44" i="28"/>
  <c r="N15" i="28"/>
  <c r="N44" i="28"/>
  <c r="O15" i="28"/>
  <c r="O44" i="28"/>
  <c r="P15" i="28"/>
  <c r="P44" i="28"/>
  <c r="Q15" i="28"/>
  <c r="Q44" i="28"/>
  <c r="R15" i="28"/>
  <c r="R44" i="28"/>
  <c r="I16" i="28"/>
  <c r="J16" i="28"/>
  <c r="K16" i="28"/>
  <c r="L16" i="28"/>
  <c r="M16" i="28"/>
  <c r="N16" i="28"/>
  <c r="O16" i="28"/>
  <c r="P16" i="28"/>
  <c r="Q16" i="28"/>
  <c r="R16" i="28"/>
  <c r="I17" i="28"/>
  <c r="J17" i="28"/>
  <c r="K17" i="28"/>
  <c r="L17" i="28"/>
  <c r="M17" i="28"/>
  <c r="N17" i="28"/>
  <c r="O17" i="28"/>
  <c r="P17" i="28"/>
  <c r="Q17" i="28"/>
  <c r="R17" i="28"/>
  <c r="I18" i="28"/>
  <c r="J18" i="28"/>
  <c r="K18" i="28"/>
  <c r="L18" i="28"/>
  <c r="M18" i="28"/>
  <c r="N18" i="28"/>
  <c r="O18" i="28"/>
  <c r="P18" i="28"/>
  <c r="Q18" i="28"/>
  <c r="R18" i="28"/>
  <c r="I19" i="28"/>
  <c r="I42" i="28"/>
  <c r="J19" i="28"/>
  <c r="J42" i="28"/>
  <c r="K19" i="28"/>
  <c r="K42" i="28"/>
  <c r="L19" i="28"/>
  <c r="L42" i="28"/>
  <c r="M19" i="28"/>
  <c r="M42" i="28"/>
  <c r="N19" i="28"/>
  <c r="N42" i="28"/>
  <c r="O19" i="28"/>
  <c r="O42" i="28"/>
  <c r="P19" i="28"/>
  <c r="P42" i="28"/>
  <c r="Q19" i="28"/>
  <c r="Q42" i="28"/>
  <c r="R19" i="28"/>
  <c r="R42" i="28"/>
  <c r="I20" i="28"/>
  <c r="J20" i="28"/>
  <c r="K20" i="28"/>
  <c r="L20" i="28"/>
  <c r="M20" i="28"/>
  <c r="N20" i="28"/>
  <c r="O20" i="28"/>
  <c r="P20" i="28"/>
  <c r="Q20" i="28"/>
  <c r="R20" i="28"/>
  <c r="I21" i="28"/>
  <c r="J21" i="28"/>
  <c r="K21" i="28"/>
  <c r="L21" i="28"/>
  <c r="M21" i="28"/>
  <c r="N21" i="28"/>
  <c r="O21" i="28"/>
  <c r="P21" i="28"/>
  <c r="Q21" i="28"/>
  <c r="R21" i="28"/>
  <c r="I22" i="28"/>
  <c r="I37" i="28"/>
  <c r="J22" i="28"/>
  <c r="J37" i="28"/>
  <c r="K22" i="28"/>
  <c r="K37" i="28"/>
  <c r="L22" i="28"/>
  <c r="L37" i="28"/>
  <c r="M22" i="28"/>
  <c r="M37" i="28"/>
  <c r="N22" i="28"/>
  <c r="N37" i="28"/>
  <c r="O22" i="28"/>
  <c r="O37" i="28"/>
  <c r="P22" i="28"/>
  <c r="P37" i="28"/>
  <c r="Q22" i="28"/>
  <c r="Q37" i="28"/>
  <c r="R22" i="28"/>
  <c r="R37" i="28"/>
  <c r="I23" i="28"/>
  <c r="I49" i="28"/>
  <c r="J23" i="28"/>
  <c r="J49" i="28"/>
  <c r="K23" i="28"/>
  <c r="K49" i="28"/>
  <c r="L23" i="28"/>
  <c r="L49" i="28"/>
  <c r="M23" i="28"/>
  <c r="M49" i="28"/>
  <c r="N23" i="28"/>
  <c r="N49" i="28"/>
  <c r="O23" i="28"/>
  <c r="O49" i="28"/>
  <c r="P23" i="28"/>
  <c r="P49" i="28"/>
  <c r="Q23" i="28"/>
  <c r="Q49" i="28"/>
  <c r="R23" i="28"/>
  <c r="R49" i="28"/>
  <c r="I24" i="28"/>
  <c r="J24" i="28"/>
  <c r="K24" i="28"/>
  <c r="L24" i="28"/>
  <c r="M24" i="28"/>
  <c r="N24" i="28"/>
  <c r="O24" i="28"/>
  <c r="P24" i="28"/>
  <c r="Q24" i="28"/>
  <c r="R24" i="28"/>
  <c r="I25" i="28"/>
  <c r="J25" i="28"/>
  <c r="K25" i="28"/>
  <c r="L25" i="28"/>
  <c r="M25" i="28"/>
  <c r="N25" i="28"/>
  <c r="O25" i="28"/>
  <c r="P25" i="28"/>
  <c r="Q25" i="28"/>
  <c r="R25" i="28"/>
  <c r="I26" i="28"/>
  <c r="I36" i="28"/>
  <c r="J26" i="28"/>
  <c r="J36" i="28"/>
  <c r="K26" i="28"/>
  <c r="K36" i="28"/>
  <c r="L26" i="28"/>
  <c r="L36" i="28"/>
  <c r="M26" i="28"/>
  <c r="M36" i="28"/>
  <c r="N26" i="28"/>
  <c r="N36" i="28"/>
  <c r="O26" i="28"/>
  <c r="O36" i="28"/>
  <c r="P26" i="28"/>
  <c r="P36" i="28"/>
  <c r="Q26" i="28"/>
  <c r="Q36" i="28"/>
  <c r="R26" i="28"/>
  <c r="R36" i="28"/>
  <c r="I27" i="28"/>
  <c r="J27" i="28"/>
  <c r="K27" i="28"/>
  <c r="L27" i="28"/>
  <c r="M27" i="28"/>
  <c r="N27" i="28"/>
  <c r="O27" i="28"/>
  <c r="P27" i="28"/>
  <c r="Q27" i="28"/>
  <c r="R27" i="28"/>
  <c r="I28" i="28"/>
  <c r="I43" i="28"/>
  <c r="J28" i="28"/>
  <c r="J43" i="28"/>
  <c r="K28" i="28"/>
  <c r="K43" i="28"/>
  <c r="L28" i="28"/>
  <c r="L43" i="28"/>
  <c r="M28" i="28"/>
  <c r="M43" i="28"/>
  <c r="N28" i="28"/>
  <c r="N43" i="28"/>
  <c r="O28" i="28"/>
  <c r="O43" i="28"/>
  <c r="P28" i="28"/>
  <c r="P43" i="28"/>
  <c r="Q28" i="28"/>
  <c r="Q43" i="28"/>
  <c r="R28" i="28"/>
  <c r="R43" i="28"/>
  <c r="I29" i="28"/>
  <c r="J29" i="28"/>
  <c r="K29" i="28"/>
  <c r="L29" i="28"/>
  <c r="M29" i="28"/>
  <c r="N29" i="28"/>
  <c r="O29" i="28"/>
  <c r="P29" i="28"/>
  <c r="Q29" i="28"/>
  <c r="R29" i="28"/>
  <c r="I30" i="28"/>
  <c r="I35" i="28"/>
  <c r="J30" i="28"/>
  <c r="J35" i="28"/>
  <c r="K30" i="28"/>
  <c r="K35" i="28"/>
  <c r="L30" i="28"/>
  <c r="L35" i="28"/>
  <c r="M30" i="28"/>
  <c r="M35" i="28"/>
  <c r="N30" i="28"/>
  <c r="N35" i="28"/>
  <c r="O30" i="28"/>
  <c r="O35" i="28"/>
  <c r="P30" i="28"/>
  <c r="P35" i="28"/>
  <c r="Q30" i="28"/>
  <c r="Q35" i="28"/>
  <c r="R30" i="28"/>
  <c r="R35" i="28"/>
  <c r="I2" i="27"/>
  <c r="J2" i="27"/>
  <c r="K2" i="27"/>
  <c r="L2" i="27"/>
  <c r="M2" i="27"/>
  <c r="N2" i="27"/>
  <c r="O2" i="27"/>
  <c r="P2" i="27"/>
  <c r="Q2" i="27"/>
  <c r="R2" i="27"/>
  <c r="I3" i="27"/>
  <c r="J3" i="27"/>
  <c r="K3" i="27"/>
  <c r="L3" i="27"/>
  <c r="M3" i="27"/>
  <c r="N3" i="27"/>
  <c r="O3" i="27"/>
  <c r="P3" i="27"/>
  <c r="Q3" i="27"/>
  <c r="R3" i="27"/>
  <c r="I4" i="27"/>
  <c r="J4" i="27"/>
  <c r="K4" i="27"/>
  <c r="L4" i="27"/>
  <c r="M4" i="27"/>
  <c r="N4" i="27"/>
  <c r="O4" i="27"/>
  <c r="P4" i="27"/>
  <c r="Q4" i="27"/>
  <c r="R4" i="27"/>
  <c r="I5" i="27"/>
  <c r="J5" i="27"/>
  <c r="K5" i="27"/>
  <c r="L5" i="27"/>
  <c r="M5" i="27"/>
  <c r="N5" i="27"/>
  <c r="O5" i="27"/>
  <c r="P5" i="27"/>
  <c r="Q5" i="27"/>
  <c r="R5" i="27"/>
  <c r="I6" i="27"/>
  <c r="J6" i="27"/>
  <c r="K6" i="27"/>
  <c r="L6" i="27"/>
  <c r="M6" i="27"/>
  <c r="N6" i="27"/>
  <c r="O6" i="27"/>
  <c r="P6" i="27"/>
  <c r="Q6" i="27"/>
  <c r="R6" i="27"/>
  <c r="I7" i="27"/>
  <c r="J7" i="27"/>
  <c r="K7" i="27"/>
  <c r="L7" i="27"/>
  <c r="M7" i="27"/>
  <c r="N7" i="27"/>
  <c r="O7" i="27"/>
  <c r="P7" i="27"/>
  <c r="Q7" i="27"/>
  <c r="R7" i="27"/>
  <c r="I8" i="27"/>
  <c r="J8" i="27"/>
  <c r="K8" i="27"/>
  <c r="L8" i="27"/>
  <c r="M8" i="27"/>
  <c r="N8" i="27"/>
  <c r="O8" i="27"/>
  <c r="P8" i="27"/>
  <c r="Q8" i="27"/>
  <c r="R8" i="27"/>
  <c r="I9" i="27"/>
  <c r="J9" i="27"/>
  <c r="K9" i="27"/>
  <c r="L9" i="27"/>
  <c r="M9" i="27"/>
  <c r="N9" i="27"/>
  <c r="O9" i="27"/>
  <c r="P9" i="27"/>
  <c r="Q9" i="27"/>
  <c r="R9" i="27"/>
  <c r="I10" i="27"/>
  <c r="J10" i="27"/>
  <c r="K10" i="27"/>
  <c r="L10" i="27"/>
  <c r="M10" i="27"/>
  <c r="N10" i="27"/>
  <c r="O10" i="27"/>
  <c r="P10" i="27"/>
  <c r="Q10" i="27"/>
  <c r="R10" i="27"/>
  <c r="I11" i="27"/>
  <c r="J11" i="27"/>
  <c r="K11" i="27"/>
  <c r="L11" i="27"/>
  <c r="M11" i="27"/>
  <c r="N11" i="27"/>
  <c r="O11" i="27"/>
  <c r="P11" i="27"/>
  <c r="Q11" i="27"/>
  <c r="R11" i="27"/>
  <c r="I12" i="27"/>
  <c r="J12" i="27"/>
  <c r="K12" i="27"/>
  <c r="L12" i="27"/>
  <c r="M12" i="27"/>
  <c r="N12" i="27"/>
  <c r="O12" i="27"/>
  <c r="P12" i="27"/>
  <c r="Q12" i="27"/>
  <c r="R12" i="27"/>
  <c r="I13" i="27"/>
  <c r="J13" i="27"/>
  <c r="K13" i="27"/>
  <c r="L13" i="27"/>
  <c r="M13" i="27"/>
  <c r="N13" i="27"/>
  <c r="O13" i="27"/>
  <c r="P13" i="27"/>
  <c r="Q13" i="27"/>
  <c r="R13" i="27"/>
  <c r="I14" i="27"/>
  <c r="J14" i="27"/>
  <c r="K14" i="27"/>
  <c r="L14" i="27"/>
  <c r="M14" i="27"/>
  <c r="N14" i="27"/>
  <c r="O14" i="27"/>
  <c r="P14" i="27"/>
  <c r="Q14" i="27"/>
  <c r="R14" i="27"/>
  <c r="I15" i="27"/>
  <c r="J15" i="27"/>
  <c r="K15" i="27"/>
  <c r="L15" i="27"/>
  <c r="M15" i="27"/>
  <c r="N15" i="27"/>
  <c r="O15" i="27"/>
  <c r="P15" i="27"/>
  <c r="Q15" i="27"/>
  <c r="R15" i="27"/>
  <c r="I16" i="27"/>
  <c r="J16" i="27"/>
  <c r="K16" i="27"/>
  <c r="L16" i="27"/>
  <c r="M16" i="27"/>
  <c r="N16" i="27"/>
  <c r="O16" i="27"/>
  <c r="P16" i="27"/>
  <c r="Q16" i="27"/>
  <c r="R16" i="27"/>
  <c r="I17" i="27"/>
  <c r="J17" i="27"/>
  <c r="K17" i="27"/>
  <c r="L17" i="27"/>
  <c r="M17" i="27"/>
  <c r="N17" i="27"/>
  <c r="O17" i="27"/>
  <c r="P17" i="27"/>
  <c r="Q17" i="27"/>
  <c r="R17" i="27"/>
  <c r="I18" i="27"/>
  <c r="J18" i="27"/>
  <c r="K18" i="27"/>
  <c r="L18" i="27"/>
  <c r="M18" i="27"/>
  <c r="N18" i="27"/>
  <c r="O18" i="27"/>
  <c r="P18" i="27"/>
  <c r="Q18" i="27"/>
  <c r="R18" i="27"/>
  <c r="I19" i="27"/>
  <c r="J19" i="27"/>
  <c r="K19" i="27"/>
  <c r="L19" i="27"/>
  <c r="M19" i="27"/>
  <c r="N19" i="27"/>
  <c r="O19" i="27"/>
  <c r="P19" i="27"/>
  <c r="Q19" i="27"/>
  <c r="R19" i="27"/>
  <c r="I20" i="27"/>
  <c r="J20" i="27"/>
  <c r="K20" i="27"/>
  <c r="L20" i="27"/>
  <c r="M20" i="27"/>
  <c r="N20" i="27"/>
  <c r="O20" i="27"/>
  <c r="P20" i="27"/>
  <c r="Q20" i="27"/>
  <c r="R20" i="27"/>
  <c r="I21" i="27"/>
  <c r="J21" i="27"/>
  <c r="K21" i="27"/>
  <c r="L21" i="27"/>
  <c r="M21" i="27"/>
  <c r="N21" i="27"/>
  <c r="O21" i="27"/>
  <c r="P21" i="27"/>
  <c r="Q21" i="27"/>
  <c r="R21" i="27"/>
  <c r="I22" i="27"/>
  <c r="J22" i="27"/>
  <c r="K22" i="27"/>
  <c r="L22" i="27"/>
  <c r="M22" i="27"/>
  <c r="N22" i="27"/>
  <c r="O22" i="27"/>
  <c r="P22" i="27"/>
  <c r="Q22" i="27"/>
  <c r="R22" i="27"/>
  <c r="I23" i="27"/>
  <c r="J23" i="27"/>
  <c r="K23" i="27"/>
  <c r="L23" i="27"/>
  <c r="M23" i="27"/>
  <c r="N23" i="27"/>
  <c r="O23" i="27"/>
  <c r="P23" i="27"/>
  <c r="Q23" i="27"/>
  <c r="R23" i="27"/>
  <c r="I24" i="27"/>
  <c r="J24" i="27"/>
  <c r="K24" i="27"/>
  <c r="L24" i="27"/>
  <c r="M24" i="27"/>
  <c r="N24" i="27"/>
  <c r="O24" i="27"/>
  <c r="P24" i="27"/>
  <c r="Q24" i="27"/>
  <c r="R24" i="27"/>
  <c r="I25" i="27"/>
  <c r="J25" i="27"/>
  <c r="K25" i="27"/>
  <c r="L25" i="27"/>
  <c r="M25" i="27"/>
  <c r="N25" i="27"/>
  <c r="O25" i="27"/>
  <c r="P25" i="27"/>
  <c r="Q25" i="27"/>
  <c r="R25" i="27"/>
  <c r="I26" i="27"/>
  <c r="J26" i="27"/>
  <c r="K26" i="27"/>
  <c r="L26" i="27"/>
  <c r="M26" i="27"/>
  <c r="N26" i="27"/>
  <c r="O26" i="27"/>
  <c r="P26" i="27"/>
  <c r="Q26" i="27"/>
  <c r="R26" i="27"/>
  <c r="I27" i="27"/>
  <c r="J27" i="27"/>
  <c r="K27" i="27"/>
  <c r="L27" i="27"/>
  <c r="M27" i="27"/>
  <c r="N27" i="27"/>
  <c r="O27" i="27"/>
  <c r="P27" i="27"/>
  <c r="Q27" i="27"/>
  <c r="R27" i="27"/>
  <c r="I28" i="27"/>
  <c r="J28" i="27"/>
  <c r="K28" i="27"/>
  <c r="L28" i="27"/>
  <c r="M28" i="27"/>
  <c r="N28" i="27"/>
  <c r="O28" i="27"/>
  <c r="P28" i="27"/>
  <c r="Q28" i="27"/>
  <c r="R28" i="27"/>
  <c r="I29" i="27"/>
  <c r="J29" i="27"/>
  <c r="K29" i="27"/>
  <c r="L29" i="27"/>
  <c r="M29" i="27"/>
  <c r="N29" i="27"/>
  <c r="O29" i="27"/>
  <c r="P29" i="27"/>
  <c r="Q29" i="27"/>
  <c r="R29" i="27"/>
  <c r="I30" i="27"/>
  <c r="J30" i="27"/>
  <c r="K30" i="27"/>
  <c r="L30" i="27"/>
  <c r="M30" i="27"/>
  <c r="N30" i="27"/>
  <c r="O30" i="27"/>
  <c r="P30" i="27"/>
  <c r="Q30" i="27"/>
  <c r="R30" i="27"/>
  <c r="I2" i="22"/>
  <c r="J2" i="22"/>
  <c r="K2" i="22"/>
  <c r="L2" i="22"/>
  <c r="M2" i="22"/>
  <c r="N2" i="22"/>
  <c r="O2" i="22"/>
  <c r="P2" i="22"/>
  <c r="Q2" i="22"/>
  <c r="R2" i="22"/>
  <c r="I3" i="22"/>
  <c r="J3" i="22"/>
  <c r="K3" i="22"/>
  <c r="L3" i="22"/>
  <c r="M3" i="22"/>
  <c r="N3" i="22"/>
  <c r="O3" i="22"/>
  <c r="P3" i="22"/>
  <c r="Q3" i="22"/>
  <c r="R3" i="22"/>
  <c r="I4" i="22"/>
  <c r="J4" i="22"/>
  <c r="K4" i="22"/>
  <c r="L4" i="22"/>
  <c r="M4" i="22"/>
  <c r="N4" i="22"/>
  <c r="O4" i="22"/>
  <c r="P4" i="22"/>
  <c r="Q4" i="22"/>
  <c r="R4" i="22"/>
  <c r="I5" i="22"/>
  <c r="J5" i="22"/>
  <c r="K5" i="22"/>
  <c r="L5" i="22"/>
  <c r="M5" i="22"/>
  <c r="N5" i="22"/>
  <c r="O5" i="22"/>
  <c r="P5" i="22"/>
  <c r="Q5" i="22"/>
  <c r="R5" i="22"/>
  <c r="I6" i="22"/>
  <c r="J6" i="22"/>
  <c r="K6" i="22"/>
  <c r="L6" i="22"/>
  <c r="M6" i="22"/>
  <c r="N6" i="22"/>
  <c r="O6" i="22"/>
  <c r="P6" i="22"/>
  <c r="Q6" i="22"/>
  <c r="R6" i="22"/>
  <c r="I7" i="22"/>
  <c r="J7" i="22"/>
  <c r="K7" i="22"/>
  <c r="L7" i="22"/>
  <c r="M7" i="22"/>
  <c r="N7" i="22"/>
  <c r="O7" i="22"/>
  <c r="P7" i="22"/>
  <c r="Q7" i="22"/>
  <c r="R7" i="22"/>
  <c r="I8" i="22"/>
  <c r="J8" i="22"/>
  <c r="K8" i="22"/>
  <c r="L8" i="22"/>
  <c r="M8" i="22"/>
  <c r="N8" i="22"/>
  <c r="O8" i="22"/>
  <c r="P8" i="22"/>
  <c r="Q8" i="22"/>
  <c r="R8" i="22"/>
  <c r="I9" i="22"/>
  <c r="J9" i="22"/>
  <c r="K9" i="22"/>
  <c r="L9" i="22"/>
  <c r="M9" i="22"/>
  <c r="N9" i="22"/>
  <c r="O9" i="22"/>
  <c r="P9" i="22"/>
  <c r="Q9" i="22"/>
  <c r="R9" i="22"/>
  <c r="I10" i="22"/>
  <c r="J10" i="22"/>
  <c r="K10" i="22"/>
  <c r="L10" i="22"/>
  <c r="M10" i="22"/>
  <c r="N10" i="22"/>
  <c r="O10" i="22"/>
  <c r="P10" i="22"/>
  <c r="Q10" i="22"/>
  <c r="R10" i="22"/>
  <c r="I11" i="22"/>
  <c r="J11" i="22"/>
  <c r="K11" i="22"/>
  <c r="L11" i="22"/>
  <c r="M11" i="22"/>
  <c r="N11" i="22"/>
  <c r="O11" i="22"/>
  <c r="P11" i="22"/>
  <c r="Q11" i="22"/>
  <c r="R11" i="22"/>
  <c r="I12" i="22"/>
  <c r="J12" i="22"/>
  <c r="K12" i="22"/>
  <c r="L12" i="22"/>
  <c r="M12" i="22"/>
  <c r="N12" i="22"/>
  <c r="O12" i="22"/>
  <c r="P12" i="22"/>
  <c r="Q12" i="22"/>
  <c r="R12" i="22"/>
  <c r="I13" i="22"/>
  <c r="J13" i="22"/>
  <c r="K13" i="22"/>
  <c r="L13" i="22"/>
  <c r="M13" i="22"/>
  <c r="N13" i="22"/>
  <c r="O13" i="22"/>
  <c r="P13" i="22"/>
  <c r="Q13" i="22"/>
  <c r="R13" i="22"/>
  <c r="I14" i="22"/>
  <c r="J14" i="22"/>
  <c r="K14" i="22"/>
  <c r="L14" i="22"/>
  <c r="M14" i="22"/>
  <c r="N14" i="22"/>
  <c r="O14" i="22"/>
  <c r="P14" i="22"/>
  <c r="Q14" i="22"/>
  <c r="R14" i="22"/>
  <c r="I15" i="22"/>
  <c r="J15" i="22"/>
  <c r="K15" i="22"/>
  <c r="L15" i="22"/>
  <c r="M15" i="22"/>
  <c r="N15" i="22"/>
  <c r="O15" i="22"/>
  <c r="P15" i="22"/>
  <c r="Q15" i="22"/>
  <c r="R15" i="22"/>
  <c r="I16" i="22"/>
  <c r="J16" i="22"/>
  <c r="K16" i="22"/>
  <c r="L16" i="22"/>
  <c r="M16" i="22"/>
  <c r="N16" i="22"/>
  <c r="O16" i="22"/>
  <c r="P16" i="22"/>
  <c r="Q16" i="22"/>
  <c r="R16" i="22"/>
  <c r="I17" i="22"/>
  <c r="J17" i="22"/>
  <c r="K17" i="22"/>
  <c r="L17" i="22"/>
  <c r="M17" i="22"/>
  <c r="N17" i="22"/>
  <c r="O17" i="22"/>
  <c r="P17" i="22"/>
  <c r="Q17" i="22"/>
  <c r="R17" i="22"/>
  <c r="I18" i="22"/>
  <c r="J18" i="22"/>
  <c r="K18" i="22"/>
  <c r="L18" i="22"/>
  <c r="M18" i="22"/>
  <c r="N18" i="22"/>
  <c r="O18" i="22"/>
  <c r="P18" i="22"/>
  <c r="Q18" i="22"/>
  <c r="R18" i="22"/>
  <c r="I19" i="22"/>
  <c r="J19" i="22"/>
  <c r="K19" i="22"/>
  <c r="L19" i="22"/>
  <c r="M19" i="22"/>
  <c r="N19" i="22"/>
  <c r="O19" i="22"/>
  <c r="P19" i="22"/>
  <c r="Q19" i="22"/>
  <c r="R19" i="22"/>
  <c r="I20" i="22"/>
  <c r="J20" i="22"/>
  <c r="K20" i="22"/>
  <c r="L20" i="22"/>
  <c r="M20" i="22"/>
  <c r="N20" i="22"/>
  <c r="O20" i="22"/>
  <c r="P20" i="22"/>
  <c r="Q20" i="22"/>
  <c r="R20" i="22"/>
  <c r="I21" i="22"/>
  <c r="J21" i="22"/>
  <c r="K21" i="22"/>
  <c r="L21" i="22"/>
  <c r="M21" i="22"/>
  <c r="N21" i="22"/>
  <c r="O21" i="22"/>
  <c r="P21" i="22"/>
  <c r="Q21" i="22"/>
  <c r="R21" i="22"/>
  <c r="I22" i="22"/>
  <c r="J22" i="22"/>
  <c r="K22" i="22"/>
  <c r="L22" i="22"/>
  <c r="M22" i="22"/>
  <c r="N22" i="22"/>
  <c r="O22" i="22"/>
  <c r="P22" i="22"/>
  <c r="Q22" i="22"/>
  <c r="R22" i="22"/>
  <c r="I23" i="22"/>
  <c r="J23" i="22"/>
  <c r="K23" i="22"/>
  <c r="L23" i="22"/>
  <c r="M23" i="22"/>
  <c r="N23" i="22"/>
  <c r="O23" i="22"/>
  <c r="P23" i="22"/>
  <c r="Q23" i="22"/>
  <c r="R23" i="22"/>
  <c r="I24" i="22"/>
  <c r="J24" i="22"/>
  <c r="K24" i="22"/>
  <c r="L24" i="22"/>
  <c r="M24" i="22"/>
  <c r="N24" i="22"/>
  <c r="O24" i="22"/>
  <c r="P24" i="22"/>
  <c r="Q24" i="22"/>
  <c r="R24" i="22"/>
  <c r="I25" i="22"/>
  <c r="J25" i="22"/>
  <c r="K25" i="22"/>
  <c r="L25" i="22"/>
  <c r="M25" i="22"/>
  <c r="N25" i="22"/>
  <c r="O25" i="22"/>
  <c r="P25" i="22"/>
  <c r="Q25" i="22"/>
  <c r="R25" i="22"/>
  <c r="I26" i="22"/>
  <c r="J26" i="22"/>
  <c r="K26" i="22"/>
  <c r="L26" i="22"/>
  <c r="M26" i="22"/>
  <c r="N26" i="22"/>
  <c r="O26" i="22"/>
  <c r="P26" i="22"/>
  <c r="Q26" i="22"/>
  <c r="R26" i="22"/>
  <c r="I27" i="22"/>
  <c r="J27" i="22"/>
  <c r="K27" i="22"/>
  <c r="L27" i="22"/>
  <c r="M27" i="22"/>
  <c r="N27" i="22"/>
  <c r="O27" i="22"/>
  <c r="P27" i="22"/>
  <c r="Q27" i="22"/>
  <c r="R27" i="22"/>
  <c r="I28" i="22"/>
  <c r="J28" i="22"/>
  <c r="K28" i="22"/>
  <c r="L28" i="22"/>
  <c r="M28" i="22"/>
  <c r="N28" i="22"/>
  <c r="O28" i="22"/>
  <c r="P28" i="22"/>
  <c r="Q28" i="22"/>
  <c r="R28" i="22"/>
  <c r="I29" i="22"/>
  <c r="J29" i="22"/>
  <c r="K29" i="22"/>
  <c r="L29" i="22"/>
  <c r="M29" i="22"/>
  <c r="N29" i="22"/>
  <c r="O29" i="22"/>
  <c r="P29" i="22"/>
  <c r="Q29" i="22"/>
  <c r="R29" i="22"/>
  <c r="I30" i="22"/>
  <c r="J30" i="22"/>
  <c r="K30" i="22"/>
  <c r="L30" i="22"/>
  <c r="M30" i="22"/>
  <c r="N30" i="22"/>
  <c r="O30" i="22"/>
  <c r="P30" i="22"/>
  <c r="Q30" i="22"/>
  <c r="R30" i="22"/>
  <c r="I2" i="21"/>
  <c r="J2" i="21"/>
  <c r="K2" i="21"/>
  <c r="L2" i="21"/>
  <c r="M2" i="21"/>
  <c r="N2" i="21"/>
  <c r="O2" i="21"/>
  <c r="P2" i="21"/>
  <c r="Q2" i="21"/>
  <c r="R2" i="21"/>
  <c r="I3" i="21"/>
  <c r="J3" i="21"/>
  <c r="K3" i="21"/>
  <c r="L3" i="21"/>
  <c r="M3" i="21"/>
  <c r="N3" i="21"/>
  <c r="O3" i="21"/>
  <c r="P3" i="21"/>
  <c r="Q3" i="21"/>
  <c r="R3" i="21"/>
  <c r="I4" i="21"/>
  <c r="J4" i="21"/>
  <c r="K4" i="21"/>
  <c r="L4" i="21"/>
  <c r="M4" i="21"/>
  <c r="N4" i="21"/>
  <c r="O4" i="21"/>
  <c r="P4" i="21"/>
  <c r="Q4" i="21"/>
  <c r="R4" i="21"/>
  <c r="I5" i="21"/>
  <c r="J5" i="21"/>
  <c r="K5" i="21"/>
  <c r="L5" i="21"/>
  <c r="M5" i="21"/>
  <c r="N5" i="21"/>
  <c r="O5" i="21"/>
  <c r="P5" i="21"/>
  <c r="Q5" i="21"/>
  <c r="R5" i="21"/>
  <c r="I6" i="21"/>
  <c r="J6" i="21"/>
  <c r="K6" i="21"/>
  <c r="L6" i="21"/>
  <c r="M6" i="21"/>
  <c r="N6" i="21"/>
  <c r="O6" i="21"/>
  <c r="P6" i="21"/>
  <c r="Q6" i="21"/>
  <c r="R6" i="21"/>
  <c r="I7" i="21"/>
  <c r="J7" i="21"/>
  <c r="K7" i="21"/>
  <c r="L7" i="21"/>
  <c r="M7" i="21"/>
  <c r="N7" i="21"/>
  <c r="O7" i="21"/>
  <c r="P7" i="21"/>
  <c r="Q7" i="21"/>
  <c r="R7" i="21"/>
  <c r="I8" i="21"/>
  <c r="J8" i="21"/>
  <c r="K8" i="21"/>
  <c r="L8" i="21"/>
  <c r="M8" i="21"/>
  <c r="N8" i="21"/>
  <c r="O8" i="21"/>
  <c r="P8" i="21"/>
  <c r="Q8" i="21"/>
  <c r="R8" i="21"/>
  <c r="I9" i="21"/>
  <c r="J9" i="21"/>
  <c r="K9" i="21"/>
  <c r="L9" i="21"/>
  <c r="M9" i="21"/>
  <c r="N9" i="21"/>
  <c r="O9" i="21"/>
  <c r="P9" i="21"/>
  <c r="Q9" i="21"/>
  <c r="R9" i="21"/>
  <c r="I10" i="21"/>
  <c r="J10" i="21"/>
  <c r="K10" i="21"/>
  <c r="L10" i="21"/>
  <c r="M10" i="21"/>
  <c r="N10" i="21"/>
  <c r="O10" i="21"/>
  <c r="P10" i="21"/>
  <c r="Q10" i="21"/>
  <c r="R10" i="21"/>
  <c r="I11" i="21"/>
  <c r="J11" i="21"/>
  <c r="K11" i="21"/>
  <c r="L11" i="21"/>
  <c r="M11" i="21"/>
  <c r="N11" i="21"/>
  <c r="O11" i="21"/>
  <c r="P11" i="21"/>
  <c r="Q11" i="21"/>
  <c r="R11" i="21"/>
  <c r="I12" i="21"/>
  <c r="J12" i="21"/>
  <c r="K12" i="21"/>
  <c r="L12" i="21"/>
  <c r="M12" i="21"/>
  <c r="N12" i="21"/>
  <c r="O12" i="21"/>
  <c r="P12" i="21"/>
  <c r="Q12" i="21"/>
  <c r="R12" i="21"/>
  <c r="I13" i="21"/>
  <c r="J13" i="21"/>
  <c r="K13" i="21"/>
  <c r="L13" i="21"/>
  <c r="M13" i="21"/>
  <c r="N13" i="21"/>
  <c r="O13" i="21"/>
  <c r="P13" i="21"/>
  <c r="Q13" i="21"/>
  <c r="R13" i="21"/>
  <c r="I14" i="21"/>
  <c r="J14" i="21"/>
  <c r="K14" i="21"/>
  <c r="L14" i="21"/>
  <c r="M14" i="21"/>
  <c r="N14" i="21"/>
  <c r="O14" i="21"/>
  <c r="P14" i="21"/>
  <c r="Q14" i="21"/>
  <c r="R14" i="21"/>
  <c r="I15" i="21"/>
  <c r="J15" i="21"/>
  <c r="K15" i="21"/>
  <c r="L15" i="21"/>
  <c r="M15" i="21"/>
  <c r="N15" i="21"/>
  <c r="O15" i="21"/>
  <c r="P15" i="21"/>
  <c r="Q15" i="21"/>
  <c r="R15" i="21"/>
  <c r="I16" i="21"/>
  <c r="J16" i="21"/>
  <c r="K16" i="21"/>
  <c r="L16" i="21"/>
  <c r="M16" i="21"/>
  <c r="N16" i="21"/>
  <c r="O16" i="21"/>
  <c r="P16" i="21"/>
  <c r="Q16" i="21"/>
  <c r="R16" i="21"/>
  <c r="I17" i="21"/>
  <c r="J17" i="21"/>
  <c r="K17" i="21"/>
  <c r="L17" i="21"/>
  <c r="M17" i="21"/>
  <c r="N17" i="21"/>
  <c r="O17" i="21"/>
  <c r="P17" i="21"/>
  <c r="Q17" i="21"/>
  <c r="R17" i="21"/>
  <c r="I18" i="21"/>
  <c r="J18" i="21"/>
  <c r="K18" i="21"/>
  <c r="L18" i="21"/>
  <c r="M18" i="21"/>
  <c r="N18" i="21"/>
  <c r="O18" i="21"/>
  <c r="P18" i="21"/>
  <c r="Q18" i="21"/>
  <c r="R18" i="21"/>
  <c r="I19" i="21"/>
  <c r="J19" i="21"/>
  <c r="K19" i="21"/>
  <c r="L19" i="21"/>
  <c r="M19" i="21"/>
  <c r="N19" i="21"/>
  <c r="O19" i="21"/>
  <c r="P19" i="21"/>
  <c r="Q19" i="21"/>
  <c r="R19" i="21"/>
  <c r="I20" i="21"/>
  <c r="J20" i="21"/>
  <c r="K20" i="21"/>
  <c r="L20" i="21"/>
  <c r="M20" i="21"/>
  <c r="N20" i="21"/>
  <c r="O20" i="21"/>
  <c r="P20" i="21"/>
  <c r="Q20" i="21"/>
  <c r="R20" i="21"/>
  <c r="I21" i="21"/>
  <c r="J21" i="21"/>
  <c r="K21" i="21"/>
  <c r="L21" i="21"/>
  <c r="M21" i="21"/>
  <c r="N21" i="21"/>
  <c r="O21" i="21"/>
  <c r="P21" i="21"/>
  <c r="Q21" i="21"/>
  <c r="R21" i="21"/>
  <c r="I22" i="21"/>
  <c r="J22" i="21"/>
  <c r="K22" i="21"/>
  <c r="L22" i="21"/>
  <c r="M22" i="21"/>
  <c r="N22" i="21"/>
  <c r="O22" i="21"/>
  <c r="P22" i="21"/>
  <c r="Q22" i="21"/>
  <c r="R22" i="21"/>
  <c r="I23" i="21"/>
  <c r="J23" i="21"/>
  <c r="K23" i="21"/>
  <c r="L23" i="21"/>
  <c r="M23" i="21"/>
  <c r="N23" i="21"/>
  <c r="O23" i="21"/>
  <c r="P23" i="21"/>
  <c r="Q23" i="21"/>
  <c r="R23" i="21"/>
  <c r="I24" i="21"/>
  <c r="J24" i="21"/>
  <c r="K24" i="21"/>
  <c r="L24" i="21"/>
  <c r="M24" i="21"/>
  <c r="N24" i="21"/>
  <c r="O24" i="21"/>
  <c r="P24" i="21"/>
  <c r="Q24" i="21"/>
  <c r="R24" i="21"/>
  <c r="I25" i="21"/>
  <c r="J25" i="21"/>
  <c r="K25" i="21"/>
  <c r="L25" i="21"/>
  <c r="M25" i="21"/>
  <c r="N25" i="21"/>
  <c r="O25" i="21"/>
  <c r="P25" i="21"/>
  <c r="Q25" i="21"/>
  <c r="R25" i="21"/>
  <c r="I26" i="21"/>
  <c r="J26" i="21"/>
  <c r="K26" i="21"/>
  <c r="L26" i="21"/>
  <c r="M26" i="21"/>
  <c r="N26" i="21"/>
  <c r="O26" i="21"/>
  <c r="P26" i="21"/>
  <c r="Q26" i="21"/>
  <c r="R26" i="21"/>
  <c r="I27" i="21"/>
  <c r="J27" i="21"/>
  <c r="K27" i="21"/>
  <c r="L27" i="21"/>
  <c r="M27" i="21"/>
  <c r="N27" i="21"/>
  <c r="O27" i="21"/>
  <c r="P27" i="21"/>
  <c r="Q27" i="21"/>
  <c r="R27" i="21"/>
  <c r="I28" i="21"/>
  <c r="J28" i="21"/>
  <c r="K28" i="21"/>
  <c r="L28" i="21"/>
  <c r="M28" i="21"/>
  <c r="N28" i="21"/>
  <c r="O28" i="21"/>
  <c r="P28" i="21"/>
  <c r="Q28" i="21"/>
  <c r="R28" i="21"/>
  <c r="I29" i="21"/>
  <c r="J29" i="21"/>
  <c r="K29" i="21"/>
  <c r="L29" i="21"/>
  <c r="M29" i="21"/>
  <c r="N29" i="21"/>
  <c r="O29" i="21"/>
  <c r="P29" i="21"/>
  <c r="Q29" i="21"/>
  <c r="R29" i="21"/>
  <c r="I30" i="21"/>
  <c r="J30" i="21"/>
  <c r="K30" i="21"/>
  <c r="L30" i="21"/>
  <c r="M30" i="21"/>
  <c r="N30" i="21"/>
  <c r="O30" i="21"/>
  <c r="P30" i="21"/>
  <c r="Q30" i="21"/>
  <c r="R30" i="21"/>
  <c r="R35" i="21"/>
  <c r="N35" i="21"/>
  <c r="J35" i="21"/>
  <c r="P71" i="21"/>
  <c r="P57" i="21"/>
  <c r="L71" i="21"/>
  <c r="L57" i="21"/>
  <c r="R43" i="21"/>
  <c r="N43" i="21"/>
  <c r="J43" i="21"/>
  <c r="R76" i="21"/>
  <c r="R62" i="21"/>
  <c r="N76" i="21"/>
  <c r="N62" i="21"/>
  <c r="J76" i="21"/>
  <c r="J62" i="21"/>
  <c r="R36" i="21"/>
  <c r="N36" i="21"/>
  <c r="J36" i="21"/>
  <c r="P64" i="21"/>
  <c r="P50" i="21"/>
  <c r="L64" i="21"/>
  <c r="L50" i="21"/>
  <c r="P69" i="21"/>
  <c r="P55" i="21"/>
  <c r="L69" i="21"/>
  <c r="L55" i="21"/>
  <c r="R49" i="21"/>
  <c r="N49" i="21"/>
  <c r="J49" i="21"/>
  <c r="P37" i="21"/>
  <c r="L37" i="21"/>
  <c r="Q65" i="21"/>
  <c r="Q51" i="21"/>
  <c r="M65" i="21"/>
  <c r="M51" i="21"/>
  <c r="I65" i="21"/>
  <c r="I51" i="21"/>
  <c r="P70" i="21"/>
  <c r="P56" i="21"/>
  <c r="L70" i="21"/>
  <c r="L56" i="21"/>
  <c r="O42" i="21"/>
  <c r="K42" i="21"/>
  <c r="Q75" i="21"/>
  <c r="Q61" i="21"/>
  <c r="M75" i="21"/>
  <c r="M61" i="21"/>
  <c r="I75" i="21"/>
  <c r="I61" i="21"/>
  <c r="P66" i="21"/>
  <c r="P52" i="21"/>
  <c r="L66" i="21"/>
  <c r="L52" i="21"/>
  <c r="P72" i="21"/>
  <c r="P58" i="21"/>
  <c r="L72" i="21"/>
  <c r="L58" i="21"/>
  <c r="R44" i="21"/>
  <c r="N44" i="21"/>
  <c r="J44" i="21"/>
  <c r="P34" i="21"/>
  <c r="L34" i="21"/>
  <c r="O33" i="21"/>
  <c r="K33" i="21"/>
  <c r="O74" i="21"/>
  <c r="O60" i="21"/>
  <c r="K74" i="21"/>
  <c r="K60" i="21"/>
  <c r="O39" i="21"/>
  <c r="K39" i="21"/>
  <c r="P46" i="21"/>
  <c r="L46" i="21"/>
  <c r="Q68" i="21"/>
  <c r="Q54" i="21"/>
  <c r="M68" i="21"/>
  <c r="M54" i="21"/>
  <c r="I68" i="21"/>
  <c r="I54" i="21"/>
  <c r="O41" i="21"/>
  <c r="K41" i="21"/>
  <c r="Q73" i="21"/>
  <c r="Q59" i="21"/>
  <c r="M73" i="21"/>
  <c r="M59" i="21"/>
  <c r="I73" i="21"/>
  <c r="I59" i="21"/>
  <c r="O47" i="21"/>
  <c r="K47" i="21"/>
  <c r="R67" i="21"/>
  <c r="R53" i="21"/>
  <c r="N67" i="21"/>
  <c r="N53" i="21"/>
  <c r="J67" i="21"/>
  <c r="J53" i="21"/>
  <c r="Q40" i="21"/>
  <c r="M40" i="21"/>
  <c r="I40" i="21"/>
  <c r="P32" i="21"/>
  <c r="L32" i="21"/>
  <c r="R38" i="21"/>
  <c r="N38" i="21"/>
  <c r="J38" i="21"/>
  <c r="R35" i="22"/>
  <c r="N35" i="22"/>
  <c r="J35" i="22"/>
  <c r="R71" i="22"/>
  <c r="R57" i="22"/>
  <c r="N71" i="22"/>
  <c r="N57" i="22"/>
  <c r="J71" i="22"/>
  <c r="J57" i="22"/>
  <c r="Q43" i="22"/>
  <c r="M43" i="22"/>
  <c r="I43" i="22"/>
  <c r="R76" i="22"/>
  <c r="R62" i="22"/>
  <c r="N76" i="22"/>
  <c r="N62" i="22"/>
  <c r="J76" i="22"/>
  <c r="J62" i="22"/>
  <c r="P36" i="22"/>
  <c r="L36" i="22"/>
  <c r="P64" i="22"/>
  <c r="P50" i="22"/>
  <c r="L64" i="22"/>
  <c r="L50" i="22"/>
  <c r="R69" i="22"/>
  <c r="R55" i="22"/>
  <c r="N69" i="22"/>
  <c r="N55" i="22"/>
  <c r="J69" i="22"/>
  <c r="J55" i="22"/>
  <c r="P49" i="22"/>
  <c r="L49" i="22"/>
  <c r="R37" i="22"/>
  <c r="N37" i="22"/>
  <c r="J37" i="22"/>
  <c r="O65" i="22"/>
  <c r="O51" i="22"/>
  <c r="K65" i="22"/>
  <c r="K51" i="22"/>
  <c r="Q70" i="22"/>
  <c r="Q56" i="22"/>
  <c r="M70" i="22"/>
  <c r="M56" i="22"/>
  <c r="I70" i="22"/>
  <c r="I56" i="22"/>
  <c r="O42" i="22"/>
  <c r="K42" i="22"/>
  <c r="O75" i="22"/>
  <c r="O61" i="22"/>
  <c r="K75" i="22"/>
  <c r="K61" i="22"/>
  <c r="Q66" i="22"/>
  <c r="Q52" i="22"/>
  <c r="M66" i="22"/>
  <c r="M52" i="22"/>
  <c r="I66" i="22"/>
  <c r="I52" i="22"/>
  <c r="O72" i="22"/>
  <c r="O58" i="22"/>
  <c r="K72" i="22"/>
  <c r="K58" i="22"/>
  <c r="Q44" i="22"/>
  <c r="M44" i="22"/>
  <c r="I44" i="22"/>
  <c r="O34" i="22"/>
  <c r="K34" i="22"/>
  <c r="O33" i="22"/>
  <c r="K33" i="22"/>
  <c r="Q74" i="22"/>
  <c r="Q60" i="22"/>
  <c r="M74" i="22"/>
  <c r="M60" i="22"/>
  <c r="I74" i="22"/>
  <c r="I60" i="22"/>
  <c r="R39" i="22"/>
  <c r="N39" i="22"/>
  <c r="J39" i="22"/>
  <c r="Q46" i="22"/>
  <c r="M46" i="22"/>
  <c r="I46" i="22"/>
  <c r="Q68" i="22"/>
  <c r="Q54" i="22"/>
  <c r="M68" i="22"/>
  <c r="M54" i="22"/>
  <c r="I68" i="22"/>
  <c r="I54" i="22"/>
  <c r="Q41" i="22"/>
  <c r="M41" i="22"/>
  <c r="I41" i="22"/>
  <c r="O73" i="22"/>
  <c r="O59" i="22"/>
  <c r="K73" i="22"/>
  <c r="K59" i="22"/>
  <c r="R47" i="22"/>
  <c r="N47" i="22"/>
  <c r="J47" i="22"/>
  <c r="R67" i="22"/>
  <c r="R53" i="22"/>
  <c r="N67" i="22"/>
  <c r="N53" i="22"/>
  <c r="J67" i="22"/>
  <c r="J53" i="22"/>
  <c r="P40" i="22"/>
  <c r="L40" i="22"/>
  <c r="P32" i="22"/>
  <c r="L32" i="22"/>
  <c r="R38" i="22"/>
  <c r="N38" i="22"/>
  <c r="J38" i="22"/>
  <c r="Q35" i="21"/>
  <c r="M35" i="21"/>
  <c r="I35" i="21"/>
  <c r="O71" i="21"/>
  <c r="O57" i="21"/>
  <c r="K71" i="21"/>
  <c r="K57" i="21"/>
  <c r="Q43" i="21"/>
  <c r="M43" i="21"/>
  <c r="I43" i="21"/>
  <c r="Q76" i="21"/>
  <c r="Q62" i="21"/>
  <c r="M76" i="21"/>
  <c r="M62" i="21"/>
  <c r="I76" i="21"/>
  <c r="I62" i="21"/>
  <c r="Q36" i="21"/>
  <c r="M36" i="21"/>
  <c r="I36" i="21"/>
  <c r="O64" i="21"/>
  <c r="O50" i="21"/>
  <c r="K64" i="21"/>
  <c r="K50" i="21"/>
  <c r="O69" i="21"/>
  <c r="O55" i="21"/>
  <c r="K69" i="21"/>
  <c r="K55" i="21"/>
  <c r="Q49" i="21"/>
  <c r="M49" i="21"/>
  <c r="I49" i="21"/>
  <c r="O37" i="21"/>
  <c r="K37" i="21"/>
  <c r="P65" i="21"/>
  <c r="P51" i="21"/>
  <c r="L65" i="21"/>
  <c r="L51" i="21"/>
  <c r="O70" i="21"/>
  <c r="O56" i="21"/>
  <c r="K70" i="21"/>
  <c r="K56" i="21"/>
  <c r="R42" i="21"/>
  <c r="N42" i="21"/>
  <c r="J42" i="21"/>
  <c r="P75" i="21"/>
  <c r="P61" i="21"/>
  <c r="L75" i="21"/>
  <c r="L61" i="21"/>
  <c r="O66" i="21"/>
  <c r="O52" i="21"/>
  <c r="K66" i="21"/>
  <c r="K52" i="21"/>
  <c r="O72" i="21"/>
  <c r="O58" i="21"/>
  <c r="K72" i="21"/>
  <c r="K58" i="21"/>
  <c r="Q44" i="21"/>
  <c r="M44" i="21"/>
  <c r="I44" i="21"/>
  <c r="O34" i="21"/>
  <c r="K34" i="21"/>
  <c r="R33" i="21"/>
  <c r="N33" i="21"/>
  <c r="J33" i="21"/>
  <c r="R74" i="21"/>
  <c r="R60" i="21"/>
  <c r="N74" i="21"/>
  <c r="N60" i="21"/>
  <c r="J74" i="21"/>
  <c r="J60" i="21"/>
  <c r="R39" i="21"/>
  <c r="N39" i="21"/>
  <c r="J39" i="21"/>
  <c r="O46" i="21"/>
  <c r="K46" i="21"/>
  <c r="P68" i="21"/>
  <c r="P54" i="21"/>
  <c r="L68" i="21"/>
  <c r="L54" i="21"/>
  <c r="R41" i="21"/>
  <c r="N41" i="21"/>
  <c r="J41" i="21"/>
  <c r="P73" i="21"/>
  <c r="P59" i="21"/>
  <c r="L73" i="21"/>
  <c r="L59" i="21"/>
  <c r="R47" i="21"/>
  <c r="N47" i="21"/>
  <c r="J47" i="21"/>
  <c r="Q67" i="21"/>
  <c r="Q53" i="21"/>
  <c r="M67" i="21"/>
  <c r="M53" i="21"/>
  <c r="I67" i="21"/>
  <c r="I53" i="21"/>
  <c r="P40" i="21"/>
  <c r="L40" i="21"/>
  <c r="O32" i="21"/>
  <c r="K32" i="21"/>
  <c r="Q38" i="21"/>
  <c r="M38" i="21"/>
  <c r="I38" i="21"/>
  <c r="Q35" i="22"/>
  <c r="M35" i="22"/>
  <c r="I35" i="22"/>
  <c r="Q71" i="22"/>
  <c r="Q57" i="22"/>
  <c r="M71" i="22"/>
  <c r="M57" i="22"/>
  <c r="I71" i="22"/>
  <c r="I57" i="22"/>
  <c r="P43" i="22"/>
  <c r="L43" i="22"/>
  <c r="Q76" i="22"/>
  <c r="Q62" i="22"/>
  <c r="M76" i="22"/>
  <c r="M62" i="22"/>
  <c r="I76" i="22"/>
  <c r="I62" i="22"/>
  <c r="O36" i="22"/>
  <c r="K36" i="22"/>
  <c r="O64" i="22"/>
  <c r="O50" i="22"/>
  <c r="K64" i="22"/>
  <c r="K50" i="22"/>
  <c r="Q69" i="22"/>
  <c r="Q55" i="22"/>
  <c r="M69" i="22"/>
  <c r="M55" i="22"/>
  <c r="I69" i="22"/>
  <c r="I55" i="22"/>
  <c r="O49" i="22"/>
  <c r="K49" i="22"/>
  <c r="Q37" i="22"/>
  <c r="M37" i="22"/>
  <c r="I37" i="22"/>
  <c r="R65" i="22"/>
  <c r="R51" i="22"/>
  <c r="N65" i="22"/>
  <c r="N51" i="22"/>
  <c r="J65" i="22"/>
  <c r="J51" i="22"/>
  <c r="P70" i="22"/>
  <c r="P56" i="22"/>
  <c r="L70" i="22"/>
  <c r="L56" i="22"/>
  <c r="R42" i="22"/>
  <c r="N42" i="22"/>
  <c r="J42" i="22"/>
  <c r="R75" i="22"/>
  <c r="R61" i="22"/>
  <c r="N75" i="22"/>
  <c r="N61" i="22"/>
  <c r="J75" i="22"/>
  <c r="J61" i="22"/>
  <c r="P66" i="22"/>
  <c r="P52" i="22"/>
  <c r="L66" i="22"/>
  <c r="L52" i="22"/>
  <c r="R72" i="22"/>
  <c r="R58" i="22"/>
  <c r="N72" i="22"/>
  <c r="N58" i="22"/>
  <c r="J72" i="22"/>
  <c r="J58" i="22"/>
  <c r="P44" i="22"/>
  <c r="L44" i="22"/>
  <c r="R34" i="22"/>
  <c r="N34" i="22"/>
  <c r="J34" i="22"/>
  <c r="R33" i="22"/>
  <c r="N33" i="22"/>
  <c r="J33" i="22"/>
  <c r="P74" i="22"/>
  <c r="P60" i="22"/>
  <c r="L74" i="22"/>
  <c r="L60" i="22"/>
  <c r="Q39" i="22"/>
  <c r="M39" i="22"/>
  <c r="I39" i="22"/>
  <c r="P46" i="22"/>
  <c r="L46" i="22"/>
  <c r="P68" i="22"/>
  <c r="P54" i="22"/>
  <c r="L68" i="22"/>
  <c r="L54" i="22"/>
  <c r="P41" i="22"/>
  <c r="L41" i="22"/>
  <c r="R73" i="22"/>
  <c r="R59" i="22"/>
  <c r="N73" i="22"/>
  <c r="N59" i="22"/>
  <c r="J73" i="22"/>
  <c r="J59" i="22"/>
  <c r="Q47" i="22"/>
  <c r="M47" i="22"/>
  <c r="I47" i="22"/>
  <c r="Q67" i="22"/>
  <c r="Q53" i="22"/>
  <c r="M67" i="22"/>
  <c r="M53" i="22"/>
  <c r="I67" i="22"/>
  <c r="I53" i="22"/>
  <c r="O40" i="22"/>
  <c r="K40" i="22"/>
  <c r="O32" i="22"/>
  <c r="K32" i="22"/>
  <c r="Q38" i="22"/>
  <c r="M38" i="22"/>
  <c r="I38" i="22"/>
  <c r="P35" i="21"/>
  <c r="L35" i="21"/>
  <c r="R71" i="21"/>
  <c r="R57" i="21"/>
  <c r="N71" i="21"/>
  <c r="N57" i="21"/>
  <c r="J71" i="21"/>
  <c r="J57" i="21"/>
  <c r="P43" i="21"/>
  <c r="L43" i="21"/>
  <c r="P76" i="21"/>
  <c r="P62" i="21"/>
  <c r="L76" i="21"/>
  <c r="L62" i="21"/>
  <c r="P36" i="21"/>
  <c r="L36" i="21"/>
  <c r="R64" i="21"/>
  <c r="R50" i="21"/>
  <c r="N64" i="21"/>
  <c r="N50" i="21"/>
  <c r="J64" i="21"/>
  <c r="J50" i="21"/>
  <c r="R69" i="21"/>
  <c r="R55" i="21"/>
  <c r="N69" i="21"/>
  <c r="N55" i="21"/>
  <c r="J69" i="21"/>
  <c r="J55" i="21"/>
  <c r="P49" i="21"/>
  <c r="L49" i="21"/>
  <c r="R37" i="21"/>
  <c r="N37" i="21"/>
  <c r="J37" i="21"/>
  <c r="O65" i="21"/>
  <c r="O51" i="21"/>
  <c r="K65" i="21"/>
  <c r="K51" i="21"/>
  <c r="R70" i="21"/>
  <c r="R56" i="21"/>
  <c r="N70" i="21"/>
  <c r="N56" i="21"/>
  <c r="J70" i="21"/>
  <c r="J56" i="21"/>
  <c r="Q42" i="21"/>
  <c r="M42" i="21"/>
  <c r="I42" i="21"/>
  <c r="O75" i="21"/>
  <c r="O61" i="21"/>
  <c r="K75" i="21"/>
  <c r="K61" i="21"/>
  <c r="R66" i="21"/>
  <c r="R52" i="21"/>
  <c r="N66" i="21"/>
  <c r="N52" i="21"/>
  <c r="J66" i="21"/>
  <c r="J52" i="21"/>
  <c r="R72" i="21"/>
  <c r="R58" i="21"/>
  <c r="N72" i="21"/>
  <c r="N58" i="21"/>
  <c r="J72" i="21"/>
  <c r="J58" i="21"/>
  <c r="P44" i="21"/>
  <c r="L44" i="21"/>
  <c r="R34" i="21"/>
  <c r="N34" i="21"/>
  <c r="J34" i="21"/>
  <c r="Q33" i="21"/>
  <c r="M33" i="21"/>
  <c r="I33" i="21"/>
  <c r="Q74" i="21"/>
  <c r="Q60" i="21"/>
  <c r="M74" i="21"/>
  <c r="M60" i="21"/>
  <c r="I74" i="21"/>
  <c r="I60" i="21"/>
  <c r="Q39" i="21"/>
  <c r="M39" i="21"/>
  <c r="I39" i="21"/>
  <c r="R46" i="21"/>
  <c r="N46" i="21"/>
  <c r="J46" i="21"/>
  <c r="O68" i="21"/>
  <c r="O54" i="21"/>
  <c r="K68" i="21"/>
  <c r="K54" i="21"/>
  <c r="Q41" i="21"/>
  <c r="M41" i="21"/>
  <c r="I41" i="21"/>
  <c r="O73" i="21"/>
  <c r="O59" i="21"/>
  <c r="K73" i="21"/>
  <c r="K59" i="21"/>
  <c r="Q47" i="21"/>
  <c r="M47" i="21"/>
  <c r="I47" i="21"/>
  <c r="P67" i="21"/>
  <c r="P53" i="21"/>
  <c r="L67" i="21"/>
  <c r="L53" i="21"/>
  <c r="O40" i="21"/>
  <c r="K40" i="21"/>
  <c r="R32" i="21"/>
  <c r="N32" i="21"/>
  <c r="J32" i="21"/>
  <c r="P38" i="21"/>
  <c r="L38" i="21"/>
  <c r="P35" i="22"/>
  <c r="L35" i="22"/>
  <c r="P71" i="22"/>
  <c r="P57" i="22"/>
  <c r="L71" i="22"/>
  <c r="L57" i="22"/>
  <c r="O43" i="22"/>
  <c r="K43" i="22"/>
  <c r="P76" i="22"/>
  <c r="P62" i="22"/>
  <c r="L76" i="22"/>
  <c r="L62" i="22"/>
  <c r="R36" i="22"/>
  <c r="N36" i="22"/>
  <c r="J36" i="22"/>
  <c r="R64" i="22"/>
  <c r="R50" i="22"/>
  <c r="N64" i="22"/>
  <c r="N50" i="22"/>
  <c r="J64" i="22"/>
  <c r="J50" i="22"/>
  <c r="P69" i="22"/>
  <c r="P55" i="22"/>
  <c r="L69" i="22"/>
  <c r="L55" i="22"/>
  <c r="R49" i="22"/>
  <c r="N49" i="22"/>
  <c r="J49" i="22"/>
  <c r="P37" i="22"/>
  <c r="L37" i="22"/>
  <c r="Q65" i="22"/>
  <c r="Q51" i="22"/>
  <c r="M65" i="22"/>
  <c r="M51" i="22"/>
  <c r="I65" i="22"/>
  <c r="I51" i="22"/>
  <c r="O70" i="22"/>
  <c r="O56" i="22"/>
  <c r="K70" i="22"/>
  <c r="K56" i="22"/>
  <c r="Q42" i="22"/>
  <c r="M42" i="22"/>
  <c r="I42" i="22"/>
  <c r="Q75" i="22"/>
  <c r="Q61" i="22"/>
  <c r="M75" i="22"/>
  <c r="M61" i="22"/>
  <c r="I75" i="22"/>
  <c r="I61" i="22"/>
  <c r="O66" i="22"/>
  <c r="O52" i="22"/>
  <c r="K66" i="22"/>
  <c r="K52" i="22"/>
  <c r="Q72" i="22"/>
  <c r="Q58" i="22"/>
  <c r="M72" i="22"/>
  <c r="M58" i="22"/>
  <c r="I72" i="22"/>
  <c r="I58" i="22"/>
  <c r="O44" i="22"/>
  <c r="K44" i="22"/>
  <c r="Q34" i="22"/>
  <c r="M34" i="22"/>
  <c r="I34" i="22"/>
  <c r="Q33" i="22"/>
  <c r="M33" i="22"/>
  <c r="I33" i="22"/>
  <c r="O74" i="22"/>
  <c r="O60" i="22"/>
  <c r="K74" i="22"/>
  <c r="K60" i="22"/>
  <c r="P39" i="22"/>
  <c r="L39" i="22"/>
  <c r="O46" i="22"/>
  <c r="K46" i="22"/>
  <c r="O68" i="22"/>
  <c r="O54" i="22"/>
  <c r="K68" i="22"/>
  <c r="K54" i="22"/>
  <c r="O41" i="22"/>
  <c r="K41" i="22"/>
  <c r="Q73" i="22"/>
  <c r="Q59" i="22"/>
  <c r="M73" i="22"/>
  <c r="M59" i="22"/>
  <c r="I73" i="22"/>
  <c r="I59" i="22"/>
  <c r="P47" i="22"/>
  <c r="L47" i="22"/>
  <c r="P67" i="22"/>
  <c r="P53" i="22"/>
  <c r="L67" i="22"/>
  <c r="L53" i="22"/>
  <c r="R40" i="22"/>
  <c r="N40" i="22"/>
  <c r="J40" i="22"/>
  <c r="R32" i="22"/>
  <c r="N32" i="22"/>
  <c r="J32" i="22"/>
  <c r="P38" i="22"/>
  <c r="L38" i="22"/>
  <c r="O35" i="21"/>
  <c r="K35" i="21"/>
  <c r="Q71" i="21"/>
  <c r="Q57" i="21"/>
  <c r="M71" i="21"/>
  <c r="M57" i="21"/>
  <c r="I71" i="21"/>
  <c r="I57" i="21"/>
  <c r="O43" i="21"/>
  <c r="K43" i="21"/>
  <c r="O76" i="21"/>
  <c r="O62" i="21"/>
  <c r="K76" i="21"/>
  <c r="K62" i="21"/>
  <c r="O36" i="21"/>
  <c r="K36" i="21"/>
  <c r="Q64" i="21"/>
  <c r="Q50" i="21"/>
  <c r="M64" i="21"/>
  <c r="M50" i="21"/>
  <c r="I64" i="21"/>
  <c r="I50" i="21"/>
  <c r="Q69" i="21"/>
  <c r="Q55" i="21"/>
  <c r="M69" i="21"/>
  <c r="M55" i="21"/>
  <c r="I69" i="21"/>
  <c r="I55" i="21"/>
  <c r="O49" i="21"/>
  <c r="K49" i="21"/>
  <c r="Q37" i="21"/>
  <c r="M37" i="21"/>
  <c r="I37" i="21"/>
  <c r="R65" i="21"/>
  <c r="R51" i="21"/>
  <c r="N65" i="21"/>
  <c r="N51" i="21"/>
  <c r="J65" i="21"/>
  <c r="J51" i="21"/>
  <c r="Q70" i="21"/>
  <c r="Q56" i="21"/>
  <c r="M70" i="21"/>
  <c r="M56" i="21"/>
  <c r="I70" i="21"/>
  <c r="I56" i="21"/>
  <c r="P42" i="21"/>
  <c r="L42" i="21"/>
  <c r="R75" i="21"/>
  <c r="R61" i="21"/>
  <c r="N75" i="21"/>
  <c r="N61" i="21"/>
  <c r="J75" i="21"/>
  <c r="J61" i="21"/>
  <c r="Q66" i="21"/>
  <c r="Q52" i="21"/>
  <c r="M66" i="21"/>
  <c r="M52" i="21"/>
  <c r="I66" i="21"/>
  <c r="I52" i="21"/>
  <c r="Q72" i="21"/>
  <c r="Q58" i="21"/>
  <c r="M72" i="21"/>
  <c r="M58" i="21"/>
  <c r="I72" i="21"/>
  <c r="I58" i="21"/>
  <c r="O44" i="21"/>
  <c r="K44" i="21"/>
  <c r="Q34" i="21"/>
  <c r="M34" i="21"/>
  <c r="I34" i="21"/>
  <c r="P33" i="21"/>
  <c r="L33" i="21"/>
  <c r="P74" i="21"/>
  <c r="P60" i="21"/>
  <c r="L74" i="21"/>
  <c r="L60" i="21"/>
  <c r="P39" i="21"/>
  <c r="L39" i="21"/>
  <c r="Q46" i="21"/>
  <c r="M46" i="21"/>
  <c r="I46" i="21"/>
  <c r="R68" i="21"/>
  <c r="R54" i="21"/>
  <c r="N68" i="21"/>
  <c r="N54" i="21"/>
  <c r="J68" i="21"/>
  <c r="J54" i="21"/>
  <c r="P41" i="21"/>
  <c r="L41" i="21"/>
  <c r="R73" i="21"/>
  <c r="R59" i="21"/>
  <c r="N73" i="21"/>
  <c r="N59" i="21"/>
  <c r="J73" i="21"/>
  <c r="J59" i="21"/>
  <c r="P47" i="21"/>
  <c r="L47" i="21"/>
  <c r="O67" i="21"/>
  <c r="O53" i="21"/>
  <c r="K67" i="21"/>
  <c r="K53" i="21"/>
  <c r="R40" i="21"/>
  <c r="N40" i="21"/>
  <c r="J40" i="21"/>
  <c r="Q32" i="21"/>
  <c r="M32" i="21"/>
  <c r="I32" i="21"/>
  <c r="O38" i="21"/>
  <c r="K38" i="21"/>
  <c r="O35" i="22"/>
  <c r="K35" i="22"/>
  <c r="O71" i="22"/>
  <c r="O57" i="22"/>
  <c r="K71" i="22"/>
  <c r="K57" i="22"/>
  <c r="R43" i="22"/>
  <c r="N43" i="22"/>
  <c r="J43" i="22"/>
  <c r="O76" i="22"/>
  <c r="O62" i="22"/>
  <c r="K76" i="22"/>
  <c r="K62" i="22"/>
  <c r="Q36" i="22"/>
  <c r="M36" i="22"/>
  <c r="I36" i="22"/>
  <c r="Q64" i="22"/>
  <c r="Q50" i="22"/>
  <c r="M64" i="22"/>
  <c r="M50" i="22"/>
  <c r="I64" i="22"/>
  <c r="I50" i="22"/>
  <c r="O69" i="22"/>
  <c r="O55" i="22"/>
  <c r="K69" i="22"/>
  <c r="K55" i="22"/>
  <c r="Q49" i="22"/>
  <c r="M49" i="22"/>
  <c r="I49" i="22"/>
  <c r="O37" i="22"/>
  <c r="K37" i="22"/>
  <c r="P65" i="22"/>
  <c r="P51" i="22"/>
  <c r="L65" i="22"/>
  <c r="L51" i="22"/>
  <c r="R70" i="22"/>
  <c r="R56" i="22"/>
  <c r="N70" i="22"/>
  <c r="N56" i="22"/>
  <c r="J70" i="22"/>
  <c r="J56" i="22"/>
  <c r="P42" i="22"/>
  <c r="L42" i="22"/>
  <c r="P75" i="22"/>
  <c r="P61" i="22"/>
  <c r="L75" i="22"/>
  <c r="L61" i="22"/>
  <c r="R66" i="22"/>
  <c r="R52" i="22"/>
  <c r="N66" i="22"/>
  <c r="N52" i="22"/>
  <c r="J66" i="22"/>
  <c r="J52" i="22"/>
  <c r="P72" i="22"/>
  <c r="P58" i="22"/>
  <c r="L72" i="22"/>
  <c r="L58" i="22"/>
  <c r="R44" i="22"/>
  <c r="N44" i="22"/>
  <c r="J44" i="22"/>
  <c r="P34" i="22"/>
  <c r="L34" i="22"/>
  <c r="P33" i="22"/>
  <c r="L33" i="22"/>
  <c r="R74" i="22"/>
  <c r="R60" i="22"/>
  <c r="N74" i="22"/>
  <c r="N60" i="22"/>
  <c r="J74" i="22"/>
  <c r="J60" i="22"/>
  <c r="O39" i="22"/>
  <c r="K39" i="22"/>
  <c r="R46" i="22"/>
  <c r="N46" i="22"/>
  <c r="J46" i="22"/>
  <c r="R68" i="22"/>
  <c r="R54" i="22"/>
  <c r="N68" i="22"/>
  <c r="N54" i="22"/>
  <c r="J68" i="22"/>
  <c r="J54" i="22"/>
  <c r="R41" i="22"/>
  <c r="N41" i="22"/>
  <c r="J41" i="22"/>
  <c r="P73" i="22"/>
  <c r="P59" i="22"/>
  <c r="L73" i="22"/>
  <c r="L59" i="22"/>
  <c r="O47" i="22"/>
  <c r="K47" i="22"/>
  <c r="O67" i="22"/>
  <c r="O53" i="22"/>
  <c r="K67" i="22"/>
  <c r="K53" i="22"/>
  <c r="Q40" i="22"/>
  <c r="M40" i="22"/>
  <c r="I40" i="22"/>
  <c r="Q32" i="22"/>
  <c r="M32" i="22"/>
  <c r="I32" i="22"/>
  <c r="O38" i="22"/>
  <c r="K38" i="22"/>
  <c r="Q35" i="27"/>
  <c r="M35" i="27"/>
  <c r="I35" i="27"/>
  <c r="R71" i="27"/>
  <c r="R57" i="27"/>
  <c r="N71" i="27"/>
  <c r="N57" i="27"/>
  <c r="J71" i="27"/>
  <c r="J57" i="27"/>
  <c r="P43" i="27"/>
  <c r="L43" i="27"/>
  <c r="R76" i="27"/>
  <c r="R62" i="27"/>
  <c r="N76" i="27"/>
  <c r="N62" i="27"/>
  <c r="J76" i="27"/>
  <c r="J62" i="27"/>
  <c r="O36" i="27"/>
  <c r="K36" i="27"/>
  <c r="R64" i="27"/>
  <c r="R50" i="27"/>
  <c r="N64" i="27"/>
  <c r="N50" i="27"/>
  <c r="J64" i="27"/>
  <c r="J50" i="27"/>
  <c r="P69" i="27"/>
  <c r="P55" i="27"/>
  <c r="L69" i="27"/>
  <c r="L55" i="27"/>
  <c r="R49" i="27"/>
  <c r="N49" i="27"/>
  <c r="J49" i="27"/>
  <c r="P37" i="27"/>
  <c r="L37" i="27"/>
  <c r="Q65" i="27"/>
  <c r="Q51" i="27"/>
  <c r="M65" i="27"/>
  <c r="M51" i="27"/>
  <c r="I65" i="27"/>
  <c r="I51" i="27"/>
  <c r="O70" i="27"/>
  <c r="O56" i="27"/>
  <c r="K70" i="27"/>
  <c r="K56" i="27"/>
  <c r="Q42" i="27"/>
  <c r="M42" i="27"/>
  <c r="I42" i="27"/>
  <c r="Q75" i="27"/>
  <c r="Q61" i="27"/>
  <c r="M75" i="27"/>
  <c r="M61" i="27"/>
  <c r="I75" i="27"/>
  <c r="I61" i="27"/>
  <c r="O66" i="27"/>
  <c r="O52" i="27"/>
  <c r="K66" i="27"/>
  <c r="K52" i="27"/>
  <c r="Q72" i="27"/>
  <c r="Q58" i="27"/>
  <c r="M72" i="27"/>
  <c r="M58" i="27"/>
  <c r="I72" i="27"/>
  <c r="I58" i="27"/>
  <c r="O44" i="27"/>
  <c r="K44" i="27"/>
  <c r="Q34" i="27"/>
  <c r="M34" i="27"/>
  <c r="I34" i="27"/>
  <c r="Q33" i="27"/>
  <c r="M33" i="27"/>
  <c r="I33" i="27"/>
  <c r="R74" i="27"/>
  <c r="R60" i="27"/>
  <c r="N74" i="27"/>
  <c r="N60" i="27"/>
  <c r="J74" i="27"/>
  <c r="J60" i="27"/>
  <c r="O39" i="27"/>
  <c r="K39" i="27"/>
  <c r="R46" i="27"/>
  <c r="N46" i="27"/>
  <c r="J46" i="27"/>
  <c r="Q68" i="27"/>
  <c r="Q54" i="27"/>
  <c r="M68" i="27"/>
  <c r="M54" i="27"/>
  <c r="I68" i="27"/>
  <c r="I54" i="27"/>
  <c r="P41" i="27"/>
  <c r="L41" i="27"/>
  <c r="P73" i="27"/>
  <c r="P59" i="27"/>
  <c r="L73" i="27"/>
  <c r="L59" i="27"/>
  <c r="R47" i="27"/>
  <c r="N47" i="27"/>
  <c r="J47" i="27"/>
  <c r="P67" i="27"/>
  <c r="P53" i="27"/>
  <c r="L67" i="27"/>
  <c r="L53" i="27"/>
  <c r="R40" i="27"/>
  <c r="N40" i="27"/>
  <c r="J40" i="27"/>
  <c r="O32" i="27"/>
  <c r="K32" i="27"/>
  <c r="O38" i="27"/>
  <c r="K38" i="27"/>
  <c r="R35" i="36"/>
  <c r="AH35" i="36"/>
  <c r="N35" i="36"/>
  <c r="AD35" i="36"/>
  <c r="J35" i="36"/>
  <c r="Z35" i="36"/>
  <c r="R71" i="28"/>
  <c r="R57" i="28"/>
  <c r="N71" i="28"/>
  <c r="N57" i="28"/>
  <c r="J71" i="28"/>
  <c r="J57" i="28"/>
  <c r="R43" i="36"/>
  <c r="AH43" i="36"/>
  <c r="N43" i="36"/>
  <c r="AD43" i="36"/>
  <c r="J43" i="36"/>
  <c r="Z43" i="36"/>
  <c r="Q76" i="28"/>
  <c r="Q62" i="28"/>
  <c r="M76" i="28"/>
  <c r="M62" i="28"/>
  <c r="I76" i="28"/>
  <c r="I62" i="28"/>
  <c r="AF36" i="36"/>
  <c r="P36" i="36"/>
  <c r="AB36" i="36"/>
  <c r="L36" i="36"/>
  <c r="O50" i="28"/>
  <c r="O64" i="28"/>
  <c r="K50" i="28"/>
  <c r="K64" i="28"/>
  <c r="Q69" i="28"/>
  <c r="Q55" i="28"/>
  <c r="M69" i="28"/>
  <c r="M55" i="28"/>
  <c r="I69" i="28"/>
  <c r="I55" i="28"/>
  <c r="P49" i="36"/>
  <c r="AF49" i="36"/>
  <c r="L49" i="36"/>
  <c r="AB49" i="36"/>
  <c r="R37" i="36"/>
  <c r="AH37" i="36"/>
  <c r="N37" i="36"/>
  <c r="AD37" i="36"/>
  <c r="J37" i="36"/>
  <c r="Z37" i="36"/>
  <c r="O51" i="28"/>
  <c r="O65" i="28"/>
  <c r="K51" i="28"/>
  <c r="K65" i="28"/>
  <c r="Q70" i="28"/>
  <c r="Q56" i="28"/>
  <c r="M70" i="28"/>
  <c r="M56" i="28"/>
  <c r="I70" i="28"/>
  <c r="I56" i="28"/>
  <c r="AF42" i="36"/>
  <c r="P42" i="36"/>
  <c r="AB42" i="36"/>
  <c r="L42" i="36"/>
  <c r="O75" i="28"/>
  <c r="O61" i="28"/>
  <c r="K75" i="28"/>
  <c r="K61" i="28"/>
  <c r="Q52" i="28"/>
  <c r="Q66" i="28"/>
  <c r="M52" i="28"/>
  <c r="M66" i="28"/>
  <c r="I52" i="28"/>
  <c r="I66" i="28"/>
  <c r="O72" i="28"/>
  <c r="O58" i="28"/>
  <c r="K72" i="28"/>
  <c r="K58" i="28"/>
  <c r="R44" i="36"/>
  <c r="AH44" i="36"/>
  <c r="N44" i="36"/>
  <c r="AD44" i="36"/>
  <c r="J44" i="36"/>
  <c r="Z44" i="36"/>
  <c r="AF34" i="36"/>
  <c r="P34" i="36"/>
  <c r="AB34" i="36"/>
  <c r="L34" i="36"/>
  <c r="R33" i="36"/>
  <c r="AH33" i="36"/>
  <c r="N33" i="36"/>
  <c r="AD33" i="36"/>
  <c r="J33" i="36"/>
  <c r="Z33" i="36"/>
  <c r="Q74" i="28"/>
  <c r="Q60" i="28"/>
  <c r="M74" i="28"/>
  <c r="M60" i="28"/>
  <c r="I74" i="28"/>
  <c r="I60" i="28"/>
  <c r="R39" i="36"/>
  <c r="AH39" i="36"/>
  <c r="N39" i="36"/>
  <c r="AD39" i="36"/>
  <c r="J39" i="36"/>
  <c r="Z39" i="36"/>
  <c r="S46" i="36"/>
  <c r="AI46" i="36"/>
  <c r="R45" i="28"/>
  <c r="O46" i="36"/>
  <c r="AE46" i="36"/>
  <c r="N45" i="28"/>
  <c r="K46" i="36"/>
  <c r="AA46" i="36"/>
  <c r="J45" i="28"/>
  <c r="R68" i="28"/>
  <c r="R54" i="28"/>
  <c r="N68" i="28"/>
  <c r="N54" i="28"/>
  <c r="J68" i="28"/>
  <c r="J54" i="28"/>
  <c r="S41" i="36"/>
  <c r="AI41" i="36"/>
  <c r="O41" i="36"/>
  <c r="AE41" i="36"/>
  <c r="K41" i="36"/>
  <c r="AA41" i="36"/>
  <c r="O73" i="28"/>
  <c r="O59" i="28"/>
  <c r="K73" i="28"/>
  <c r="K59" i="28"/>
  <c r="AH47" i="36"/>
  <c r="R47" i="36"/>
  <c r="AD47" i="36"/>
  <c r="N47" i="36"/>
  <c r="Z47" i="36"/>
  <c r="J47" i="36"/>
  <c r="O67" i="28"/>
  <c r="O53" i="28"/>
  <c r="K67" i="28"/>
  <c r="K53" i="28"/>
  <c r="Q40" i="36"/>
  <c r="AG40" i="36"/>
  <c r="M40" i="36"/>
  <c r="AC40" i="36"/>
  <c r="AF32" i="36"/>
  <c r="P32" i="36"/>
  <c r="O31" i="28"/>
  <c r="AB32" i="36"/>
  <c r="L32" i="36"/>
  <c r="K31" i="28"/>
  <c r="Q38" i="36"/>
  <c r="AG38" i="36"/>
  <c r="M38" i="36"/>
  <c r="AC38" i="36"/>
  <c r="R35" i="29"/>
  <c r="N35" i="29"/>
  <c r="J35" i="29"/>
  <c r="P71" i="29"/>
  <c r="P57" i="29"/>
  <c r="L71" i="29"/>
  <c r="L57" i="29"/>
  <c r="R43" i="29"/>
  <c r="N43" i="29"/>
  <c r="J43" i="29"/>
  <c r="R76" i="29"/>
  <c r="R62" i="29"/>
  <c r="N76" i="29"/>
  <c r="N62" i="29"/>
  <c r="J76" i="29"/>
  <c r="J62" i="29"/>
  <c r="R36" i="29"/>
  <c r="N36" i="29"/>
  <c r="J36" i="29"/>
  <c r="P64" i="29"/>
  <c r="P50" i="29"/>
  <c r="L64" i="29"/>
  <c r="L50" i="29"/>
  <c r="R69" i="29"/>
  <c r="R55" i="29"/>
  <c r="N69" i="29"/>
  <c r="N55" i="29"/>
  <c r="J69" i="29"/>
  <c r="J55" i="29"/>
  <c r="P49" i="29"/>
  <c r="L49" i="29"/>
  <c r="R37" i="29"/>
  <c r="N37" i="29"/>
  <c r="J37" i="29"/>
  <c r="P65" i="29"/>
  <c r="P51" i="29"/>
  <c r="L65" i="29"/>
  <c r="L51" i="29"/>
  <c r="R70" i="29"/>
  <c r="R56" i="29"/>
  <c r="N70" i="29"/>
  <c r="N56" i="29"/>
  <c r="J70" i="29"/>
  <c r="J56" i="29"/>
  <c r="P42" i="29"/>
  <c r="L42" i="29"/>
  <c r="P75" i="29"/>
  <c r="P61" i="29"/>
  <c r="L75" i="29"/>
  <c r="L61" i="29"/>
  <c r="R66" i="29"/>
  <c r="R52" i="29"/>
  <c r="N66" i="29"/>
  <c r="N52" i="29"/>
  <c r="J66" i="29"/>
  <c r="J52" i="29"/>
  <c r="P72" i="29"/>
  <c r="P58" i="29"/>
  <c r="L72" i="29"/>
  <c r="L58" i="29"/>
  <c r="R44" i="29"/>
  <c r="N44" i="29"/>
  <c r="J44" i="29"/>
  <c r="P34" i="29"/>
  <c r="L34" i="29"/>
  <c r="P33" i="29"/>
  <c r="L33" i="29"/>
  <c r="P74" i="29"/>
  <c r="P60" i="29"/>
  <c r="L74" i="29"/>
  <c r="L60" i="29"/>
  <c r="Q39" i="29"/>
  <c r="M39" i="29"/>
  <c r="I39" i="29"/>
  <c r="O46" i="29"/>
  <c r="K46" i="29"/>
  <c r="Q68" i="29"/>
  <c r="Q54" i="29"/>
  <c r="M68" i="29"/>
  <c r="M54" i="29"/>
  <c r="I68" i="29"/>
  <c r="I54" i="29"/>
  <c r="R41" i="29"/>
  <c r="N41" i="29"/>
  <c r="J41" i="29"/>
  <c r="Q59" i="29"/>
  <c r="Q73" i="29"/>
  <c r="M59" i="29"/>
  <c r="M73" i="29"/>
  <c r="I59" i="29"/>
  <c r="I73" i="29"/>
  <c r="P47" i="29"/>
  <c r="L47" i="29"/>
  <c r="O67" i="29"/>
  <c r="O53" i="29"/>
  <c r="K67" i="29"/>
  <c r="K53" i="29"/>
  <c r="R40" i="29"/>
  <c r="N40" i="29"/>
  <c r="J40" i="29"/>
  <c r="R32" i="29"/>
  <c r="N32" i="29"/>
  <c r="J32" i="29"/>
  <c r="P38" i="29"/>
  <c r="L38" i="29"/>
  <c r="P35" i="27"/>
  <c r="L35" i="27"/>
  <c r="Q71" i="27"/>
  <c r="Q57" i="27"/>
  <c r="M71" i="27"/>
  <c r="M57" i="27"/>
  <c r="I71" i="27"/>
  <c r="I57" i="27"/>
  <c r="O43" i="27"/>
  <c r="K43" i="27"/>
  <c r="Q76" i="27"/>
  <c r="Q62" i="27"/>
  <c r="M76" i="27"/>
  <c r="M62" i="27"/>
  <c r="I76" i="27"/>
  <c r="I62" i="27"/>
  <c r="R36" i="27"/>
  <c r="N36" i="27"/>
  <c r="J36" i="27"/>
  <c r="Q64" i="27"/>
  <c r="Q50" i="27"/>
  <c r="M64" i="27"/>
  <c r="M50" i="27"/>
  <c r="I64" i="27"/>
  <c r="I50" i="27"/>
  <c r="O69" i="27"/>
  <c r="O55" i="27"/>
  <c r="K69" i="27"/>
  <c r="K55" i="27"/>
  <c r="Q49" i="27"/>
  <c r="M49" i="27"/>
  <c r="I49" i="27"/>
  <c r="O37" i="27"/>
  <c r="K37" i="27"/>
  <c r="P65" i="27"/>
  <c r="P51" i="27"/>
  <c r="L65" i="27"/>
  <c r="L51" i="27"/>
  <c r="R70" i="27"/>
  <c r="R56" i="27"/>
  <c r="N70" i="27"/>
  <c r="N56" i="27"/>
  <c r="J70" i="27"/>
  <c r="J56" i="27"/>
  <c r="P42" i="27"/>
  <c r="L42" i="27"/>
  <c r="P75" i="27"/>
  <c r="P61" i="27"/>
  <c r="L75" i="27"/>
  <c r="L61" i="27"/>
  <c r="R66" i="27"/>
  <c r="R52" i="27"/>
  <c r="N66" i="27"/>
  <c r="N52" i="27"/>
  <c r="J66" i="27"/>
  <c r="J52" i="27"/>
  <c r="P72" i="27"/>
  <c r="P58" i="27"/>
  <c r="L72" i="27"/>
  <c r="L58" i="27"/>
  <c r="R44" i="27"/>
  <c r="N44" i="27"/>
  <c r="J44" i="27"/>
  <c r="P34" i="27"/>
  <c r="L34" i="27"/>
  <c r="P33" i="27"/>
  <c r="L33" i="27"/>
  <c r="Q74" i="27"/>
  <c r="Q60" i="27"/>
  <c r="M74" i="27"/>
  <c r="M60" i="27"/>
  <c r="I74" i="27"/>
  <c r="I60" i="27"/>
  <c r="R39" i="27"/>
  <c r="N39" i="27"/>
  <c r="J39" i="27"/>
  <c r="Q46" i="27"/>
  <c r="M46" i="27"/>
  <c r="I46" i="27"/>
  <c r="P68" i="27"/>
  <c r="P54" i="27"/>
  <c r="L68" i="27"/>
  <c r="L54" i="27"/>
  <c r="O41" i="27"/>
  <c r="K41" i="27"/>
  <c r="O73" i="27"/>
  <c r="O59" i="27"/>
  <c r="K73" i="27"/>
  <c r="K59" i="27"/>
  <c r="Q47" i="27"/>
  <c r="M47" i="27"/>
  <c r="I47" i="27"/>
  <c r="O67" i="27"/>
  <c r="O53" i="27"/>
  <c r="K67" i="27"/>
  <c r="K53" i="27"/>
  <c r="Q40" i="27"/>
  <c r="M40" i="27"/>
  <c r="I40" i="27"/>
  <c r="R32" i="27"/>
  <c r="N32" i="27"/>
  <c r="J32" i="27"/>
  <c r="R38" i="27"/>
  <c r="N38" i="27"/>
  <c r="J38" i="27"/>
  <c r="Q35" i="36"/>
  <c r="AG35" i="36"/>
  <c r="M35" i="36"/>
  <c r="AC35" i="36"/>
  <c r="Q71" i="28"/>
  <c r="Q57" i="28"/>
  <c r="M71" i="28"/>
  <c r="M57" i="28"/>
  <c r="I71" i="28"/>
  <c r="I57" i="28"/>
  <c r="Q43" i="36"/>
  <c r="AG43" i="36"/>
  <c r="M43" i="36"/>
  <c r="AC43" i="36"/>
  <c r="P62" i="28"/>
  <c r="P76" i="28"/>
  <c r="L62" i="28"/>
  <c r="L76" i="28"/>
  <c r="S36" i="36"/>
  <c r="AI36" i="36"/>
  <c r="O36" i="36"/>
  <c r="AE36" i="36"/>
  <c r="K36" i="36"/>
  <c r="AA36" i="36"/>
  <c r="R50" i="28"/>
  <c r="R64" i="28"/>
  <c r="N50" i="28"/>
  <c r="N64" i="28"/>
  <c r="J50" i="28"/>
  <c r="J64" i="28"/>
  <c r="P69" i="28"/>
  <c r="P55" i="28"/>
  <c r="L69" i="28"/>
  <c r="L55" i="28"/>
  <c r="S49" i="36"/>
  <c r="AI49" i="36"/>
  <c r="O49" i="36"/>
  <c r="AE49" i="36"/>
  <c r="K49" i="36"/>
  <c r="AA49" i="36"/>
  <c r="Q37" i="36"/>
  <c r="AG37" i="36"/>
  <c r="M37" i="36"/>
  <c r="AC37" i="36"/>
  <c r="R65" i="28"/>
  <c r="R51" i="28"/>
  <c r="N65" i="28"/>
  <c r="N51" i="28"/>
  <c r="J65" i="28"/>
  <c r="J51" i="28"/>
  <c r="P70" i="28"/>
  <c r="P56" i="28"/>
  <c r="L70" i="28"/>
  <c r="L56" i="28"/>
  <c r="S42" i="36"/>
  <c r="AI42" i="36"/>
  <c r="O42" i="36"/>
  <c r="AE42" i="36"/>
  <c r="K42" i="36"/>
  <c r="AA42" i="36"/>
  <c r="R75" i="28"/>
  <c r="R61" i="28"/>
  <c r="N75" i="28"/>
  <c r="N61" i="28"/>
  <c r="J75" i="28"/>
  <c r="J61" i="28"/>
  <c r="P66" i="28"/>
  <c r="P52" i="28"/>
  <c r="L66" i="28"/>
  <c r="L52" i="28"/>
  <c r="R72" i="28"/>
  <c r="R58" i="28"/>
  <c r="N72" i="28"/>
  <c r="N58" i="28"/>
  <c r="J72" i="28"/>
  <c r="J58" i="28"/>
  <c r="Q44" i="36"/>
  <c r="AG44" i="36"/>
  <c r="M44" i="36"/>
  <c r="AC44" i="36"/>
  <c r="S34" i="36"/>
  <c r="AI34" i="36"/>
  <c r="O34" i="36"/>
  <c r="AE34" i="36"/>
  <c r="K34" i="36"/>
  <c r="AA34" i="36"/>
  <c r="Q33" i="36"/>
  <c r="AG33" i="36"/>
  <c r="M33" i="36"/>
  <c r="AC33" i="36"/>
  <c r="P74" i="28"/>
  <c r="P60" i="28"/>
  <c r="L74" i="28"/>
  <c r="L60" i="28"/>
  <c r="Q39" i="36"/>
  <c r="AG39" i="36"/>
  <c r="M39" i="36"/>
  <c r="AC39" i="36"/>
  <c r="Q45" i="28"/>
  <c r="R46" i="36"/>
  <c r="AH46" i="36"/>
  <c r="M45" i="28"/>
  <c r="N46" i="36"/>
  <c r="AD46" i="36"/>
  <c r="I45" i="28"/>
  <c r="J46" i="36"/>
  <c r="J45" i="36"/>
  <c r="Z45" i="36"/>
  <c r="Z46" i="36"/>
  <c r="Q68" i="28"/>
  <c r="Q54" i="28"/>
  <c r="M68" i="28"/>
  <c r="M54" i="28"/>
  <c r="I68" i="28"/>
  <c r="I54" i="28"/>
  <c r="R41" i="36"/>
  <c r="AH41" i="36"/>
  <c r="N41" i="36"/>
  <c r="AD41" i="36"/>
  <c r="J41" i="36"/>
  <c r="Z41" i="36"/>
  <c r="R73" i="28"/>
  <c r="R59" i="28"/>
  <c r="N73" i="28"/>
  <c r="N59" i="28"/>
  <c r="J73" i="28"/>
  <c r="J59" i="28"/>
  <c r="Q47" i="36"/>
  <c r="AG47" i="36"/>
  <c r="M47" i="36"/>
  <c r="AC47" i="36"/>
  <c r="R67" i="28"/>
  <c r="R53" i="28"/>
  <c r="N67" i="28"/>
  <c r="N53" i="28"/>
  <c r="J67" i="28"/>
  <c r="J53" i="28"/>
  <c r="AF40" i="36"/>
  <c r="P40" i="36"/>
  <c r="AB40" i="36"/>
  <c r="L40" i="36"/>
  <c r="S32" i="36"/>
  <c r="AI32" i="36"/>
  <c r="R31" i="28"/>
  <c r="O32" i="36"/>
  <c r="AE32" i="36"/>
  <c r="N31" i="28"/>
  <c r="K32" i="36"/>
  <c r="AA32" i="36"/>
  <c r="J31" i="28"/>
  <c r="AF38" i="36"/>
  <c r="P38" i="36"/>
  <c r="AB38" i="36"/>
  <c r="L38" i="36"/>
  <c r="Q35" i="29"/>
  <c r="M35" i="29"/>
  <c r="I35" i="29"/>
  <c r="O71" i="29"/>
  <c r="O57" i="29"/>
  <c r="K71" i="29"/>
  <c r="K57" i="29"/>
  <c r="Q43" i="29"/>
  <c r="M43" i="29"/>
  <c r="I43" i="29"/>
  <c r="Q76" i="29"/>
  <c r="Q62" i="29"/>
  <c r="M76" i="29"/>
  <c r="M62" i="29"/>
  <c r="I76" i="29"/>
  <c r="I62" i="29"/>
  <c r="Q36" i="29"/>
  <c r="M36" i="29"/>
  <c r="I36" i="29"/>
  <c r="O50" i="29"/>
  <c r="O64" i="29"/>
  <c r="K50" i="29"/>
  <c r="K64" i="29"/>
  <c r="Q55" i="29"/>
  <c r="Q69" i="29"/>
  <c r="M55" i="29"/>
  <c r="M69" i="29"/>
  <c r="I55" i="29"/>
  <c r="I69" i="29"/>
  <c r="O49" i="29"/>
  <c r="K49" i="29"/>
  <c r="Q37" i="29"/>
  <c r="M37" i="29"/>
  <c r="I37" i="29"/>
  <c r="O65" i="29"/>
  <c r="O51" i="29"/>
  <c r="K65" i="29"/>
  <c r="K51" i="29"/>
  <c r="Q70" i="29"/>
  <c r="Q56" i="29"/>
  <c r="M70" i="29"/>
  <c r="M56" i="29"/>
  <c r="I70" i="29"/>
  <c r="I56" i="29"/>
  <c r="O42" i="29"/>
  <c r="K42" i="29"/>
  <c r="O75" i="29"/>
  <c r="O61" i="29"/>
  <c r="K75" i="29"/>
  <c r="K61" i="29"/>
  <c r="Q66" i="29"/>
  <c r="Q52" i="29"/>
  <c r="M66" i="29"/>
  <c r="M52" i="29"/>
  <c r="I66" i="29"/>
  <c r="I52" i="29"/>
  <c r="O58" i="29"/>
  <c r="O72" i="29"/>
  <c r="K58" i="29"/>
  <c r="K72" i="29"/>
  <c r="Q44" i="29"/>
  <c r="M44" i="29"/>
  <c r="I44" i="29"/>
  <c r="O34" i="29"/>
  <c r="K34" i="29"/>
  <c r="O33" i="29"/>
  <c r="K33" i="29"/>
  <c r="O60" i="29"/>
  <c r="O74" i="29"/>
  <c r="K60" i="29"/>
  <c r="K74" i="29"/>
  <c r="P39" i="29"/>
  <c r="L39" i="29"/>
  <c r="R46" i="29"/>
  <c r="N46" i="29"/>
  <c r="J46" i="29"/>
  <c r="P68" i="29"/>
  <c r="P54" i="29"/>
  <c r="L68" i="29"/>
  <c r="L54" i="29"/>
  <c r="Q41" i="29"/>
  <c r="M41" i="29"/>
  <c r="I41" i="29"/>
  <c r="P73" i="29"/>
  <c r="P59" i="29"/>
  <c r="L73" i="29"/>
  <c r="L59" i="29"/>
  <c r="O47" i="29"/>
  <c r="K47" i="29"/>
  <c r="R67" i="29"/>
  <c r="R53" i="29"/>
  <c r="N67" i="29"/>
  <c r="N53" i="29"/>
  <c r="J67" i="29"/>
  <c r="J53" i="29"/>
  <c r="Q40" i="29"/>
  <c r="M40" i="29"/>
  <c r="I40" i="29"/>
  <c r="Q32" i="29"/>
  <c r="M32" i="29"/>
  <c r="I32" i="29"/>
  <c r="O38" i="29"/>
  <c r="K38" i="29"/>
  <c r="O35" i="27"/>
  <c r="K35" i="27"/>
  <c r="P71" i="27"/>
  <c r="P57" i="27"/>
  <c r="L71" i="27"/>
  <c r="L57" i="27"/>
  <c r="R43" i="27"/>
  <c r="N43" i="27"/>
  <c r="J43" i="27"/>
  <c r="P62" i="27"/>
  <c r="P76" i="27"/>
  <c r="L62" i="27"/>
  <c r="L76" i="27"/>
  <c r="Q36" i="27"/>
  <c r="M36" i="27"/>
  <c r="I36" i="27"/>
  <c r="P64" i="27"/>
  <c r="P50" i="27"/>
  <c r="L64" i="27"/>
  <c r="L50" i="27"/>
  <c r="R69" i="27"/>
  <c r="R55" i="27"/>
  <c r="N69" i="27"/>
  <c r="N55" i="27"/>
  <c r="J69" i="27"/>
  <c r="J55" i="27"/>
  <c r="P49" i="27"/>
  <c r="L49" i="27"/>
  <c r="R37" i="27"/>
  <c r="N37" i="27"/>
  <c r="J37" i="27"/>
  <c r="O65" i="27"/>
  <c r="O51" i="27"/>
  <c r="K65" i="27"/>
  <c r="K51" i="27"/>
  <c r="Q70" i="27"/>
  <c r="Q56" i="27"/>
  <c r="M70" i="27"/>
  <c r="M56" i="27"/>
  <c r="I70" i="27"/>
  <c r="I56" i="27"/>
  <c r="O42" i="27"/>
  <c r="K42" i="27"/>
  <c r="O75" i="27"/>
  <c r="O61" i="27"/>
  <c r="K75" i="27"/>
  <c r="K61" i="27"/>
  <c r="Q66" i="27"/>
  <c r="Q52" i="27"/>
  <c r="M66" i="27"/>
  <c r="M52" i="27"/>
  <c r="I66" i="27"/>
  <c r="I52" i="27"/>
  <c r="O72" i="27"/>
  <c r="O58" i="27"/>
  <c r="K72" i="27"/>
  <c r="K58" i="27"/>
  <c r="Q44" i="27"/>
  <c r="M44" i="27"/>
  <c r="I44" i="27"/>
  <c r="O34" i="27"/>
  <c r="K34" i="27"/>
  <c r="O33" i="27"/>
  <c r="K33" i="27"/>
  <c r="P74" i="27"/>
  <c r="P60" i="27"/>
  <c r="L74" i="27"/>
  <c r="L60" i="27"/>
  <c r="Q39" i="27"/>
  <c r="M39" i="27"/>
  <c r="I39" i="27"/>
  <c r="P46" i="27"/>
  <c r="L46" i="27"/>
  <c r="O68" i="27"/>
  <c r="O54" i="27"/>
  <c r="K68" i="27"/>
  <c r="K54" i="27"/>
  <c r="R41" i="27"/>
  <c r="N41" i="27"/>
  <c r="J41" i="27"/>
  <c r="R73" i="27"/>
  <c r="R59" i="27"/>
  <c r="N73" i="27"/>
  <c r="N59" i="27"/>
  <c r="J73" i="27"/>
  <c r="J59" i="27"/>
  <c r="P47" i="27"/>
  <c r="L47" i="27"/>
  <c r="R67" i="27"/>
  <c r="R53" i="27"/>
  <c r="N67" i="27"/>
  <c r="N53" i="27"/>
  <c r="J67" i="27"/>
  <c r="J53" i="27"/>
  <c r="P40" i="27"/>
  <c r="L40" i="27"/>
  <c r="Q32" i="27"/>
  <c r="M32" i="27"/>
  <c r="I32" i="27"/>
  <c r="Q38" i="27"/>
  <c r="M38" i="27"/>
  <c r="I38" i="27"/>
  <c r="AF35" i="36"/>
  <c r="P35" i="36"/>
  <c r="AB35" i="36"/>
  <c r="L35" i="36"/>
  <c r="P71" i="28"/>
  <c r="P57" i="28"/>
  <c r="L71" i="28"/>
  <c r="L57" i="28"/>
  <c r="AF43" i="36"/>
  <c r="P43" i="36"/>
  <c r="AB43" i="36"/>
  <c r="L43" i="36"/>
  <c r="O76" i="28"/>
  <c r="O62" i="28"/>
  <c r="K76" i="28"/>
  <c r="K62" i="28"/>
  <c r="R36" i="36"/>
  <c r="AH36" i="36"/>
  <c r="N36" i="36"/>
  <c r="AD36" i="36"/>
  <c r="J36" i="36"/>
  <c r="Z36" i="36"/>
  <c r="Q50" i="28"/>
  <c r="Q64" i="28"/>
  <c r="M50" i="28"/>
  <c r="M64" i="28"/>
  <c r="I50" i="28"/>
  <c r="I64" i="28"/>
  <c r="O69" i="28"/>
  <c r="O55" i="28"/>
  <c r="K69" i="28"/>
  <c r="K55" i="28"/>
  <c r="R49" i="36"/>
  <c r="AH49" i="36"/>
  <c r="N49" i="36"/>
  <c r="AD49" i="36"/>
  <c r="J49" i="36"/>
  <c r="Z49" i="36"/>
  <c r="AF37" i="36"/>
  <c r="P37" i="36"/>
  <c r="AB37" i="36"/>
  <c r="L37" i="36"/>
  <c r="Q51" i="28"/>
  <c r="Q65" i="28"/>
  <c r="M51" i="28"/>
  <c r="M65" i="28"/>
  <c r="I51" i="28"/>
  <c r="I65" i="28"/>
  <c r="O70" i="28"/>
  <c r="O56" i="28"/>
  <c r="K70" i="28"/>
  <c r="K56" i="28"/>
  <c r="R42" i="36"/>
  <c r="AH42" i="36"/>
  <c r="N42" i="36"/>
  <c r="AD42" i="36"/>
  <c r="J42" i="36"/>
  <c r="Z42" i="36"/>
  <c r="Q75" i="28"/>
  <c r="Q61" i="28"/>
  <c r="M75" i="28"/>
  <c r="M61" i="28"/>
  <c r="I75" i="28"/>
  <c r="I61" i="28"/>
  <c r="O52" i="28"/>
  <c r="O66" i="28"/>
  <c r="K52" i="28"/>
  <c r="K66" i="28"/>
  <c r="Q72" i="28"/>
  <c r="Q58" i="28"/>
  <c r="M72" i="28"/>
  <c r="M58" i="28"/>
  <c r="I72" i="28"/>
  <c r="I58" i="28"/>
  <c r="AF44" i="36"/>
  <c r="P44" i="36"/>
  <c r="AB44" i="36"/>
  <c r="L44" i="36"/>
  <c r="R34" i="36"/>
  <c r="AH34" i="36"/>
  <c r="N34" i="36"/>
  <c r="AD34" i="36"/>
  <c r="J34" i="36"/>
  <c r="Z34" i="36"/>
  <c r="AF33" i="36"/>
  <c r="P33" i="36"/>
  <c r="AB33" i="36"/>
  <c r="L33" i="36"/>
  <c r="O74" i="28"/>
  <c r="O60" i="28"/>
  <c r="K74" i="28"/>
  <c r="K60" i="28"/>
  <c r="AF39" i="36"/>
  <c r="P39" i="36"/>
  <c r="AB39" i="36"/>
  <c r="L39" i="36"/>
  <c r="P45" i="28"/>
  <c r="Q46" i="36"/>
  <c r="AG46" i="36"/>
  <c r="L45" i="28"/>
  <c r="M46" i="36"/>
  <c r="M45" i="36"/>
  <c r="AC45" i="36"/>
  <c r="AC46" i="36"/>
  <c r="P68" i="28"/>
  <c r="P54" i="28"/>
  <c r="L68" i="28"/>
  <c r="L54" i="28"/>
  <c r="Q41" i="36"/>
  <c r="AG41" i="36"/>
  <c r="M41" i="36"/>
  <c r="AC41" i="36"/>
  <c r="Q73" i="28"/>
  <c r="Q59" i="28"/>
  <c r="M73" i="28"/>
  <c r="M59" i="28"/>
  <c r="I73" i="28"/>
  <c r="I59" i="28"/>
  <c r="AF47" i="36"/>
  <c r="P47" i="36"/>
  <c r="AB47" i="36"/>
  <c r="L47" i="36"/>
  <c r="Q67" i="28"/>
  <c r="Q53" i="28"/>
  <c r="M67" i="28"/>
  <c r="M53" i="28"/>
  <c r="I67" i="28"/>
  <c r="I53" i="28"/>
  <c r="S40" i="36"/>
  <c r="AI40" i="36"/>
  <c r="O40" i="36"/>
  <c r="AE40" i="36"/>
  <c r="K40" i="36"/>
  <c r="AA40" i="36"/>
  <c r="Q31" i="28"/>
  <c r="AH32" i="36"/>
  <c r="R32" i="36"/>
  <c r="M31" i="28"/>
  <c r="AD32" i="36"/>
  <c r="N32" i="36"/>
  <c r="I31" i="28"/>
  <c r="Z32" i="36"/>
  <c r="J32" i="36"/>
  <c r="S38" i="36"/>
  <c r="AI38" i="36"/>
  <c r="O38" i="36"/>
  <c r="AE38" i="36"/>
  <c r="K38" i="36"/>
  <c r="AA38" i="36"/>
  <c r="P35" i="29"/>
  <c r="L35" i="29"/>
  <c r="R71" i="29"/>
  <c r="R57" i="29"/>
  <c r="N71" i="29"/>
  <c r="N57" i="29"/>
  <c r="J71" i="29"/>
  <c r="J57" i="29"/>
  <c r="P43" i="29"/>
  <c r="L43" i="29"/>
  <c r="P76" i="29"/>
  <c r="P62" i="29"/>
  <c r="L76" i="29"/>
  <c r="L62" i="29"/>
  <c r="P36" i="29"/>
  <c r="L36" i="29"/>
  <c r="R64" i="29"/>
  <c r="R50" i="29"/>
  <c r="N64" i="29"/>
  <c r="N50" i="29"/>
  <c r="J64" i="29"/>
  <c r="J50" i="29"/>
  <c r="P69" i="29"/>
  <c r="P55" i="29"/>
  <c r="L69" i="29"/>
  <c r="L55" i="29"/>
  <c r="R49" i="29"/>
  <c r="N49" i="29"/>
  <c r="J49" i="29"/>
  <c r="P37" i="29"/>
  <c r="L37" i="29"/>
  <c r="R65" i="29"/>
  <c r="R51" i="29"/>
  <c r="N65" i="29"/>
  <c r="N51" i="29"/>
  <c r="J65" i="29"/>
  <c r="J51" i="29"/>
  <c r="P70" i="29"/>
  <c r="P56" i="29"/>
  <c r="L70" i="29"/>
  <c r="L56" i="29"/>
  <c r="R42" i="29"/>
  <c r="N42" i="29"/>
  <c r="J42" i="29"/>
  <c r="R75" i="29"/>
  <c r="R61" i="29"/>
  <c r="N75" i="29"/>
  <c r="N61" i="29"/>
  <c r="J75" i="29"/>
  <c r="J61" i="29"/>
  <c r="P66" i="29"/>
  <c r="P52" i="29"/>
  <c r="L66" i="29"/>
  <c r="L52" i="29"/>
  <c r="R72" i="29"/>
  <c r="R58" i="29"/>
  <c r="N72" i="29"/>
  <c r="N58" i="29"/>
  <c r="J72" i="29"/>
  <c r="J58" i="29"/>
  <c r="P44" i="29"/>
  <c r="L44" i="29"/>
  <c r="R34" i="29"/>
  <c r="N34" i="29"/>
  <c r="J34" i="29"/>
  <c r="R33" i="29"/>
  <c r="N33" i="29"/>
  <c r="J33" i="29"/>
  <c r="R74" i="29"/>
  <c r="R60" i="29"/>
  <c r="N74" i="29"/>
  <c r="N60" i="29"/>
  <c r="J74" i="29"/>
  <c r="J60" i="29"/>
  <c r="O39" i="29"/>
  <c r="K39" i="29"/>
  <c r="Q46" i="29"/>
  <c r="M46" i="29"/>
  <c r="I46" i="29"/>
  <c r="O54" i="29"/>
  <c r="O68" i="29"/>
  <c r="K54" i="29"/>
  <c r="K68" i="29"/>
  <c r="P41" i="29"/>
  <c r="L41" i="29"/>
  <c r="O73" i="29"/>
  <c r="O59" i="29"/>
  <c r="K73" i="29"/>
  <c r="K59" i="29"/>
  <c r="R47" i="29"/>
  <c r="N47" i="29"/>
  <c r="J47" i="29"/>
  <c r="Q53" i="29"/>
  <c r="Q67" i="29"/>
  <c r="M53" i="29"/>
  <c r="M67" i="29"/>
  <c r="I53" i="29"/>
  <c r="I67" i="29"/>
  <c r="P40" i="29"/>
  <c r="L40" i="29"/>
  <c r="P32" i="29"/>
  <c r="L32" i="29"/>
  <c r="R38" i="29"/>
  <c r="N38" i="29"/>
  <c r="J38" i="29"/>
  <c r="R35" i="27"/>
  <c r="N35" i="27"/>
  <c r="J35" i="27"/>
  <c r="O71" i="27"/>
  <c r="O57" i="27"/>
  <c r="K71" i="27"/>
  <c r="K57" i="27"/>
  <c r="Q43" i="27"/>
  <c r="M43" i="27"/>
  <c r="I43" i="27"/>
  <c r="O76" i="27"/>
  <c r="O62" i="27"/>
  <c r="K76" i="27"/>
  <c r="K62" i="27"/>
  <c r="P36" i="27"/>
  <c r="L36" i="27"/>
  <c r="O64" i="27"/>
  <c r="O50" i="27"/>
  <c r="K64" i="27"/>
  <c r="K50" i="27"/>
  <c r="Q69" i="27"/>
  <c r="Q55" i="27"/>
  <c r="M69" i="27"/>
  <c r="M55" i="27"/>
  <c r="I69" i="27"/>
  <c r="I55" i="27"/>
  <c r="O49" i="27"/>
  <c r="K49" i="27"/>
  <c r="Q37" i="27"/>
  <c r="M37" i="27"/>
  <c r="I37" i="27"/>
  <c r="R65" i="27"/>
  <c r="R51" i="27"/>
  <c r="N65" i="27"/>
  <c r="N51" i="27"/>
  <c r="J65" i="27"/>
  <c r="J51" i="27"/>
  <c r="P70" i="27"/>
  <c r="P56" i="27"/>
  <c r="L70" i="27"/>
  <c r="L56" i="27"/>
  <c r="R42" i="27"/>
  <c r="N42" i="27"/>
  <c r="J42" i="27"/>
  <c r="R75" i="27"/>
  <c r="R61" i="27"/>
  <c r="N75" i="27"/>
  <c r="N61" i="27"/>
  <c r="J75" i="27"/>
  <c r="J61" i="27"/>
  <c r="P66" i="27"/>
  <c r="P52" i="27"/>
  <c r="L66" i="27"/>
  <c r="L52" i="27"/>
  <c r="R72" i="27"/>
  <c r="R58" i="27"/>
  <c r="N72" i="27"/>
  <c r="N58" i="27"/>
  <c r="J72" i="27"/>
  <c r="J58" i="27"/>
  <c r="P44" i="27"/>
  <c r="L44" i="27"/>
  <c r="R34" i="27"/>
  <c r="N34" i="27"/>
  <c r="J34" i="27"/>
  <c r="R33" i="27"/>
  <c r="N33" i="27"/>
  <c r="J33" i="27"/>
  <c r="O74" i="27"/>
  <c r="O60" i="27"/>
  <c r="K74" i="27"/>
  <c r="K60" i="27"/>
  <c r="P39" i="27"/>
  <c r="L39" i="27"/>
  <c r="O46" i="27"/>
  <c r="K46" i="27"/>
  <c r="R68" i="27"/>
  <c r="R54" i="27"/>
  <c r="N68" i="27"/>
  <c r="N54" i="27"/>
  <c r="J68" i="27"/>
  <c r="J54" i="27"/>
  <c r="Q41" i="27"/>
  <c r="M41" i="27"/>
  <c r="I41" i="27"/>
  <c r="Q73" i="27"/>
  <c r="Q59" i="27"/>
  <c r="M73" i="27"/>
  <c r="M59" i="27"/>
  <c r="I73" i="27"/>
  <c r="I59" i="27"/>
  <c r="O47" i="27"/>
  <c r="K47" i="27"/>
  <c r="Q67" i="27"/>
  <c r="Q53" i="27"/>
  <c r="M67" i="27"/>
  <c r="M53" i="27"/>
  <c r="I67" i="27"/>
  <c r="I53" i="27"/>
  <c r="O40" i="27"/>
  <c r="K40" i="27"/>
  <c r="P32" i="27"/>
  <c r="L32" i="27"/>
  <c r="P38" i="27"/>
  <c r="L38" i="27"/>
  <c r="S35" i="36"/>
  <c r="AI35" i="36"/>
  <c r="O35" i="36"/>
  <c r="AE35" i="36"/>
  <c r="K35" i="36"/>
  <c r="AA35" i="36"/>
  <c r="O71" i="28"/>
  <c r="O57" i="28"/>
  <c r="K71" i="28"/>
  <c r="K57" i="28"/>
  <c r="S43" i="36"/>
  <c r="AI43" i="36"/>
  <c r="O43" i="36"/>
  <c r="AE43" i="36"/>
  <c r="K43" i="36"/>
  <c r="AA43" i="36"/>
  <c r="R76" i="28"/>
  <c r="R62" i="28"/>
  <c r="N76" i="28"/>
  <c r="N62" i="28"/>
  <c r="J76" i="28"/>
  <c r="J62" i="28"/>
  <c r="Q36" i="36"/>
  <c r="AG36" i="36"/>
  <c r="M36" i="36"/>
  <c r="AC36" i="36"/>
  <c r="P64" i="28"/>
  <c r="P50" i="28"/>
  <c r="L64" i="28"/>
  <c r="L50" i="28"/>
  <c r="R69" i="28"/>
  <c r="R55" i="28"/>
  <c r="N69" i="28"/>
  <c r="N55" i="28"/>
  <c r="J69" i="28"/>
  <c r="J55" i="28"/>
  <c r="Q49" i="36"/>
  <c r="AG49" i="36"/>
  <c r="M49" i="36"/>
  <c r="AC49" i="36"/>
  <c r="S37" i="36"/>
  <c r="AI37" i="36"/>
  <c r="O37" i="36"/>
  <c r="AE37" i="36"/>
  <c r="K37" i="36"/>
  <c r="AA37" i="36"/>
  <c r="P51" i="28"/>
  <c r="P65" i="28"/>
  <c r="L51" i="28"/>
  <c r="L65" i="28"/>
  <c r="R70" i="28"/>
  <c r="R56" i="28"/>
  <c r="N70" i="28"/>
  <c r="N56" i="28"/>
  <c r="J70" i="28"/>
  <c r="J56" i="28"/>
  <c r="Q42" i="36"/>
  <c r="AG42" i="36"/>
  <c r="M42" i="36"/>
  <c r="AC42" i="36"/>
  <c r="P75" i="28"/>
  <c r="P61" i="28"/>
  <c r="L75" i="28"/>
  <c r="L61" i="28"/>
  <c r="R52" i="28"/>
  <c r="R66" i="28"/>
  <c r="N52" i="28"/>
  <c r="N66" i="28"/>
  <c r="J52" i="28"/>
  <c r="J66" i="28"/>
  <c r="P72" i="28"/>
  <c r="P58" i="28"/>
  <c r="L72" i="28"/>
  <c r="L58" i="28"/>
  <c r="S44" i="36"/>
  <c r="AI44" i="36"/>
  <c r="O44" i="36"/>
  <c r="AE44" i="36"/>
  <c r="K44" i="36"/>
  <c r="AA44" i="36"/>
  <c r="Q34" i="36"/>
  <c r="AG34" i="36"/>
  <c r="M34" i="36"/>
  <c r="AC34" i="36"/>
  <c r="S33" i="36"/>
  <c r="AI33" i="36"/>
  <c r="O33" i="36"/>
  <c r="AE33" i="36"/>
  <c r="K33" i="36"/>
  <c r="AA33" i="36"/>
  <c r="R74" i="28"/>
  <c r="R60" i="28"/>
  <c r="N74" i="28"/>
  <c r="N60" i="28"/>
  <c r="J74" i="28"/>
  <c r="J60" i="28"/>
  <c r="S39" i="36"/>
  <c r="AI39" i="36"/>
  <c r="O39" i="36"/>
  <c r="AE39" i="36"/>
  <c r="K39" i="36"/>
  <c r="AA39" i="36"/>
  <c r="P46" i="36"/>
  <c r="P45" i="36"/>
  <c r="AF45" i="36"/>
  <c r="AF46" i="36"/>
  <c r="O45" i="28"/>
  <c r="L46" i="36"/>
  <c r="AB46" i="36"/>
  <c r="K45" i="28"/>
  <c r="O68" i="28"/>
  <c r="O54" i="28"/>
  <c r="K68" i="28"/>
  <c r="K54" i="28"/>
  <c r="AF41" i="36"/>
  <c r="P41" i="36"/>
  <c r="AB41" i="36"/>
  <c r="L41" i="36"/>
  <c r="P73" i="28"/>
  <c r="P59" i="28"/>
  <c r="L73" i="28"/>
  <c r="L59" i="28"/>
  <c r="S47" i="36"/>
  <c r="AI47" i="36"/>
  <c r="O47" i="36"/>
  <c r="AE47" i="36"/>
  <c r="K47" i="36"/>
  <c r="AA47" i="36"/>
  <c r="P67" i="28"/>
  <c r="P53" i="28"/>
  <c r="L67" i="28"/>
  <c r="L53" i="28"/>
  <c r="R40" i="36"/>
  <c r="AH40" i="36"/>
  <c r="N40" i="36"/>
  <c r="AD40" i="36"/>
  <c r="J40" i="36"/>
  <c r="Z40" i="36"/>
  <c r="P31" i="28"/>
  <c r="Q32" i="36"/>
  <c r="AG32" i="36"/>
  <c r="L31" i="28"/>
  <c r="M32" i="36"/>
  <c r="AC32" i="36"/>
  <c r="R38" i="36"/>
  <c r="AH38" i="36"/>
  <c r="N38" i="36"/>
  <c r="AD38" i="36"/>
  <c r="J38" i="36"/>
  <c r="Z38" i="36"/>
  <c r="O35" i="29"/>
  <c r="K35" i="29"/>
  <c r="Q57" i="29"/>
  <c r="Q71" i="29"/>
  <c r="M57" i="29"/>
  <c r="M71" i="29"/>
  <c r="I57" i="29"/>
  <c r="I71" i="29"/>
  <c r="O43" i="29"/>
  <c r="K43" i="29"/>
  <c r="O76" i="29"/>
  <c r="O62" i="29"/>
  <c r="K76" i="29"/>
  <c r="K62" i="29"/>
  <c r="O36" i="29"/>
  <c r="K36" i="29"/>
  <c r="Q64" i="29"/>
  <c r="Q50" i="29"/>
  <c r="M64" i="29"/>
  <c r="M50" i="29"/>
  <c r="I64" i="29"/>
  <c r="I50" i="29"/>
  <c r="O69" i="29"/>
  <c r="O55" i="29"/>
  <c r="K69" i="29"/>
  <c r="K55" i="29"/>
  <c r="Q49" i="29"/>
  <c r="M49" i="29"/>
  <c r="I49" i="29"/>
  <c r="O37" i="29"/>
  <c r="K37" i="29"/>
  <c r="Q51" i="29"/>
  <c r="Q65" i="29"/>
  <c r="M51" i="29"/>
  <c r="M65" i="29"/>
  <c r="I51" i="29"/>
  <c r="I65" i="29"/>
  <c r="O56" i="29"/>
  <c r="O70" i="29"/>
  <c r="K56" i="29"/>
  <c r="K70" i="29"/>
  <c r="Q42" i="29"/>
  <c r="M42" i="29"/>
  <c r="I42" i="29"/>
  <c r="Q61" i="29"/>
  <c r="Q75" i="29"/>
  <c r="M61" i="29"/>
  <c r="M75" i="29"/>
  <c r="I61" i="29"/>
  <c r="I75" i="29"/>
  <c r="O52" i="29"/>
  <c r="O66" i="29"/>
  <c r="K52" i="29"/>
  <c r="K66" i="29"/>
  <c r="Q72" i="29"/>
  <c r="Q58" i="29"/>
  <c r="M72" i="29"/>
  <c r="M58" i="29"/>
  <c r="I72" i="29"/>
  <c r="I58" i="29"/>
  <c r="O44" i="29"/>
  <c r="K44" i="29"/>
  <c r="Q34" i="29"/>
  <c r="M34" i="29"/>
  <c r="I34" i="29"/>
  <c r="Q33" i="29"/>
  <c r="M33" i="29"/>
  <c r="I33" i="29"/>
  <c r="Q74" i="29"/>
  <c r="Q60" i="29"/>
  <c r="M74" i="29"/>
  <c r="M60" i="29"/>
  <c r="I74" i="29"/>
  <c r="I60" i="29"/>
  <c r="R39" i="29"/>
  <c r="N39" i="29"/>
  <c r="J39" i="29"/>
  <c r="P46" i="29"/>
  <c r="L46" i="29"/>
  <c r="R68" i="29"/>
  <c r="R54" i="29"/>
  <c r="N68" i="29"/>
  <c r="N54" i="29"/>
  <c r="J68" i="29"/>
  <c r="J54" i="29"/>
  <c r="O41" i="29"/>
  <c r="K41" i="29"/>
  <c r="R73" i="29"/>
  <c r="R59" i="29"/>
  <c r="N73" i="29"/>
  <c r="N59" i="29"/>
  <c r="J73" i="29"/>
  <c r="J59" i="29"/>
  <c r="Q47" i="29"/>
  <c r="M47" i="29"/>
  <c r="I47" i="29"/>
  <c r="P67" i="29"/>
  <c r="P53" i="29"/>
  <c r="L67" i="29"/>
  <c r="L53" i="29"/>
  <c r="O40" i="29"/>
  <c r="K40" i="29"/>
  <c r="O32" i="29"/>
  <c r="K32" i="29"/>
  <c r="Q38" i="29"/>
  <c r="M38" i="29"/>
  <c r="I38" i="29"/>
  <c r="Q45" i="36"/>
  <c r="AG45" i="36"/>
  <c r="N45" i="36"/>
  <c r="AD45" i="36"/>
  <c r="L45" i="36"/>
  <c r="AB45" i="36"/>
  <c r="M31" i="36"/>
  <c r="AC31" i="36"/>
  <c r="O48" i="28"/>
  <c r="K48" i="28"/>
  <c r="I48" i="28"/>
  <c r="R45" i="36"/>
  <c r="AH45" i="36"/>
  <c r="Q31" i="36"/>
  <c r="AG31" i="36"/>
  <c r="J48" i="28"/>
  <c r="AG53" i="37"/>
  <c r="Q53" i="37"/>
  <c r="AE59" i="37"/>
  <c r="O59" i="37"/>
  <c r="AI73" i="37"/>
  <c r="S73" i="37"/>
  <c r="AF41" i="37"/>
  <c r="P41" i="37"/>
  <c r="AI54" i="37"/>
  <c r="S54" i="37"/>
  <c r="AD60" i="37"/>
  <c r="N60" i="37"/>
  <c r="AH74" i="37"/>
  <c r="R74" i="37"/>
  <c r="AD33" i="37"/>
  <c r="N33" i="37"/>
  <c r="Z34" i="37"/>
  <c r="J34" i="37"/>
  <c r="AH34" i="37"/>
  <c r="R34" i="37"/>
  <c r="AF44" i="37"/>
  <c r="P44" i="37"/>
  <c r="AH58" i="37"/>
  <c r="R58" i="37"/>
  <c r="AB52" i="37"/>
  <c r="L52" i="37"/>
  <c r="AD75" i="37"/>
  <c r="N75" i="37"/>
  <c r="AH61" i="37"/>
  <c r="R61" i="37"/>
  <c r="AD42" i="37"/>
  <c r="N42" i="37"/>
  <c r="AB70" i="37"/>
  <c r="L70" i="37"/>
  <c r="AF56" i="37"/>
  <c r="P56" i="37"/>
  <c r="AH65" i="37"/>
  <c r="R65" i="37"/>
  <c r="AF55" i="37"/>
  <c r="P55" i="37"/>
  <c r="Z64" i="37"/>
  <c r="J64" i="37"/>
  <c r="I63" i="29"/>
  <c r="AB36" i="37"/>
  <c r="L36" i="37"/>
  <c r="AB62" i="37"/>
  <c r="L62" i="37"/>
  <c r="AF76" i="37"/>
  <c r="P76" i="37"/>
  <c r="AF43" i="37"/>
  <c r="P43" i="37"/>
  <c r="AH71" i="37"/>
  <c r="R71" i="37"/>
  <c r="AG67" i="36"/>
  <c r="Q67" i="36"/>
  <c r="AC73" i="36"/>
  <c r="M73" i="36"/>
  <c r="AB68" i="36"/>
  <c r="L68" i="36"/>
  <c r="K74" i="36"/>
  <c r="AA74" i="36"/>
  <c r="S74" i="36"/>
  <c r="AI74" i="36"/>
  <c r="AG72" i="36"/>
  <c r="Q72" i="36"/>
  <c r="O52" i="36"/>
  <c r="AE52" i="36"/>
  <c r="AC75" i="36"/>
  <c r="M75" i="36"/>
  <c r="K70" i="36"/>
  <c r="AA70" i="36"/>
  <c r="S70" i="36"/>
  <c r="AI70" i="36"/>
  <c r="Q51" i="36"/>
  <c r="AG51" i="36"/>
  <c r="O69" i="36"/>
  <c r="AE69" i="36"/>
  <c r="M64" i="36"/>
  <c r="AC64" i="36"/>
  <c r="L63" i="28"/>
  <c r="K76" i="36"/>
  <c r="AA76" i="36"/>
  <c r="S76" i="36"/>
  <c r="AI76" i="36"/>
  <c r="AB71" i="36"/>
  <c r="L71" i="36"/>
  <c r="AD53" i="35"/>
  <c r="N53" i="35"/>
  <c r="AH67" i="35"/>
  <c r="R67" i="35"/>
  <c r="AF47" i="35"/>
  <c r="P47" i="35"/>
  <c r="AH59" i="35"/>
  <c r="R59" i="35"/>
  <c r="AE54" i="35"/>
  <c r="O54" i="35"/>
  <c r="AI68" i="35"/>
  <c r="S68" i="35"/>
  <c r="AF46" i="35"/>
  <c r="P46" i="35"/>
  <c r="P45" i="35"/>
  <c r="AF45" i="35"/>
  <c r="O45" i="27"/>
  <c r="AG39" i="35"/>
  <c r="Q39" i="35"/>
  <c r="AA33" i="35"/>
  <c r="K33" i="35"/>
  <c r="AI33" i="35"/>
  <c r="S33" i="35"/>
  <c r="AE34" i="35"/>
  <c r="O34" i="35"/>
  <c r="AC44" i="35"/>
  <c r="M44" i="35"/>
  <c r="AA58" i="35"/>
  <c r="K58" i="35"/>
  <c r="AE72" i="35"/>
  <c r="O72" i="35"/>
  <c r="AG52" i="35"/>
  <c r="Q52" i="35"/>
  <c r="AA75" i="35"/>
  <c r="K75" i="35"/>
  <c r="AA42" i="35"/>
  <c r="K42" i="35"/>
  <c r="AI42" i="35"/>
  <c r="S42" i="35"/>
  <c r="AA51" i="35"/>
  <c r="K51" i="35"/>
  <c r="AE65" i="35"/>
  <c r="O65" i="35"/>
  <c r="Z69" i="35"/>
  <c r="J69" i="35"/>
  <c r="AB50" i="35"/>
  <c r="L50" i="35"/>
  <c r="AF64" i="35"/>
  <c r="P64" i="35"/>
  <c r="O63" i="27"/>
  <c r="AG36" i="35"/>
  <c r="Q36" i="35"/>
  <c r="Z43" i="35"/>
  <c r="J43" i="35"/>
  <c r="AH43" i="35"/>
  <c r="R43" i="35"/>
  <c r="AA35" i="35"/>
  <c r="K35" i="35"/>
  <c r="AI35" i="35"/>
  <c r="S35" i="35"/>
  <c r="AF38" i="33"/>
  <c r="P38" i="33"/>
  <c r="AH32" i="33"/>
  <c r="R32" i="33"/>
  <c r="AG40" i="33"/>
  <c r="Q40" i="33"/>
  <c r="AI53" i="33"/>
  <c r="S53" i="33"/>
  <c r="AA73" i="33"/>
  <c r="K73" i="33"/>
  <c r="AC41" i="33"/>
  <c r="M41" i="33"/>
  <c r="AD54" i="33"/>
  <c r="N54" i="33"/>
  <c r="AH68" i="33"/>
  <c r="R68" i="33"/>
  <c r="AH46" i="33"/>
  <c r="AF39" i="33"/>
  <c r="P39" i="33"/>
  <c r="AE38" i="37"/>
  <c r="O38" i="37"/>
  <c r="AC32" i="37"/>
  <c r="M32" i="37"/>
  <c r="L31" i="29"/>
  <c r="AC40" i="37"/>
  <c r="M40" i="37"/>
  <c r="Z67" i="37"/>
  <c r="J67" i="37"/>
  <c r="AD53" i="37"/>
  <c r="N53" i="37"/>
  <c r="AB73" i="37"/>
  <c r="L73" i="37"/>
  <c r="AF68" i="37"/>
  <c r="P68" i="37"/>
  <c r="AE60" i="37"/>
  <c r="O60" i="37"/>
  <c r="AI74" i="37"/>
  <c r="S74" i="37"/>
  <c r="AE33" i="37"/>
  <c r="O33" i="37"/>
  <c r="AA34" i="37"/>
  <c r="K34" i="37"/>
  <c r="AI34" i="37"/>
  <c r="S34" i="37"/>
  <c r="AG44" i="37"/>
  <c r="Q44" i="37"/>
  <c r="AI58" i="37"/>
  <c r="S58" i="37"/>
  <c r="AC66" i="37"/>
  <c r="M66" i="37"/>
  <c r="AE61" i="37"/>
  <c r="O61" i="37"/>
  <c r="AI75" i="37"/>
  <c r="S75" i="37"/>
  <c r="AE42" i="37"/>
  <c r="O42" i="37"/>
  <c r="AC56" i="37"/>
  <c r="M56" i="37"/>
  <c r="AG70" i="37"/>
  <c r="Q70" i="37"/>
  <c r="AI51" i="37"/>
  <c r="S51" i="37"/>
  <c r="AG55" i="37"/>
  <c r="Q55" i="37"/>
  <c r="AA64" i="37"/>
  <c r="K64" i="37"/>
  <c r="J63" i="29"/>
  <c r="AC36" i="37"/>
  <c r="M36" i="37"/>
  <c r="AC62" i="37"/>
  <c r="M62" i="37"/>
  <c r="AG76" i="37"/>
  <c r="Q76" i="37"/>
  <c r="AG43" i="37"/>
  <c r="Q43" i="37"/>
  <c r="AI57" i="37"/>
  <c r="S57" i="37"/>
  <c r="N31" i="36"/>
  <c r="AD31" i="36"/>
  <c r="Z53" i="36"/>
  <c r="J53" i="36"/>
  <c r="AH53" i="36"/>
  <c r="R53" i="36"/>
  <c r="AD59" i="36"/>
  <c r="N59" i="36"/>
  <c r="M54" i="36"/>
  <c r="AC54" i="36"/>
  <c r="P60" i="36"/>
  <c r="AF60" i="36"/>
  <c r="Z58" i="36"/>
  <c r="J58" i="36"/>
  <c r="AH58" i="36"/>
  <c r="R58" i="36"/>
  <c r="P66" i="36"/>
  <c r="AF66" i="36"/>
  <c r="AD61" i="36"/>
  <c r="N61" i="36"/>
  <c r="P56" i="36"/>
  <c r="AF56" i="36"/>
  <c r="AD65" i="36"/>
  <c r="N65" i="36"/>
  <c r="AF69" i="36"/>
  <c r="P69" i="36"/>
  <c r="N50" i="36"/>
  <c r="AD50" i="36"/>
  <c r="AF76" i="36"/>
  <c r="P76" i="36"/>
  <c r="AG71" i="36"/>
  <c r="Q71" i="36"/>
  <c r="AE53" i="35"/>
  <c r="O53" i="35"/>
  <c r="AI67" i="35"/>
  <c r="S67" i="35"/>
  <c r="AG47" i="35"/>
  <c r="Q47" i="35"/>
  <c r="AI59" i="35"/>
  <c r="S59" i="35"/>
  <c r="AF54" i="35"/>
  <c r="P54" i="35"/>
  <c r="AG60" i="35"/>
  <c r="Q60" i="35"/>
  <c r="AF58" i="35"/>
  <c r="P58" i="35"/>
  <c r="Z66" i="35"/>
  <c r="J66" i="35"/>
  <c r="AB61" i="35"/>
  <c r="L61" i="35"/>
  <c r="AF75" i="35"/>
  <c r="P75" i="35"/>
  <c r="AF42" i="35"/>
  <c r="P42" i="35"/>
  <c r="AH56" i="35"/>
  <c r="R56" i="35"/>
  <c r="AB65" i="35"/>
  <c r="L65" i="35"/>
  <c r="AA69" i="35"/>
  <c r="K69" i="35"/>
  <c r="AC50" i="35"/>
  <c r="M50" i="35"/>
  <c r="AG64" i="35"/>
  <c r="Q64" i="35"/>
  <c r="P63" i="27"/>
  <c r="AD36" i="35"/>
  <c r="N36" i="35"/>
  <c r="AC76" i="35"/>
  <c r="M76" i="35"/>
  <c r="AG62" i="35"/>
  <c r="Q62" i="35"/>
  <c r="AE43" i="35"/>
  <c r="O43" i="35"/>
  <c r="AC57" i="35"/>
  <c r="M57" i="35"/>
  <c r="AG71" i="35"/>
  <c r="Q71" i="35"/>
  <c r="AF35" i="35"/>
  <c r="P35" i="35"/>
  <c r="AG38" i="33"/>
  <c r="Q38" i="33"/>
  <c r="AE32" i="33"/>
  <c r="O32" i="33"/>
  <c r="AD40" i="33"/>
  <c r="N40" i="33"/>
  <c r="AB53" i="33"/>
  <c r="L53" i="33"/>
  <c r="AF67" i="33"/>
  <c r="P67" i="33"/>
  <c r="AH47" i="33"/>
  <c r="AD41" i="33"/>
  <c r="N41" i="33"/>
  <c r="AA54" i="33"/>
  <c r="K54" i="33"/>
  <c r="AE68" i="33"/>
  <c r="O68" i="33"/>
  <c r="AD74" i="33"/>
  <c r="N74" i="33"/>
  <c r="AE53" i="37"/>
  <c r="O53" i="37"/>
  <c r="AI67" i="37"/>
  <c r="S67" i="37"/>
  <c r="AF47" i="37"/>
  <c r="P47" i="37"/>
  <c r="Z41" i="37"/>
  <c r="J41" i="37"/>
  <c r="AH41" i="37"/>
  <c r="R41" i="37"/>
  <c r="AA46" i="37"/>
  <c r="K46" i="37"/>
  <c r="J45" i="29"/>
  <c r="AI46" i="37"/>
  <c r="S46" i="37"/>
  <c r="R45" i="29"/>
  <c r="AG39" i="37"/>
  <c r="Q39" i="37"/>
  <c r="AB33" i="37"/>
  <c r="L33" i="37"/>
  <c r="AB34" i="37"/>
  <c r="L34" i="37"/>
  <c r="Z44" i="37"/>
  <c r="J44" i="37"/>
  <c r="AH44" i="37"/>
  <c r="R44" i="37"/>
  <c r="Z52" i="37"/>
  <c r="J52" i="37"/>
  <c r="AD66" i="37"/>
  <c r="N66" i="37"/>
  <c r="AF61" i="37"/>
  <c r="P61" i="37"/>
  <c r="Z70" i="37"/>
  <c r="J70" i="37"/>
  <c r="AB51" i="37"/>
  <c r="L51" i="37"/>
  <c r="AF65" i="37"/>
  <c r="P65" i="37"/>
  <c r="AD37" i="37"/>
  <c r="N37" i="37"/>
  <c r="AB49" i="37"/>
  <c r="L49" i="37"/>
  <c r="K48" i="29"/>
  <c r="Z69" i="37"/>
  <c r="J69" i="37"/>
  <c r="AD55" i="37"/>
  <c r="N55" i="37"/>
  <c r="AF64" i="37"/>
  <c r="P64" i="37"/>
  <c r="O63" i="29"/>
  <c r="AD62" i="37"/>
  <c r="N62" i="37"/>
  <c r="AH76" i="37"/>
  <c r="R76" i="37"/>
  <c r="AD43" i="37"/>
  <c r="N43" i="37"/>
  <c r="AB57" i="37"/>
  <c r="L57" i="37"/>
  <c r="AF71" i="37"/>
  <c r="P71" i="37"/>
  <c r="AD35" i="37"/>
  <c r="N35" i="37"/>
  <c r="S31" i="36"/>
  <c r="AI31" i="36"/>
  <c r="O67" i="36"/>
  <c r="AE67" i="36"/>
  <c r="K73" i="36"/>
  <c r="AA73" i="36"/>
  <c r="S73" i="36"/>
  <c r="AI73" i="36"/>
  <c r="J68" i="36"/>
  <c r="Z68" i="36"/>
  <c r="R68" i="36"/>
  <c r="AH68" i="36"/>
  <c r="Q60" i="36"/>
  <c r="AG60" i="36"/>
  <c r="AA58" i="36"/>
  <c r="K58" i="36"/>
  <c r="AI58" i="36"/>
  <c r="S58" i="36"/>
  <c r="AG52" i="36"/>
  <c r="Q52" i="36"/>
  <c r="AE61" i="36"/>
  <c r="O61" i="36"/>
  <c r="Q56" i="36"/>
  <c r="AG56" i="36"/>
  <c r="O51" i="36"/>
  <c r="AE51" i="36"/>
  <c r="AG69" i="36"/>
  <c r="Q69" i="36"/>
  <c r="O50" i="36"/>
  <c r="AE50" i="36"/>
  <c r="Q62" i="36"/>
  <c r="AG62" i="36"/>
  <c r="N71" i="36"/>
  <c r="AD71" i="36"/>
  <c r="AF53" i="35"/>
  <c r="P53" i="35"/>
  <c r="AF59" i="35"/>
  <c r="P59" i="35"/>
  <c r="AC68" i="35"/>
  <c r="M68" i="35"/>
  <c r="AD60" i="35"/>
  <c r="N60" i="35"/>
  <c r="AH74" i="35"/>
  <c r="R74" i="35"/>
  <c r="AG33" i="35"/>
  <c r="Q33" i="35"/>
  <c r="AG34" i="35"/>
  <c r="Q34" i="35"/>
  <c r="AE44" i="35"/>
  <c r="O44" i="35"/>
  <c r="AC58" i="35"/>
  <c r="M58" i="35"/>
  <c r="AG72" i="35"/>
  <c r="Q72" i="35"/>
  <c r="AI52" i="35"/>
  <c r="S52" i="35"/>
  <c r="AC75" i="35"/>
  <c r="M75" i="35"/>
  <c r="AE56" i="35"/>
  <c r="O56" i="35"/>
  <c r="AI70" i="35"/>
  <c r="S70" i="35"/>
  <c r="AB37" i="35"/>
  <c r="L37" i="35"/>
  <c r="Z49" i="35"/>
  <c r="J49" i="35"/>
  <c r="I48" i="27"/>
  <c r="AH49" i="35"/>
  <c r="R49" i="35"/>
  <c r="Q48" i="27"/>
  <c r="Z50" i="35"/>
  <c r="J50" i="35"/>
  <c r="AD64" i="35"/>
  <c r="N64" i="35"/>
  <c r="M63" i="27"/>
  <c r="Z76" i="35"/>
  <c r="J76" i="35"/>
  <c r="AB43" i="35"/>
  <c r="L43" i="35"/>
  <c r="Z57" i="35"/>
  <c r="J57" i="35"/>
  <c r="AD71" i="35"/>
  <c r="N71" i="35"/>
  <c r="AC67" i="33"/>
  <c r="M67" i="33"/>
  <c r="AC73" i="33"/>
  <c r="M73" i="33"/>
  <c r="AB68" i="33"/>
  <c r="L68" i="33"/>
  <c r="AE60" i="33"/>
  <c r="O60" i="33"/>
  <c r="AI74" i="33"/>
  <c r="S74" i="33"/>
  <c r="AF33" i="33"/>
  <c r="P33" i="33"/>
  <c r="AH34" i="33"/>
  <c r="R34" i="33"/>
  <c r="AH44" i="33"/>
  <c r="R44" i="33"/>
  <c r="AD52" i="33"/>
  <c r="N52" i="33"/>
  <c r="AH66" i="33"/>
  <c r="R66" i="33"/>
  <c r="AB42" i="33"/>
  <c r="L42" i="33"/>
  <c r="AD56" i="33"/>
  <c r="N56" i="33"/>
  <c r="AH70" i="33"/>
  <c r="R70" i="33"/>
  <c r="AC37" i="33"/>
  <c r="M37" i="33"/>
  <c r="AD49" i="33"/>
  <c r="N49" i="33"/>
  <c r="AC55" i="33"/>
  <c r="M55" i="33"/>
  <c r="AG69" i="33"/>
  <c r="Q69" i="33"/>
  <c r="AD36" i="33"/>
  <c r="N36" i="33"/>
  <c r="AD62" i="33"/>
  <c r="N62" i="33"/>
  <c r="AH76" i="33"/>
  <c r="R76" i="33"/>
  <c r="R43" i="33"/>
  <c r="AH43" i="33"/>
  <c r="AD35" i="33"/>
  <c r="N35" i="33"/>
  <c r="AC38" i="37"/>
  <c r="M38" i="37"/>
  <c r="AA32" i="37"/>
  <c r="K32" i="37"/>
  <c r="J31" i="29"/>
  <c r="AI32" i="37"/>
  <c r="S32" i="37"/>
  <c r="R31" i="29"/>
  <c r="AE40" i="37"/>
  <c r="O40" i="37"/>
  <c r="AB53" i="37"/>
  <c r="L53" i="37"/>
  <c r="AF67" i="37"/>
  <c r="P67" i="37"/>
  <c r="AG47" i="37"/>
  <c r="Q47" i="37"/>
  <c r="AH73" i="37"/>
  <c r="R73" i="37"/>
  <c r="AD54" i="37"/>
  <c r="N54" i="37"/>
  <c r="AH68" i="37"/>
  <c r="R68" i="37"/>
  <c r="AF46" i="37"/>
  <c r="P46" i="37"/>
  <c r="P45" i="37"/>
  <c r="AF45" i="37"/>
  <c r="O45" i="29"/>
  <c r="AD39" i="37"/>
  <c r="N39" i="37"/>
  <c r="AC60" i="37"/>
  <c r="M60" i="37"/>
  <c r="AG74" i="37"/>
  <c r="Q74" i="37"/>
  <c r="AG33" i="37"/>
  <c r="Q33" i="37"/>
  <c r="AG34" i="37"/>
  <c r="Q34" i="37"/>
  <c r="AE44" i="37"/>
  <c r="O44" i="37"/>
  <c r="AC58" i="37"/>
  <c r="M58" i="37"/>
  <c r="AG72" i="37"/>
  <c r="Q72" i="37"/>
  <c r="AI52" i="37"/>
  <c r="S52" i="37"/>
  <c r="AC75" i="37"/>
  <c r="M75" i="37"/>
  <c r="AE56" i="37"/>
  <c r="O56" i="37"/>
  <c r="AI70" i="37"/>
  <c r="S70" i="37"/>
  <c r="AA37" i="37"/>
  <c r="K37" i="37"/>
  <c r="AI37" i="37"/>
  <c r="S37" i="37"/>
  <c r="AG49" i="37"/>
  <c r="Q49" i="37"/>
  <c r="P48" i="29"/>
  <c r="AI55" i="37"/>
  <c r="S55" i="37"/>
  <c r="AC64" i="37"/>
  <c r="M64" i="37"/>
  <c r="L63" i="29"/>
  <c r="AA76" i="37"/>
  <c r="K76" i="37"/>
  <c r="AA43" i="37"/>
  <c r="K43" i="37"/>
  <c r="AI43" i="37"/>
  <c r="S43" i="37"/>
  <c r="AA35" i="37"/>
  <c r="K35" i="37"/>
  <c r="AI35" i="37"/>
  <c r="S35" i="37"/>
  <c r="L53" i="36"/>
  <c r="AB53" i="36"/>
  <c r="P59" i="36"/>
  <c r="AF59" i="36"/>
  <c r="AA54" i="36"/>
  <c r="K54" i="36"/>
  <c r="AI54" i="36"/>
  <c r="S54" i="36"/>
  <c r="K45" i="36"/>
  <c r="AA45" i="36"/>
  <c r="N74" i="36"/>
  <c r="AD74" i="36"/>
  <c r="AB72" i="36"/>
  <c r="L72" i="36"/>
  <c r="J52" i="36"/>
  <c r="Z52" i="36"/>
  <c r="R52" i="36"/>
  <c r="AH52" i="36"/>
  <c r="AF75" i="36"/>
  <c r="P75" i="36"/>
  <c r="N70" i="36"/>
  <c r="AD70" i="36"/>
  <c r="L51" i="36"/>
  <c r="AB51" i="36"/>
  <c r="J69" i="36"/>
  <c r="Z69" i="36"/>
  <c r="R69" i="36"/>
  <c r="AH69" i="36"/>
  <c r="P50" i="36"/>
  <c r="AF50" i="36"/>
  <c r="N76" i="36"/>
  <c r="AD76" i="36"/>
  <c r="O71" i="36"/>
  <c r="AE71" i="36"/>
  <c r="AC67" i="35"/>
  <c r="M67" i="35"/>
  <c r="AC73" i="35"/>
  <c r="M73" i="35"/>
  <c r="AD54" i="35"/>
  <c r="N54" i="35"/>
  <c r="AH68" i="35"/>
  <c r="R68" i="35"/>
  <c r="AE46" i="35"/>
  <c r="O46" i="35"/>
  <c r="N45" i="27"/>
  <c r="AB39" i="35"/>
  <c r="L39" i="35"/>
  <c r="AA60" i="35"/>
  <c r="K60" i="35"/>
  <c r="AE74" i="35"/>
  <c r="O74" i="35"/>
  <c r="AD58" i="35"/>
  <c r="N58" i="35"/>
  <c r="AH72" i="35"/>
  <c r="R72" i="35"/>
  <c r="Z61" i="35"/>
  <c r="J61" i="35"/>
  <c r="AD75" i="35"/>
  <c r="N75" i="35"/>
  <c r="AB70" i="35"/>
  <c r="L70" i="35"/>
  <c r="AD51" i="35"/>
  <c r="N51" i="35"/>
  <c r="AH65" i="35"/>
  <c r="R65" i="35"/>
  <c r="AG37" i="35"/>
  <c r="Q37" i="35"/>
  <c r="AE49" i="35"/>
  <c r="O49" i="35"/>
  <c r="N48" i="27"/>
  <c r="AC55" i="35"/>
  <c r="M55" i="35"/>
  <c r="AG69" i="35"/>
  <c r="Q69" i="35"/>
  <c r="AI50" i="35"/>
  <c r="S50" i="35"/>
  <c r="AA76" i="35"/>
  <c r="K76" i="35"/>
  <c r="AC43" i="35"/>
  <c r="M43" i="35"/>
  <c r="AA57" i="35"/>
  <c r="K57" i="35"/>
  <c r="AE71" i="35"/>
  <c r="O71" i="35"/>
  <c r="R53" i="33"/>
  <c r="AH53" i="33"/>
  <c r="AD73" i="33"/>
  <c r="N73" i="33"/>
  <c r="AG54" i="33"/>
  <c r="Q54" i="33"/>
  <c r="AF60" i="33"/>
  <c r="P60" i="33"/>
  <c r="AC72" i="33"/>
  <c r="M72" i="33"/>
  <c r="AE52" i="33"/>
  <c r="O52" i="33"/>
  <c r="AI66" i="33"/>
  <c r="S66" i="33"/>
  <c r="AC42" i="33"/>
  <c r="M42" i="33"/>
  <c r="AA56" i="33"/>
  <c r="K56" i="33"/>
  <c r="AE70" i="33"/>
  <c r="O70" i="33"/>
  <c r="AG51" i="33"/>
  <c r="Q51" i="33"/>
  <c r="R55" i="33"/>
  <c r="AH55" i="33"/>
  <c r="AA64" i="33"/>
  <c r="K64" i="33"/>
  <c r="AA33" i="33"/>
  <c r="K33" i="33"/>
  <c r="AI33" i="33"/>
  <c r="S33" i="33"/>
  <c r="AF34" i="33"/>
  <c r="P34" i="33"/>
  <c r="AG44" i="33"/>
  <c r="Q44" i="33"/>
  <c r="AC56" i="33"/>
  <c r="M56" i="33"/>
  <c r="AG70" i="33"/>
  <c r="Q70" i="33"/>
  <c r="AF49" i="33"/>
  <c r="P49" i="33"/>
  <c r="AE36" i="33"/>
  <c r="O36" i="33"/>
  <c r="AC62" i="33"/>
  <c r="M62" i="33"/>
  <c r="AG76" i="33"/>
  <c r="Q76" i="33"/>
  <c r="AG43" i="33"/>
  <c r="Q43" i="33"/>
  <c r="AE35" i="33"/>
  <c r="O35" i="33"/>
  <c r="AB38" i="32"/>
  <c r="L38" i="32"/>
  <c r="Z32" i="32"/>
  <c r="J32" i="32"/>
  <c r="I31" i="22"/>
  <c r="AH32" i="32"/>
  <c r="R32" i="32"/>
  <c r="Q31" i="22"/>
  <c r="AD40" i="32"/>
  <c r="N40" i="32"/>
  <c r="AB53" i="32"/>
  <c r="L53" i="32"/>
  <c r="AF67" i="32"/>
  <c r="P67" i="32"/>
  <c r="AF47" i="32"/>
  <c r="P47" i="32"/>
  <c r="AA41" i="32"/>
  <c r="K41" i="32"/>
  <c r="AI41" i="32"/>
  <c r="S41" i="32"/>
  <c r="AI54" i="32"/>
  <c r="S54" i="32"/>
  <c r="AE60" i="32"/>
  <c r="O60" i="32"/>
  <c r="AI74" i="32"/>
  <c r="S74" i="32"/>
  <c r="AG33" i="32"/>
  <c r="Q33" i="32"/>
  <c r="AG34" i="32"/>
  <c r="Q34" i="32"/>
  <c r="AE44" i="32"/>
  <c r="O44" i="32"/>
  <c r="AC58" i="32"/>
  <c r="M58" i="32"/>
  <c r="AG72" i="32"/>
  <c r="Q72" i="32"/>
  <c r="AI52" i="32"/>
  <c r="S52" i="32"/>
  <c r="AC75" i="32"/>
  <c r="M75" i="32"/>
  <c r="AE56" i="32"/>
  <c r="O56" i="32"/>
  <c r="AI70" i="32"/>
  <c r="S70" i="32"/>
  <c r="AB37" i="32"/>
  <c r="L37" i="32"/>
  <c r="Z49" i="32"/>
  <c r="J49" i="32"/>
  <c r="I48" i="22"/>
  <c r="AH49" i="32"/>
  <c r="R49" i="32"/>
  <c r="Q48" i="22"/>
  <c r="Z50" i="32"/>
  <c r="J50" i="32"/>
  <c r="AD64" i="32"/>
  <c r="N64" i="32"/>
  <c r="M63" i="22"/>
  <c r="AB76" i="32"/>
  <c r="L76" i="32"/>
  <c r="AB71" i="32"/>
  <c r="L71" i="32"/>
  <c r="AF53" i="31"/>
  <c r="P53" i="31"/>
  <c r="AA73" i="31"/>
  <c r="K73" i="31"/>
  <c r="AC41" i="31"/>
  <c r="M41" i="31"/>
  <c r="AA54" i="31"/>
  <c r="K54" i="31"/>
  <c r="AE68" i="31"/>
  <c r="O68" i="31"/>
  <c r="AC74" i="31"/>
  <c r="M74" i="31"/>
  <c r="Z72" i="31"/>
  <c r="J72" i="31"/>
  <c r="Z52" i="31"/>
  <c r="J52" i="31"/>
  <c r="AD66" i="31"/>
  <c r="N66" i="31"/>
  <c r="AE61" i="31"/>
  <c r="O61" i="31"/>
  <c r="AI75" i="31"/>
  <c r="S75" i="31"/>
  <c r="AG42" i="31"/>
  <c r="Q42" i="31"/>
  <c r="AH56" i="31"/>
  <c r="R56" i="31"/>
  <c r="AA65" i="31"/>
  <c r="K65" i="31"/>
  <c r="Z37" i="31"/>
  <c r="J37" i="31"/>
  <c r="AH37" i="31"/>
  <c r="R37" i="31"/>
  <c r="AF49" i="31"/>
  <c r="P49" i="31"/>
  <c r="O48" i="21"/>
  <c r="AH55" i="31"/>
  <c r="R55" i="31"/>
  <c r="Z64" i="31"/>
  <c r="J64" i="31"/>
  <c r="I63" i="21"/>
  <c r="AB36" i="31"/>
  <c r="L36" i="31"/>
  <c r="AB62" i="31"/>
  <c r="L62" i="31"/>
  <c r="AF76" i="31"/>
  <c r="P76" i="31"/>
  <c r="AF43" i="31"/>
  <c r="P43" i="31"/>
  <c r="AH57" i="31"/>
  <c r="R57" i="31"/>
  <c r="AD72" i="33"/>
  <c r="N72" i="33"/>
  <c r="AH61" i="33"/>
  <c r="R61" i="33"/>
  <c r="AD65" i="33"/>
  <c r="N65" i="33"/>
  <c r="Q57" i="33"/>
  <c r="AG57" i="33"/>
  <c r="AC67" i="32"/>
  <c r="M67" i="32"/>
  <c r="AD59" i="32"/>
  <c r="N59" i="32"/>
  <c r="AH73" i="32"/>
  <c r="R73" i="32"/>
  <c r="AF41" i="32"/>
  <c r="P41" i="32"/>
  <c r="AB46" i="32"/>
  <c r="L46" i="32"/>
  <c r="K45" i="22"/>
  <c r="AC39" i="32"/>
  <c r="M39" i="32"/>
  <c r="AB60" i="32"/>
  <c r="L60" i="32"/>
  <c r="AF74" i="32"/>
  <c r="P74" i="32"/>
  <c r="AD33" i="32"/>
  <c r="N33" i="32"/>
  <c r="Z34" i="32"/>
  <c r="J34" i="32"/>
  <c r="AH34" i="32"/>
  <c r="R34" i="32"/>
  <c r="AF44" i="32"/>
  <c r="P44" i="32"/>
  <c r="AH58" i="32"/>
  <c r="R58" i="32"/>
  <c r="AB66" i="32"/>
  <c r="L66" i="32"/>
  <c r="AD61" i="32"/>
  <c r="N61" i="32"/>
  <c r="AH75" i="32"/>
  <c r="R75" i="32"/>
  <c r="AD42" i="32"/>
  <c r="N42" i="32"/>
  <c r="AB56" i="32"/>
  <c r="L56" i="32"/>
  <c r="AF70" i="32"/>
  <c r="P70" i="32"/>
  <c r="AH51" i="32"/>
  <c r="R51" i="32"/>
  <c r="AG55" i="32"/>
  <c r="Q55" i="32"/>
  <c r="AA64" i="32"/>
  <c r="K64" i="32"/>
  <c r="J63" i="22"/>
  <c r="AA36" i="32"/>
  <c r="K36" i="32"/>
  <c r="AI36" i="32"/>
  <c r="S36" i="32"/>
  <c r="AB43" i="32"/>
  <c r="L43" i="32"/>
  <c r="AC57" i="32"/>
  <c r="M57" i="32"/>
  <c r="AG71" i="32"/>
  <c r="Q71" i="32"/>
  <c r="AG35" i="32"/>
  <c r="Q35" i="32"/>
  <c r="AG38" i="31"/>
  <c r="Q38" i="31"/>
  <c r="AE32" i="31"/>
  <c r="O32" i="31"/>
  <c r="N31" i="21"/>
  <c r="AB40" i="31"/>
  <c r="L40" i="31"/>
  <c r="AC53" i="31"/>
  <c r="M53" i="31"/>
  <c r="AG67" i="31"/>
  <c r="Q67" i="31"/>
  <c r="AD47" i="31"/>
  <c r="N47" i="31"/>
  <c r="AB59" i="31"/>
  <c r="L59" i="31"/>
  <c r="AF73" i="31"/>
  <c r="P73" i="31"/>
  <c r="AD41" i="31"/>
  <c r="N41" i="31"/>
  <c r="AB54" i="31"/>
  <c r="L54" i="31"/>
  <c r="AF68" i="31"/>
  <c r="P68" i="31"/>
  <c r="AE46" i="31"/>
  <c r="O46" i="31"/>
  <c r="N45" i="21"/>
  <c r="Z39" i="31"/>
  <c r="J39" i="31"/>
  <c r="AH39" i="31"/>
  <c r="R39" i="31"/>
  <c r="AH60" i="31"/>
  <c r="R60" i="31"/>
  <c r="AA72" i="31"/>
  <c r="K72" i="31"/>
  <c r="AA52" i="31"/>
  <c r="K52" i="31"/>
  <c r="AE66" i="31"/>
  <c r="O66" i="31"/>
  <c r="AF61" i="31"/>
  <c r="P61" i="31"/>
  <c r="AE56" i="31"/>
  <c r="O56" i="31"/>
  <c r="AI70" i="31"/>
  <c r="S70" i="31"/>
  <c r="AA37" i="31"/>
  <c r="K37" i="31"/>
  <c r="AI37" i="31"/>
  <c r="S37" i="31"/>
  <c r="AG49" i="31"/>
  <c r="Q49" i="31"/>
  <c r="P48" i="21"/>
  <c r="AI55" i="31"/>
  <c r="S55" i="31"/>
  <c r="AA64" i="31"/>
  <c r="K64" i="31"/>
  <c r="J63" i="21"/>
  <c r="AC36" i="31"/>
  <c r="M36" i="31"/>
  <c r="AC62" i="31"/>
  <c r="M62" i="31"/>
  <c r="AG76" i="31"/>
  <c r="Q76" i="31"/>
  <c r="AG43" i="31"/>
  <c r="Q43" i="31"/>
  <c r="AI57" i="31"/>
  <c r="S57" i="31"/>
  <c r="AC74" i="33"/>
  <c r="M74" i="33"/>
  <c r="AE58" i="33"/>
  <c r="O58" i="33"/>
  <c r="AI72" i="33"/>
  <c r="S72" i="33"/>
  <c r="AI61" i="33"/>
  <c r="S61" i="33"/>
  <c r="AE51" i="33"/>
  <c r="O51" i="33"/>
  <c r="S65" i="33"/>
  <c r="AI65" i="33"/>
  <c r="AE37" i="33"/>
  <c r="O37" i="33"/>
  <c r="AA55" i="33"/>
  <c r="K55" i="33"/>
  <c r="AE69" i="33"/>
  <c r="O69" i="33"/>
  <c r="AF50" i="33"/>
  <c r="P50" i="33"/>
  <c r="AA76" i="33"/>
  <c r="K76" i="33"/>
  <c r="AA43" i="33"/>
  <c r="K43" i="33"/>
  <c r="AI43" i="33"/>
  <c r="S43" i="33"/>
  <c r="AC35" i="33"/>
  <c r="M35" i="33"/>
  <c r="Z38" i="32"/>
  <c r="J38" i="32"/>
  <c r="AH38" i="32"/>
  <c r="R38" i="32"/>
  <c r="AF32" i="32"/>
  <c r="P32" i="32"/>
  <c r="O31" i="22"/>
  <c r="AF40" i="32"/>
  <c r="P40" i="32"/>
  <c r="AH53" i="32"/>
  <c r="R53" i="32"/>
  <c r="AE59" i="32"/>
  <c r="O59" i="32"/>
  <c r="AI73" i="32"/>
  <c r="S73" i="32"/>
  <c r="AG41" i="32"/>
  <c r="Q41" i="32"/>
  <c r="AC46" i="32"/>
  <c r="M46" i="32"/>
  <c r="L45" i="22"/>
  <c r="Z39" i="32"/>
  <c r="J39" i="32"/>
  <c r="AH39" i="32"/>
  <c r="R39" i="32"/>
  <c r="AA33" i="32"/>
  <c r="K33" i="32"/>
  <c r="AI33" i="32"/>
  <c r="S33" i="32"/>
  <c r="AE34" i="32"/>
  <c r="O34" i="32"/>
  <c r="AC44" i="32"/>
  <c r="M44" i="32"/>
  <c r="AA58" i="32"/>
  <c r="K58" i="32"/>
  <c r="AE72" i="32"/>
  <c r="O72" i="32"/>
  <c r="AG52" i="32"/>
  <c r="Q52" i="32"/>
  <c r="AA75" i="32"/>
  <c r="K75" i="32"/>
  <c r="AA42" i="32"/>
  <c r="K42" i="32"/>
  <c r="AI42" i="32"/>
  <c r="S42" i="32"/>
  <c r="AA51" i="32"/>
  <c r="K51" i="32"/>
  <c r="AE65" i="32"/>
  <c r="O65" i="32"/>
  <c r="Z69" i="32"/>
  <c r="J69" i="32"/>
  <c r="AB50" i="32"/>
  <c r="L50" i="32"/>
  <c r="AF64" i="32"/>
  <c r="P64" i="32"/>
  <c r="O63" i="22"/>
  <c r="AF36" i="32"/>
  <c r="P36" i="32"/>
  <c r="AH62" i="32"/>
  <c r="R62" i="32"/>
  <c r="Z71" i="32"/>
  <c r="J71" i="32"/>
  <c r="Z35" i="32"/>
  <c r="J35" i="32"/>
  <c r="AH35" i="32"/>
  <c r="R35" i="32"/>
  <c r="AD38" i="31"/>
  <c r="N38" i="31"/>
  <c r="AB32" i="31"/>
  <c r="L32" i="31"/>
  <c r="K31" i="21"/>
  <c r="AC40" i="31"/>
  <c r="M40" i="31"/>
  <c r="Z53" i="31"/>
  <c r="J53" i="31"/>
  <c r="AD67" i="31"/>
  <c r="N67" i="31"/>
  <c r="AC73" i="31"/>
  <c r="M73" i="31"/>
  <c r="AC68" i="31"/>
  <c r="M68" i="31"/>
  <c r="AA74" i="31"/>
  <c r="K74" i="31"/>
  <c r="AA33" i="31"/>
  <c r="K33" i="31"/>
  <c r="AI33" i="31"/>
  <c r="S33" i="31"/>
  <c r="AF34" i="31"/>
  <c r="P34" i="31"/>
  <c r="AD44" i="31"/>
  <c r="N44" i="31"/>
  <c r="AB58" i="31"/>
  <c r="L58" i="31"/>
  <c r="AF72" i="31"/>
  <c r="P72" i="31"/>
  <c r="AC61" i="31"/>
  <c r="M61" i="31"/>
  <c r="AG75" i="31"/>
  <c r="Q75" i="31"/>
  <c r="AE42" i="31"/>
  <c r="O42" i="31"/>
  <c r="AB56" i="31"/>
  <c r="L56" i="31"/>
  <c r="AF70" i="31"/>
  <c r="P70" i="31"/>
  <c r="AB37" i="31"/>
  <c r="L37" i="31"/>
  <c r="Z49" i="31"/>
  <c r="J49" i="31"/>
  <c r="I48" i="21"/>
  <c r="AH49" i="31"/>
  <c r="R49" i="31"/>
  <c r="Q48" i="21"/>
  <c r="AB50" i="31"/>
  <c r="L50" i="31"/>
  <c r="AF64" i="31"/>
  <c r="P64" i="31"/>
  <c r="O63" i="21"/>
  <c r="AD36" i="31"/>
  <c r="N36" i="31"/>
  <c r="Z62" i="31"/>
  <c r="J62" i="31"/>
  <c r="AD76" i="31"/>
  <c r="N76" i="31"/>
  <c r="AB71" i="31"/>
  <c r="L71" i="31"/>
  <c r="AB66" i="33"/>
  <c r="L66" i="33"/>
  <c r="AF56" i="33"/>
  <c r="P56" i="33"/>
  <c r="AB69" i="33"/>
  <c r="L69" i="33"/>
  <c r="AG50" i="33"/>
  <c r="Q50" i="33"/>
  <c r="AB62" i="33"/>
  <c r="L62" i="33"/>
  <c r="AE57" i="33"/>
  <c r="O57" i="33"/>
  <c r="AI71" i="33"/>
  <c r="S71" i="33"/>
  <c r="AE38" i="32"/>
  <c r="O38" i="32"/>
  <c r="AC32" i="32"/>
  <c r="M32" i="32"/>
  <c r="L31" i="22"/>
  <c r="AC40" i="32"/>
  <c r="M40" i="32"/>
  <c r="AA53" i="32"/>
  <c r="K53" i="32"/>
  <c r="AE67" i="32"/>
  <c r="O67" i="32"/>
  <c r="AB73" i="32"/>
  <c r="L73" i="32"/>
  <c r="Z68" i="32"/>
  <c r="J68" i="32"/>
  <c r="Z46" i="32"/>
  <c r="J46" i="32"/>
  <c r="I45" i="22"/>
  <c r="AH46" i="32"/>
  <c r="R46" i="32"/>
  <c r="Q45" i="22"/>
  <c r="AE39" i="32"/>
  <c r="O39" i="32"/>
  <c r="Z60" i="32"/>
  <c r="J60" i="32"/>
  <c r="AD74" i="32"/>
  <c r="N74" i="32"/>
  <c r="AB72" i="32"/>
  <c r="L72" i="32"/>
  <c r="AD52" i="32"/>
  <c r="N52" i="32"/>
  <c r="AH66" i="32"/>
  <c r="R66" i="32"/>
  <c r="AB42" i="32"/>
  <c r="L42" i="32"/>
  <c r="Z56" i="32"/>
  <c r="J56" i="32"/>
  <c r="AD70" i="32"/>
  <c r="N70" i="32"/>
  <c r="AF51" i="32"/>
  <c r="P51" i="32"/>
  <c r="AE55" i="32"/>
  <c r="O55" i="32"/>
  <c r="AI69" i="32"/>
  <c r="S69" i="32"/>
  <c r="AC36" i="32"/>
  <c r="M36" i="32"/>
  <c r="AA62" i="32"/>
  <c r="K62" i="32"/>
  <c r="AE76" i="32"/>
  <c r="O76" i="32"/>
  <c r="AA71" i="32"/>
  <c r="K71" i="32"/>
  <c r="AA35" i="32"/>
  <c r="K35" i="32"/>
  <c r="AI35" i="32"/>
  <c r="S35" i="32"/>
  <c r="AE38" i="31"/>
  <c r="O38" i="31"/>
  <c r="AC32" i="31"/>
  <c r="M32" i="31"/>
  <c r="L31" i="21"/>
  <c r="Z40" i="31"/>
  <c r="J40" i="31"/>
  <c r="AH40" i="31"/>
  <c r="R40" i="31"/>
  <c r="AI53" i="31"/>
  <c r="S53" i="31"/>
  <c r="Z73" i="31"/>
  <c r="J73" i="31"/>
  <c r="AB41" i="31"/>
  <c r="L41" i="31"/>
  <c r="Z54" i="31"/>
  <c r="J54" i="31"/>
  <c r="AD68" i="31"/>
  <c r="N68" i="31"/>
  <c r="AF60" i="31"/>
  <c r="P60" i="31"/>
  <c r="AG58" i="31"/>
  <c r="Q58" i="31"/>
  <c r="AC66" i="31"/>
  <c r="M66" i="31"/>
  <c r="AD61" i="31"/>
  <c r="N61" i="31"/>
  <c r="AH75" i="31"/>
  <c r="R75" i="31"/>
  <c r="AF42" i="31"/>
  <c r="P42" i="31"/>
  <c r="Z51" i="31"/>
  <c r="J51" i="31"/>
  <c r="AD65" i="31"/>
  <c r="N65" i="31"/>
  <c r="AC69" i="31"/>
  <c r="M69" i="31"/>
  <c r="AG50" i="31"/>
  <c r="Q50" i="31"/>
  <c r="AE62" i="31"/>
  <c r="O62" i="31"/>
  <c r="AI76" i="31"/>
  <c r="S76" i="31"/>
  <c r="AE43" i="31"/>
  <c r="O43" i="31"/>
  <c r="AC57" i="31"/>
  <c r="M57" i="31"/>
  <c r="AG71" i="31"/>
  <c r="Q71" i="31"/>
  <c r="AE35" i="31"/>
  <c r="O35" i="31"/>
  <c r="AD38" i="37"/>
  <c r="N38" i="37"/>
  <c r="AB32" i="37"/>
  <c r="L32" i="37"/>
  <c r="K31" i="29"/>
  <c r="AB40" i="37"/>
  <c r="L40" i="37"/>
  <c r="AC53" i="37"/>
  <c r="M53" i="37"/>
  <c r="AG67" i="37"/>
  <c r="Q67" i="37"/>
  <c r="AD47" i="37"/>
  <c r="N47" i="37"/>
  <c r="AA59" i="37"/>
  <c r="K59" i="37"/>
  <c r="AE73" i="37"/>
  <c r="O73" i="37"/>
  <c r="AE54" i="37"/>
  <c r="O54" i="37"/>
  <c r="AI68" i="37"/>
  <c r="S68" i="37"/>
  <c r="AG46" i="37"/>
  <c r="Q46" i="37"/>
  <c r="Q45" i="37"/>
  <c r="AG45" i="37"/>
  <c r="P45" i="29"/>
  <c r="AE39" i="37"/>
  <c r="O39" i="37"/>
  <c r="Z60" i="37"/>
  <c r="J60" i="37"/>
  <c r="AD74" i="37"/>
  <c r="N74" i="37"/>
  <c r="AD58" i="37"/>
  <c r="N58" i="37"/>
  <c r="AH72" i="37"/>
  <c r="R72" i="37"/>
  <c r="Z75" i="37"/>
  <c r="J75" i="37"/>
  <c r="AD61" i="37"/>
  <c r="N61" i="37"/>
  <c r="AB56" i="37"/>
  <c r="L56" i="37"/>
  <c r="AD65" i="37"/>
  <c r="N65" i="37"/>
  <c r="AH51" i="37"/>
  <c r="R51" i="37"/>
  <c r="AF37" i="37"/>
  <c r="P37" i="37"/>
  <c r="AD49" i="37"/>
  <c r="N49" i="37"/>
  <c r="M48" i="29"/>
  <c r="AB55" i="37"/>
  <c r="L55" i="37"/>
  <c r="AF69" i="37"/>
  <c r="P69" i="37"/>
  <c r="AH50" i="37"/>
  <c r="R50" i="37"/>
  <c r="AB76" i="37"/>
  <c r="L76" i="37"/>
  <c r="AD71" i="37"/>
  <c r="N71" i="37"/>
  <c r="AH57" i="37"/>
  <c r="R57" i="37"/>
  <c r="AF35" i="37"/>
  <c r="P35" i="37"/>
  <c r="M53" i="36"/>
  <c r="AC53" i="36"/>
  <c r="Q59" i="36"/>
  <c r="AG59" i="36"/>
  <c r="P54" i="36"/>
  <c r="AF54" i="36"/>
  <c r="AE60" i="36"/>
  <c r="O60" i="36"/>
  <c r="M58" i="36"/>
  <c r="AC58" i="36"/>
  <c r="AA66" i="36"/>
  <c r="K66" i="36"/>
  <c r="AI66" i="36"/>
  <c r="S66" i="36"/>
  <c r="Q61" i="36"/>
  <c r="AG61" i="36"/>
  <c r="AE56" i="36"/>
  <c r="O56" i="36"/>
  <c r="M65" i="36"/>
  <c r="AC65" i="36"/>
  <c r="AA55" i="36"/>
  <c r="K55" i="36"/>
  <c r="AI55" i="36"/>
  <c r="S55" i="36"/>
  <c r="Q50" i="36"/>
  <c r="AG50" i="36"/>
  <c r="AE62" i="36"/>
  <c r="O62" i="36"/>
  <c r="P57" i="36"/>
  <c r="AF57" i="36"/>
  <c r="AC38" i="35"/>
  <c r="M38" i="35"/>
  <c r="AC32" i="35"/>
  <c r="M32" i="35"/>
  <c r="L31" i="27"/>
  <c r="AB40" i="35"/>
  <c r="L40" i="35"/>
  <c r="Z53" i="35"/>
  <c r="J53" i="35"/>
  <c r="AD67" i="35"/>
  <c r="N67" i="35"/>
  <c r="AD59" i="35"/>
  <c r="N59" i="35"/>
  <c r="AH73" i="35"/>
  <c r="R73" i="35"/>
  <c r="AD41" i="35"/>
  <c r="N41" i="35"/>
  <c r="AA54" i="35"/>
  <c r="K54" i="35"/>
  <c r="AE68" i="35"/>
  <c r="O68" i="35"/>
  <c r="AF60" i="35"/>
  <c r="P60" i="35"/>
  <c r="AA72" i="35"/>
  <c r="K72" i="35"/>
  <c r="AC52" i="35"/>
  <c r="M52" i="35"/>
  <c r="AG66" i="35"/>
  <c r="Q66" i="35"/>
  <c r="AI61" i="35"/>
  <c r="S61" i="35"/>
  <c r="AG56" i="35"/>
  <c r="Q56" i="35"/>
  <c r="AA65" i="35"/>
  <c r="K65" i="35"/>
  <c r="Z37" i="35"/>
  <c r="J37" i="35"/>
  <c r="AH37" i="35"/>
  <c r="R37" i="35"/>
  <c r="AF49" i="35"/>
  <c r="P49" i="35"/>
  <c r="O48" i="27"/>
  <c r="AH55" i="35"/>
  <c r="R55" i="35"/>
  <c r="AB64" i="35"/>
  <c r="L64" i="35"/>
  <c r="K63" i="27"/>
  <c r="AF62" i="35"/>
  <c r="P62" i="35"/>
  <c r="AF57" i="35"/>
  <c r="P57" i="35"/>
  <c r="AE53" i="33"/>
  <c r="O53" i="33"/>
  <c r="AI67" i="33"/>
  <c r="S67" i="33"/>
  <c r="AG47" i="33"/>
  <c r="AI59" i="33"/>
  <c r="S59" i="33"/>
  <c r="AD68" i="33"/>
  <c r="N68" i="33"/>
  <c r="Z53" i="37"/>
  <c r="J53" i="37"/>
  <c r="AA47" i="37"/>
  <c r="K47" i="37"/>
  <c r="AI47" i="37"/>
  <c r="S47" i="37"/>
  <c r="AC41" i="37"/>
  <c r="M41" i="37"/>
  <c r="AB68" i="37"/>
  <c r="L68" i="37"/>
  <c r="AF54" i="37"/>
  <c r="P54" i="37"/>
  <c r="AD46" i="37"/>
  <c r="N46" i="37"/>
  <c r="N45" i="37"/>
  <c r="AD45" i="37"/>
  <c r="M45" i="29"/>
  <c r="AB39" i="37"/>
  <c r="L39" i="37"/>
  <c r="AA60" i="37"/>
  <c r="K60" i="37"/>
  <c r="AE74" i="37"/>
  <c r="O74" i="37"/>
  <c r="AE58" i="37"/>
  <c r="O58" i="37"/>
  <c r="AI72" i="37"/>
  <c r="S72" i="37"/>
  <c r="AA61" i="37"/>
  <c r="K61" i="37"/>
  <c r="AE75" i="37"/>
  <c r="O75" i="37"/>
  <c r="AC70" i="37"/>
  <c r="M70" i="37"/>
  <c r="AE51" i="37"/>
  <c r="O51" i="37"/>
  <c r="AI65" i="37"/>
  <c r="S65" i="37"/>
  <c r="AG37" i="37"/>
  <c r="Q37" i="37"/>
  <c r="AE49" i="37"/>
  <c r="O49" i="37"/>
  <c r="N48" i="29"/>
  <c r="AC55" i="37"/>
  <c r="M55" i="37"/>
  <c r="AG69" i="37"/>
  <c r="Q69" i="37"/>
  <c r="AI50" i="37"/>
  <c r="S50" i="37"/>
  <c r="AC76" i="37"/>
  <c r="M76" i="37"/>
  <c r="AE57" i="37"/>
  <c r="O57" i="37"/>
  <c r="AI71" i="37"/>
  <c r="S71" i="37"/>
  <c r="AG35" i="37"/>
  <c r="Q35" i="37"/>
  <c r="J31" i="36"/>
  <c r="Z31" i="36"/>
  <c r="J67" i="36"/>
  <c r="Z67" i="36"/>
  <c r="R67" i="36"/>
  <c r="AH67" i="36"/>
  <c r="N73" i="36"/>
  <c r="AD73" i="36"/>
  <c r="AC68" i="36"/>
  <c r="M68" i="36"/>
  <c r="AF74" i="36"/>
  <c r="P74" i="36"/>
  <c r="J72" i="36"/>
  <c r="Z72" i="36"/>
  <c r="R72" i="36"/>
  <c r="AH72" i="36"/>
  <c r="P52" i="36"/>
  <c r="AF52" i="36"/>
  <c r="N75" i="36"/>
  <c r="AD75" i="36"/>
  <c r="AF70" i="36"/>
  <c r="P70" i="36"/>
  <c r="N51" i="36"/>
  <c r="AD51" i="36"/>
  <c r="L55" i="36"/>
  <c r="AB55" i="36"/>
  <c r="Z64" i="36"/>
  <c r="I63" i="28"/>
  <c r="J64" i="36"/>
  <c r="AH64" i="36"/>
  <c r="Q63" i="28"/>
  <c r="R64" i="36"/>
  <c r="L62" i="36"/>
  <c r="AB62" i="36"/>
  <c r="M57" i="36"/>
  <c r="AC57" i="36"/>
  <c r="Z38" i="35"/>
  <c r="J38" i="35"/>
  <c r="AH38" i="35"/>
  <c r="R38" i="35"/>
  <c r="AD32" i="35"/>
  <c r="N32" i="35"/>
  <c r="M31" i="27"/>
  <c r="AC40" i="35"/>
  <c r="M40" i="35"/>
  <c r="AA53" i="35"/>
  <c r="K53" i="35"/>
  <c r="AE67" i="35"/>
  <c r="O67" i="35"/>
  <c r="AE59" i="35"/>
  <c r="O59" i="35"/>
  <c r="AI73" i="35"/>
  <c r="S73" i="35"/>
  <c r="AE41" i="35"/>
  <c r="O41" i="35"/>
  <c r="AB54" i="35"/>
  <c r="L54" i="35"/>
  <c r="AF68" i="35"/>
  <c r="P68" i="35"/>
  <c r="AG46" i="35"/>
  <c r="Q46" i="35"/>
  <c r="Q45" i="35"/>
  <c r="AG45" i="35"/>
  <c r="P45" i="27"/>
  <c r="AD39" i="35"/>
  <c r="N39" i="35"/>
  <c r="AC60" i="35"/>
  <c r="M60" i="35"/>
  <c r="AG74" i="35"/>
  <c r="Q74" i="35"/>
  <c r="AF33" i="35"/>
  <c r="P33" i="35"/>
  <c r="AF34" i="35"/>
  <c r="P34" i="35"/>
  <c r="AD44" i="35"/>
  <c r="N44" i="35"/>
  <c r="AB58" i="35"/>
  <c r="L58" i="35"/>
  <c r="AF72" i="35"/>
  <c r="P72" i="35"/>
  <c r="AH52" i="35"/>
  <c r="R52" i="35"/>
  <c r="AB75" i="35"/>
  <c r="L75" i="35"/>
  <c r="AD56" i="35"/>
  <c r="N56" i="35"/>
  <c r="AH70" i="35"/>
  <c r="R70" i="35"/>
  <c r="AA37" i="35"/>
  <c r="K37" i="35"/>
  <c r="AI37" i="35"/>
  <c r="S37" i="35"/>
  <c r="AG49" i="35"/>
  <c r="Q49" i="35"/>
  <c r="P48" i="27"/>
  <c r="AI55" i="35"/>
  <c r="S55" i="35"/>
  <c r="AC64" i="35"/>
  <c r="M64" i="35"/>
  <c r="L63" i="27"/>
  <c r="AC62" i="35"/>
  <c r="M62" i="35"/>
  <c r="AC71" i="35"/>
  <c r="M71" i="35"/>
  <c r="AB67" i="33"/>
  <c r="L67" i="33"/>
  <c r="AF59" i="33"/>
  <c r="P59" i="33"/>
  <c r="AA68" i="33"/>
  <c r="K68" i="33"/>
  <c r="AA46" i="33"/>
  <c r="AI46" i="33"/>
  <c r="AG39" i="33"/>
  <c r="Q39" i="33"/>
  <c r="AB38" i="37"/>
  <c r="L38" i="37"/>
  <c r="Z32" i="37"/>
  <c r="J32" i="37"/>
  <c r="I31" i="29"/>
  <c r="AH32" i="37"/>
  <c r="R32" i="37"/>
  <c r="Q31" i="29"/>
  <c r="AD40" i="37"/>
  <c r="N40" i="37"/>
  <c r="AA53" i="37"/>
  <c r="K53" i="37"/>
  <c r="AE67" i="37"/>
  <c r="O67" i="37"/>
  <c r="AG59" i="37"/>
  <c r="Q59" i="37"/>
  <c r="AG54" i="37"/>
  <c r="Q54" i="37"/>
  <c r="AF74" i="37"/>
  <c r="P74" i="37"/>
  <c r="AF72" i="37"/>
  <c r="P72" i="37"/>
  <c r="Z66" i="37"/>
  <c r="J66" i="37"/>
  <c r="AB61" i="37"/>
  <c r="L61" i="37"/>
  <c r="AF75" i="37"/>
  <c r="P75" i="37"/>
  <c r="AF42" i="37"/>
  <c r="P42" i="37"/>
  <c r="AH56" i="37"/>
  <c r="R56" i="37"/>
  <c r="AB65" i="37"/>
  <c r="L65" i="37"/>
  <c r="Z55" i="37"/>
  <c r="J55" i="37"/>
  <c r="AB64" i="37"/>
  <c r="L64" i="37"/>
  <c r="K63" i="29"/>
  <c r="AF50" i="37"/>
  <c r="P50" i="37"/>
  <c r="AD36" i="37"/>
  <c r="N36" i="37"/>
  <c r="Z62" i="37"/>
  <c r="J62" i="37"/>
  <c r="AD76" i="37"/>
  <c r="N76" i="37"/>
  <c r="AB71" i="37"/>
  <c r="L71" i="37"/>
  <c r="O31" i="36"/>
  <c r="AE31" i="36"/>
  <c r="AA53" i="36"/>
  <c r="K53" i="36"/>
  <c r="AI53" i="36"/>
  <c r="S53" i="36"/>
  <c r="AE59" i="36"/>
  <c r="O59" i="36"/>
  <c r="AD54" i="36"/>
  <c r="N54" i="36"/>
  <c r="AG74" i="36"/>
  <c r="Q74" i="36"/>
  <c r="K72" i="36"/>
  <c r="AA72" i="36"/>
  <c r="S72" i="36"/>
  <c r="AI72" i="36"/>
  <c r="Q66" i="36"/>
  <c r="AG66" i="36"/>
  <c r="O75" i="36"/>
  <c r="AE75" i="36"/>
  <c r="AG70" i="36"/>
  <c r="Q70" i="36"/>
  <c r="AE65" i="36"/>
  <c r="O65" i="36"/>
  <c r="M55" i="36"/>
  <c r="AC55" i="36"/>
  <c r="AA64" i="36"/>
  <c r="J63" i="28"/>
  <c r="K64" i="36"/>
  <c r="AI64" i="36"/>
  <c r="R63" i="28"/>
  <c r="S64" i="36"/>
  <c r="AC76" i="36"/>
  <c r="M76" i="36"/>
  <c r="Z57" i="36"/>
  <c r="J57" i="36"/>
  <c r="AH57" i="36"/>
  <c r="R57" i="36"/>
  <c r="AE38" i="35"/>
  <c r="O38" i="35"/>
  <c r="AA32" i="35"/>
  <c r="K32" i="35"/>
  <c r="J31" i="27"/>
  <c r="AI32" i="35"/>
  <c r="S32" i="35"/>
  <c r="R31" i="27"/>
  <c r="AD40" i="35"/>
  <c r="N40" i="35"/>
  <c r="AB53" i="35"/>
  <c r="L53" i="35"/>
  <c r="AF67" i="35"/>
  <c r="P67" i="35"/>
  <c r="AD47" i="35"/>
  <c r="N47" i="35"/>
  <c r="AB59" i="35"/>
  <c r="L59" i="35"/>
  <c r="AF73" i="35"/>
  <c r="P73" i="35"/>
  <c r="AF41" i="35"/>
  <c r="P41" i="35"/>
  <c r="Z46" i="35"/>
  <c r="J46" i="35"/>
  <c r="I45" i="27"/>
  <c r="AH46" i="35"/>
  <c r="R46" i="35"/>
  <c r="Q45" i="27"/>
  <c r="AE39" i="35"/>
  <c r="O39" i="35"/>
  <c r="Z60" i="35"/>
  <c r="J60" i="35"/>
  <c r="AD74" i="35"/>
  <c r="N74" i="35"/>
  <c r="AC72" i="35"/>
  <c r="M72" i="35"/>
  <c r="AE52" i="35"/>
  <c r="O52" i="35"/>
  <c r="AI66" i="35"/>
  <c r="S66" i="35"/>
  <c r="AC42" i="35"/>
  <c r="M42" i="35"/>
  <c r="AA56" i="35"/>
  <c r="K56" i="35"/>
  <c r="AE70" i="35"/>
  <c r="O70" i="35"/>
  <c r="AG51" i="35"/>
  <c r="Q51" i="35"/>
  <c r="AF55" i="35"/>
  <c r="P55" i="35"/>
  <c r="Z64" i="35"/>
  <c r="J64" i="35"/>
  <c r="I63" i="27"/>
  <c r="AA36" i="35"/>
  <c r="K36" i="35"/>
  <c r="AI36" i="35"/>
  <c r="S36" i="35"/>
  <c r="AH62" i="35"/>
  <c r="R62" i="35"/>
  <c r="Z71" i="35"/>
  <c r="J71" i="35"/>
  <c r="AC35" i="35"/>
  <c r="M35" i="35"/>
  <c r="AD38" i="33"/>
  <c r="N38" i="33"/>
  <c r="AB32" i="33"/>
  <c r="L32" i="33"/>
  <c r="AA40" i="33"/>
  <c r="K40" i="33"/>
  <c r="AI40" i="33"/>
  <c r="S40" i="33"/>
  <c r="AA47" i="33"/>
  <c r="AI47" i="33"/>
  <c r="AA41" i="33"/>
  <c r="K41" i="33"/>
  <c r="AI41" i="33"/>
  <c r="S41" i="33"/>
  <c r="AB46" i="33"/>
  <c r="AD39" i="33"/>
  <c r="N39" i="33"/>
  <c r="AA60" i="33"/>
  <c r="K60" i="33"/>
  <c r="AE74" i="33"/>
  <c r="O74" i="33"/>
  <c r="AF58" i="33"/>
  <c r="P58" i="33"/>
  <c r="AD66" i="33"/>
  <c r="N66" i="33"/>
  <c r="AF61" i="33"/>
  <c r="P61" i="33"/>
  <c r="AD70" i="33"/>
  <c r="N70" i="33"/>
  <c r="AF51" i="33"/>
  <c r="P51" i="33"/>
  <c r="AC69" i="33"/>
  <c r="M69" i="33"/>
  <c r="AH50" i="33"/>
  <c r="R50" i="33"/>
  <c r="AD76" i="33"/>
  <c r="N76" i="33"/>
  <c r="AF57" i="33"/>
  <c r="P57" i="33"/>
  <c r="AB67" i="37"/>
  <c r="L67" i="37"/>
  <c r="AD73" i="37"/>
  <c r="N73" i="37"/>
  <c r="AH59" i="37"/>
  <c r="R59" i="37"/>
  <c r="AE41" i="37"/>
  <c r="O41" i="37"/>
  <c r="Z54" i="37"/>
  <c r="J54" i="37"/>
  <c r="AD68" i="37"/>
  <c r="N68" i="37"/>
  <c r="AC74" i="37"/>
  <c r="M74" i="37"/>
  <c r="AC72" i="37"/>
  <c r="M72" i="37"/>
  <c r="AE52" i="37"/>
  <c r="O52" i="37"/>
  <c r="AI66" i="37"/>
  <c r="S66" i="37"/>
  <c r="AC42" i="37"/>
  <c r="M42" i="37"/>
  <c r="AA56" i="37"/>
  <c r="K56" i="37"/>
  <c r="AE70" i="37"/>
  <c r="O70" i="37"/>
  <c r="AG51" i="37"/>
  <c r="Q51" i="37"/>
  <c r="AE55" i="37"/>
  <c r="O55" i="37"/>
  <c r="AI69" i="37"/>
  <c r="S69" i="37"/>
  <c r="AA36" i="37"/>
  <c r="K36" i="37"/>
  <c r="AI36" i="37"/>
  <c r="S36" i="37"/>
  <c r="AI62" i="37"/>
  <c r="S62" i="37"/>
  <c r="AG57" i="37"/>
  <c r="Q57" i="37"/>
  <c r="AB67" i="36"/>
  <c r="L67" i="36"/>
  <c r="AF73" i="36"/>
  <c r="P73" i="36"/>
  <c r="K68" i="36"/>
  <c r="AA68" i="36"/>
  <c r="S68" i="36"/>
  <c r="AI68" i="36"/>
  <c r="Z60" i="36"/>
  <c r="J60" i="36"/>
  <c r="AH60" i="36"/>
  <c r="R60" i="36"/>
  <c r="P58" i="36"/>
  <c r="AF58" i="36"/>
  <c r="AD66" i="36"/>
  <c r="N66" i="36"/>
  <c r="L61" i="36"/>
  <c r="AB61" i="36"/>
  <c r="Z56" i="36"/>
  <c r="J56" i="36"/>
  <c r="AH56" i="36"/>
  <c r="R56" i="36"/>
  <c r="P65" i="36"/>
  <c r="AF65" i="36"/>
  <c r="AD55" i="36"/>
  <c r="N55" i="36"/>
  <c r="L64" i="36"/>
  <c r="AB64" i="36"/>
  <c r="K63" i="28"/>
  <c r="Z62" i="36"/>
  <c r="J62" i="36"/>
  <c r="AH62" i="36"/>
  <c r="R62" i="36"/>
  <c r="AA57" i="36"/>
  <c r="K57" i="36"/>
  <c r="AI57" i="36"/>
  <c r="S57" i="36"/>
  <c r="AB38" i="35"/>
  <c r="L38" i="35"/>
  <c r="AB32" i="35"/>
  <c r="L32" i="35"/>
  <c r="K31" i="27"/>
  <c r="AA40" i="35"/>
  <c r="K40" i="35"/>
  <c r="AI40" i="35"/>
  <c r="S40" i="35"/>
  <c r="AA47" i="35"/>
  <c r="K47" i="35"/>
  <c r="AI47" i="35"/>
  <c r="S47" i="35"/>
  <c r="AC41" i="35"/>
  <c r="M41" i="35"/>
  <c r="Z54" i="35"/>
  <c r="J54" i="35"/>
  <c r="AD68" i="35"/>
  <c r="N68" i="35"/>
  <c r="AA74" i="35"/>
  <c r="K74" i="35"/>
  <c r="Z33" i="35"/>
  <c r="J33" i="35"/>
  <c r="AH33" i="35"/>
  <c r="R33" i="35"/>
  <c r="AD34" i="35"/>
  <c r="N34" i="35"/>
  <c r="AB44" i="35"/>
  <c r="L44" i="35"/>
  <c r="Z58" i="35"/>
  <c r="J58" i="35"/>
  <c r="AD72" i="35"/>
  <c r="N72" i="35"/>
  <c r="AF52" i="35"/>
  <c r="P52" i="35"/>
  <c r="Z75" i="35"/>
  <c r="J75" i="35"/>
  <c r="Z42" i="35"/>
  <c r="J42" i="35"/>
  <c r="AH42" i="35"/>
  <c r="R42" i="35"/>
  <c r="Z51" i="35"/>
  <c r="J51" i="35"/>
  <c r="AD65" i="35"/>
  <c r="N65" i="35"/>
  <c r="AC69" i="35"/>
  <c r="M69" i="35"/>
  <c r="AE50" i="35"/>
  <c r="O50" i="35"/>
  <c r="AI64" i="35"/>
  <c r="S64" i="35"/>
  <c r="R63" i="27"/>
  <c r="AF36" i="35"/>
  <c r="P36" i="35"/>
  <c r="AI62" i="35"/>
  <c r="S62" i="35"/>
  <c r="AA71" i="35"/>
  <c r="K71" i="35"/>
  <c r="Z35" i="35"/>
  <c r="J35" i="35"/>
  <c r="AH35" i="35"/>
  <c r="R35" i="35"/>
  <c r="AE38" i="33"/>
  <c r="O38" i="33"/>
  <c r="AC32" i="33"/>
  <c r="M32" i="33"/>
  <c r="AB40" i="33"/>
  <c r="L40" i="33"/>
  <c r="AD53" i="33"/>
  <c r="N53" i="33"/>
  <c r="AH67" i="33"/>
  <c r="R67" i="33"/>
  <c r="AF47" i="33"/>
  <c r="AB41" i="33"/>
  <c r="L41" i="33"/>
  <c r="AC54" i="33"/>
  <c r="M54" i="33"/>
  <c r="AG68" i="33"/>
  <c r="Q68" i="33"/>
  <c r="AG46" i="33"/>
  <c r="AE39" i="33"/>
  <c r="O39" i="33"/>
  <c r="AB60" i="33"/>
  <c r="L60" i="33"/>
  <c r="AF74" i="33"/>
  <c r="P74" i="33"/>
  <c r="AG33" i="33"/>
  <c r="Q33" i="33"/>
  <c r="AE34" i="33"/>
  <c r="O34" i="33"/>
  <c r="AA44" i="33"/>
  <c r="K44" i="33"/>
  <c r="AI44" i="33"/>
  <c r="S44" i="33"/>
  <c r="AA52" i="33"/>
  <c r="K52" i="33"/>
  <c r="AE66" i="33"/>
  <c r="O66" i="33"/>
  <c r="Q61" i="33"/>
  <c r="AG61" i="33"/>
  <c r="AA70" i="33"/>
  <c r="K70" i="33"/>
  <c r="AC51" i="33"/>
  <c r="M51" i="33"/>
  <c r="AG65" i="33"/>
  <c r="Q65" i="33"/>
  <c r="R37" i="33"/>
  <c r="AH37" i="33"/>
  <c r="AE49" i="33"/>
  <c r="O49" i="33"/>
  <c r="AD55" i="33"/>
  <c r="N55" i="33"/>
  <c r="AH69" i="33"/>
  <c r="R69" i="33"/>
  <c r="AI50" i="33"/>
  <c r="S50" i="33"/>
  <c r="AG52" i="33"/>
  <c r="Q52" i="33"/>
  <c r="AC70" i="33"/>
  <c r="M70" i="33"/>
  <c r="AC76" i="33"/>
  <c r="M76" i="33"/>
  <c r="AB67" i="32"/>
  <c r="L67" i="32"/>
  <c r="AG59" i="32"/>
  <c r="Q59" i="32"/>
  <c r="AE54" i="32"/>
  <c r="O54" i="32"/>
  <c r="AI68" i="32"/>
  <c r="S68" i="32"/>
  <c r="AE46" i="32"/>
  <c r="O46" i="32"/>
  <c r="N45" i="22"/>
  <c r="AB39" i="32"/>
  <c r="L39" i="32"/>
  <c r="AA60" i="32"/>
  <c r="K60" i="32"/>
  <c r="AE74" i="32"/>
  <c r="O74" i="32"/>
  <c r="AC72" i="32"/>
  <c r="M72" i="32"/>
  <c r="AE52" i="32"/>
  <c r="O52" i="32"/>
  <c r="AI66" i="32"/>
  <c r="S66" i="32"/>
  <c r="AC42" i="32"/>
  <c r="M42" i="32"/>
  <c r="AA56" i="32"/>
  <c r="K56" i="32"/>
  <c r="AE70" i="32"/>
  <c r="O70" i="32"/>
  <c r="AG51" i="32"/>
  <c r="Q51" i="32"/>
  <c r="AF55" i="32"/>
  <c r="P55" i="32"/>
  <c r="Z64" i="32"/>
  <c r="J64" i="32"/>
  <c r="I63" i="22"/>
  <c r="Z36" i="32"/>
  <c r="J36" i="32"/>
  <c r="AH36" i="32"/>
  <c r="R36" i="32"/>
  <c r="AA43" i="32"/>
  <c r="K43" i="32"/>
  <c r="AI43" i="32"/>
  <c r="S43" i="32"/>
  <c r="AB35" i="32"/>
  <c r="L35" i="32"/>
  <c r="AB38" i="31"/>
  <c r="L38" i="31"/>
  <c r="Z32" i="31"/>
  <c r="J32" i="31"/>
  <c r="I31" i="21"/>
  <c r="AH32" i="31"/>
  <c r="R32" i="31"/>
  <c r="Q31" i="21"/>
  <c r="AE40" i="31"/>
  <c r="O40" i="31"/>
  <c r="AB53" i="31"/>
  <c r="L53" i="31"/>
  <c r="AF67" i="31"/>
  <c r="P67" i="31"/>
  <c r="AG47" i="31"/>
  <c r="Q47" i="31"/>
  <c r="AI59" i="31"/>
  <c r="S59" i="31"/>
  <c r="AA68" i="31"/>
  <c r="K68" i="31"/>
  <c r="Z46" i="31"/>
  <c r="J46" i="31"/>
  <c r="I45" i="21"/>
  <c r="AH46" i="31"/>
  <c r="R46" i="31"/>
  <c r="Q45" i="21"/>
  <c r="AG39" i="31"/>
  <c r="Q39" i="31"/>
  <c r="AC33" i="31"/>
  <c r="M33" i="31"/>
  <c r="Z34" i="31"/>
  <c r="J34" i="31"/>
  <c r="AH34" i="31"/>
  <c r="R34" i="31"/>
  <c r="AF44" i="31"/>
  <c r="P44" i="31"/>
  <c r="AH58" i="31"/>
  <c r="R58" i="31"/>
  <c r="Z66" i="31"/>
  <c r="J66" i="31"/>
  <c r="AA61" i="31"/>
  <c r="K61" i="31"/>
  <c r="AE75" i="31"/>
  <c r="O75" i="31"/>
  <c r="AD56" i="31"/>
  <c r="N56" i="31"/>
  <c r="AH70" i="31"/>
  <c r="R70" i="31"/>
  <c r="AI51" i="31"/>
  <c r="S51" i="31"/>
  <c r="AD55" i="31"/>
  <c r="N55" i="31"/>
  <c r="AH69" i="31"/>
  <c r="R69" i="31"/>
  <c r="AH50" i="31"/>
  <c r="R50" i="31"/>
  <c r="AB76" i="31"/>
  <c r="L76" i="31"/>
  <c r="AD57" i="31"/>
  <c r="N57" i="31"/>
  <c r="AH71" i="31"/>
  <c r="R71" i="31"/>
  <c r="AF35" i="31"/>
  <c r="P35" i="31"/>
  <c r="AG34" i="33"/>
  <c r="Q34" i="33"/>
  <c r="AD61" i="33"/>
  <c r="N61" i="33"/>
  <c r="AH75" i="33"/>
  <c r="R75" i="33"/>
  <c r="AH42" i="33"/>
  <c r="R42" i="33"/>
  <c r="AC49" i="33"/>
  <c r="M49" i="33"/>
  <c r="AB36" i="33"/>
  <c r="L36" i="33"/>
  <c r="AC57" i="33"/>
  <c r="M57" i="33"/>
  <c r="AG71" i="33"/>
  <c r="Q71" i="33"/>
  <c r="AF35" i="33"/>
  <c r="P35" i="33"/>
  <c r="AG38" i="32"/>
  <c r="Q38" i="32"/>
  <c r="AE32" i="32"/>
  <c r="O32" i="32"/>
  <c r="N31" i="22"/>
  <c r="AA40" i="32"/>
  <c r="K40" i="32"/>
  <c r="AI40" i="32"/>
  <c r="S40" i="32"/>
  <c r="AC47" i="32"/>
  <c r="M47" i="32"/>
  <c r="Z59" i="32"/>
  <c r="J59" i="32"/>
  <c r="AD73" i="32"/>
  <c r="N73" i="32"/>
  <c r="AF54" i="32"/>
  <c r="P54" i="32"/>
  <c r="AB74" i="32"/>
  <c r="L74" i="32"/>
  <c r="AD58" i="32"/>
  <c r="N58" i="32"/>
  <c r="AH72" i="32"/>
  <c r="R72" i="32"/>
  <c r="Z61" i="32"/>
  <c r="J61" i="32"/>
  <c r="AD75" i="32"/>
  <c r="N75" i="32"/>
  <c r="AB70" i="32"/>
  <c r="L70" i="32"/>
  <c r="AD51" i="32"/>
  <c r="N51" i="32"/>
  <c r="AH65" i="32"/>
  <c r="R65" i="32"/>
  <c r="AG37" i="32"/>
  <c r="Q37" i="32"/>
  <c r="AE49" i="32"/>
  <c r="O49" i="32"/>
  <c r="N48" i="22"/>
  <c r="AC55" i="32"/>
  <c r="M55" i="32"/>
  <c r="AG69" i="32"/>
  <c r="Q69" i="32"/>
  <c r="AI50" i="32"/>
  <c r="S50" i="32"/>
  <c r="AG62" i="32"/>
  <c r="Q62" i="32"/>
  <c r="AC71" i="32"/>
  <c r="M71" i="32"/>
  <c r="AC67" i="31"/>
  <c r="M67" i="31"/>
  <c r="AB73" i="31"/>
  <c r="L73" i="31"/>
  <c r="AB68" i="31"/>
  <c r="L68" i="31"/>
  <c r="AD60" i="31"/>
  <c r="N60" i="31"/>
  <c r="AH74" i="31"/>
  <c r="R74" i="31"/>
  <c r="AD33" i="31"/>
  <c r="N33" i="31"/>
  <c r="AA34" i="31"/>
  <c r="K34" i="31"/>
  <c r="AI34" i="31"/>
  <c r="S34" i="31"/>
  <c r="AG44" i="31"/>
  <c r="Q44" i="31"/>
  <c r="AI58" i="31"/>
  <c r="S58" i="31"/>
  <c r="AA66" i="31"/>
  <c r="K66" i="31"/>
  <c r="AB61" i="31"/>
  <c r="L61" i="31"/>
  <c r="AF75" i="31"/>
  <c r="P75" i="31"/>
  <c r="AD42" i="31"/>
  <c r="N42" i="31"/>
  <c r="AA56" i="31"/>
  <c r="K56" i="31"/>
  <c r="AE70" i="31"/>
  <c r="O70" i="31"/>
  <c r="AF51" i="31"/>
  <c r="P51" i="31"/>
  <c r="AE55" i="31"/>
  <c r="O55" i="31"/>
  <c r="AI69" i="31"/>
  <c r="S69" i="31"/>
  <c r="AI50" i="31"/>
  <c r="S50" i="31"/>
  <c r="AC76" i="31"/>
  <c r="M76" i="31"/>
  <c r="AE57" i="31"/>
  <c r="O57" i="31"/>
  <c r="AI71" i="31"/>
  <c r="S71" i="31"/>
  <c r="AG35" i="31"/>
  <c r="Q35" i="31"/>
  <c r="AA58" i="33"/>
  <c r="K58" i="33"/>
  <c r="AE72" i="33"/>
  <c r="O72" i="33"/>
  <c r="AE61" i="33"/>
  <c r="O61" i="33"/>
  <c r="AI75" i="33"/>
  <c r="S75" i="33"/>
  <c r="AE42" i="33"/>
  <c r="O42" i="33"/>
  <c r="AA51" i="33"/>
  <c r="K51" i="33"/>
  <c r="AE65" i="33"/>
  <c r="O65" i="33"/>
  <c r="AA69" i="33"/>
  <c r="K69" i="33"/>
  <c r="AB50" i="33"/>
  <c r="L50" i="33"/>
  <c r="AF64" i="33"/>
  <c r="P64" i="33"/>
  <c r="AG36" i="33"/>
  <c r="Q36" i="33"/>
  <c r="AI62" i="33"/>
  <c r="S62" i="33"/>
  <c r="AH57" i="33"/>
  <c r="R57" i="33"/>
  <c r="AD53" i="32"/>
  <c r="N53" i="32"/>
  <c r="AH67" i="32"/>
  <c r="R67" i="32"/>
  <c r="AD47" i="32"/>
  <c r="N47" i="32"/>
  <c r="AA59" i="32"/>
  <c r="K59" i="32"/>
  <c r="AE73" i="32"/>
  <c r="O73" i="32"/>
  <c r="AG54" i="32"/>
  <c r="Q54" i="32"/>
  <c r="AG60" i="32"/>
  <c r="Q60" i="32"/>
  <c r="AA72" i="32"/>
  <c r="K72" i="32"/>
  <c r="AC52" i="32"/>
  <c r="M52" i="32"/>
  <c r="AG66" i="32"/>
  <c r="Q66" i="32"/>
  <c r="AI61" i="32"/>
  <c r="S61" i="32"/>
  <c r="AG56" i="32"/>
  <c r="Q56" i="32"/>
  <c r="AA65" i="32"/>
  <c r="K65" i="32"/>
  <c r="Z37" i="32"/>
  <c r="J37" i="32"/>
  <c r="AH37" i="32"/>
  <c r="R37" i="32"/>
  <c r="AF49" i="32"/>
  <c r="P49" i="32"/>
  <c r="O48" i="22"/>
  <c r="AH55" i="32"/>
  <c r="R55" i="32"/>
  <c r="AB64" i="32"/>
  <c r="L64" i="32"/>
  <c r="K63" i="22"/>
  <c r="AD62" i="32"/>
  <c r="N62" i="32"/>
  <c r="AH76" i="32"/>
  <c r="R76" i="32"/>
  <c r="AG43" i="32"/>
  <c r="Q43" i="32"/>
  <c r="AH57" i="32"/>
  <c r="R57" i="32"/>
  <c r="Z67" i="31"/>
  <c r="J67" i="31"/>
  <c r="AA47" i="31"/>
  <c r="K47" i="31"/>
  <c r="AI47" i="31"/>
  <c r="S47" i="31"/>
  <c r="AA41" i="31"/>
  <c r="K41" i="31"/>
  <c r="AI41" i="31"/>
  <c r="S41" i="31"/>
  <c r="AB46" i="31"/>
  <c r="L46" i="31"/>
  <c r="K45" i="21"/>
  <c r="AA39" i="31"/>
  <c r="K39" i="31"/>
  <c r="AI39" i="31"/>
  <c r="S39" i="31"/>
  <c r="AI60" i="31"/>
  <c r="S60" i="31"/>
  <c r="AB72" i="31"/>
  <c r="L72" i="31"/>
  <c r="AF52" i="31"/>
  <c r="P52" i="31"/>
  <c r="AC75" i="31"/>
  <c r="M75" i="31"/>
  <c r="AB70" i="31"/>
  <c r="L70" i="31"/>
  <c r="AG51" i="31"/>
  <c r="Q51" i="31"/>
  <c r="AF55" i="31"/>
  <c r="P55" i="31"/>
  <c r="AB64" i="31"/>
  <c r="L64" i="31"/>
  <c r="K63" i="21"/>
  <c r="Z76" i="31"/>
  <c r="J76" i="31"/>
  <c r="Z43" i="31"/>
  <c r="J43" i="31"/>
  <c r="AH43" i="31"/>
  <c r="R43" i="31"/>
  <c r="Z35" i="31"/>
  <c r="J35" i="31"/>
  <c r="AH35" i="31"/>
  <c r="R35" i="31"/>
  <c r="AH33" i="33"/>
  <c r="R33" i="33"/>
  <c r="AF44" i="33"/>
  <c r="P44" i="33"/>
  <c r="AB56" i="33"/>
  <c r="L56" i="33"/>
  <c r="AF70" i="33"/>
  <c r="P70" i="33"/>
  <c r="AF37" i="33"/>
  <c r="P37" i="33"/>
  <c r="AC50" i="33"/>
  <c r="M50" i="33"/>
  <c r="Q64" i="33"/>
  <c r="AG64" i="33"/>
  <c r="AB43" i="33"/>
  <c r="L43" i="33"/>
  <c r="AA57" i="33"/>
  <c r="K57" i="33"/>
  <c r="AE71" i="33"/>
  <c r="O71" i="33"/>
  <c r="AA67" i="32"/>
  <c r="K67" i="32"/>
  <c r="AA47" i="32"/>
  <c r="K47" i="32"/>
  <c r="AI47" i="32"/>
  <c r="S47" i="32"/>
  <c r="Z41" i="32"/>
  <c r="J41" i="32"/>
  <c r="AH41" i="32"/>
  <c r="R41" i="32"/>
  <c r="AH54" i="32"/>
  <c r="R54" i="32"/>
  <c r="Z74" i="32"/>
  <c r="J74" i="32"/>
  <c r="AB33" i="32"/>
  <c r="L33" i="32"/>
  <c r="AB34" i="32"/>
  <c r="L34" i="32"/>
  <c r="Z44" i="32"/>
  <c r="J44" i="32"/>
  <c r="AH44" i="32"/>
  <c r="R44" i="32"/>
  <c r="Z52" i="32"/>
  <c r="J52" i="32"/>
  <c r="AD66" i="32"/>
  <c r="N66" i="32"/>
  <c r="AF61" i="32"/>
  <c r="P61" i="32"/>
  <c r="Z70" i="32"/>
  <c r="J70" i="32"/>
  <c r="AB51" i="32"/>
  <c r="L51" i="32"/>
  <c r="AF65" i="32"/>
  <c r="P65" i="32"/>
  <c r="AE37" i="32"/>
  <c r="O37" i="32"/>
  <c r="AC49" i="32"/>
  <c r="M49" i="32"/>
  <c r="L48" i="22"/>
  <c r="AA55" i="32"/>
  <c r="K55" i="32"/>
  <c r="AE69" i="32"/>
  <c r="O69" i="32"/>
  <c r="AG50" i="32"/>
  <c r="Q50" i="32"/>
  <c r="AA76" i="32"/>
  <c r="K76" i="32"/>
  <c r="Z43" i="32"/>
  <c r="J43" i="32"/>
  <c r="AH43" i="32"/>
  <c r="R43" i="32"/>
  <c r="AI57" i="32"/>
  <c r="S57" i="32"/>
  <c r="AE53" i="31"/>
  <c r="O53" i="31"/>
  <c r="AI67" i="31"/>
  <c r="S67" i="31"/>
  <c r="AF47" i="31"/>
  <c r="P47" i="31"/>
  <c r="AH59" i="31"/>
  <c r="R59" i="31"/>
  <c r="Z68" i="31"/>
  <c r="J68" i="31"/>
  <c r="AC46" i="31"/>
  <c r="M46" i="31"/>
  <c r="L45" i="21"/>
  <c r="AB39" i="31"/>
  <c r="L39" i="31"/>
  <c r="AB60" i="31"/>
  <c r="L60" i="31"/>
  <c r="AF74" i="31"/>
  <c r="P74" i="31"/>
  <c r="AF33" i="31"/>
  <c r="P33" i="31"/>
  <c r="AG34" i="31"/>
  <c r="Q34" i="31"/>
  <c r="AE44" i="31"/>
  <c r="O44" i="31"/>
  <c r="AC58" i="31"/>
  <c r="M58" i="31"/>
  <c r="AG72" i="31"/>
  <c r="Q72" i="31"/>
  <c r="Z61" i="31"/>
  <c r="J61" i="31"/>
  <c r="AD75" i="31"/>
  <c r="N75" i="31"/>
  <c r="AG56" i="31"/>
  <c r="Q56" i="31"/>
  <c r="Z65" i="31"/>
  <c r="J65" i="31"/>
  <c r="AC37" i="31"/>
  <c r="M37" i="31"/>
  <c r="AA49" i="31"/>
  <c r="K49" i="31"/>
  <c r="J48" i="21"/>
  <c r="AI49" i="31"/>
  <c r="S49" i="31"/>
  <c r="R48" i="21"/>
  <c r="AC50" i="31"/>
  <c r="M50" i="31"/>
  <c r="AG64" i="31"/>
  <c r="Q64" i="31"/>
  <c r="P63" i="21"/>
  <c r="AE36" i="31"/>
  <c r="O36" i="31"/>
  <c r="AA62" i="31"/>
  <c r="K62" i="31"/>
  <c r="AE76" i="31"/>
  <c r="O76" i="31"/>
  <c r="AC71" i="31"/>
  <c r="M71" i="31"/>
  <c r="AC67" i="37"/>
  <c r="M67" i="37"/>
  <c r="AA73" i="37"/>
  <c r="K73" i="37"/>
  <c r="AB41" i="37"/>
  <c r="L41" i="37"/>
  <c r="AA54" i="37"/>
  <c r="K54" i="37"/>
  <c r="AE68" i="37"/>
  <c r="O68" i="37"/>
  <c r="Z74" i="37"/>
  <c r="J74" i="37"/>
  <c r="Z33" i="37"/>
  <c r="J33" i="37"/>
  <c r="AH33" i="37"/>
  <c r="R33" i="37"/>
  <c r="AD34" i="37"/>
  <c r="N34" i="37"/>
  <c r="AB44" i="37"/>
  <c r="L44" i="37"/>
  <c r="Z58" i="37"/>
  <c r="J58" i="37"/>
  <c r="AD72" i="37"/>
  <c r="N72" i="37"/>
  <c r="AF66" i="37"/>
  <c r="P66" i="37"/>
  <c r="Z61" i="37"/>
  <c r="J61" i="37"/>
  <c r="Z42" i="37"/>
  <c r="J42" i="37"/>
  <c r="AH42" i="37"/>
  <c r="R42" i="37"/>
  <c r="Z65" i="37"/>
  <c r="J65" i="37"/>
  <c r="AD51" i="37"/>
  <c r="N51" i="37"/>
  <c r="AB69" i="37"/>
  <c r="L69" i="37"/>
  <c r="AD50" i="37"/>
  <c r="N50" i="37"/>
  <c r="AH64" i="37"/>
  <c r="R64" i="37"/>
  <c r="Q63" i="29"/>
  <c r="AF36" i="37"/>
  <c r="P36" i="37"/>
  <c r="AB43" i="37"/>
  <c r="L43" i="37"/>
  <c r="Z71" i="37"/>
  <c r="J71" i="37"/>
  <c r="AD57" i="37"/>
  <c r="N57" i="37"/>
  <c r="AC67" i="36"/>
  <c r="M67" i="36"/>
  <c r="AG73" i="36"/>
  <c r="Q73" i="36"/>
  <c r="AF68" i="36"/>
  <c r="P68" i="36"/>
  <c r="O74" i="36"/>
  <c r="AE74" i="36"/>
  <c r="AC72" i="36"/>
  <c r="M72" i="36"/>
  <c r="K52" i="36"/>
  <c r="AA52" i="36"/>
  <c r="S52" i="36"/>
  <c r="AI52" i="36"/>
  <c r="AG75" i="36"/>
  <c r="Q75" i="36"/>
  <c r="O70" i="36"/>
  <c r="AE70" i="36"/>
  <c r="M51" i="36"/>
  <c r="AC51" i="36"/>
  <c r="P48" i="28"/>
  <c r="K69" i="36"/>
  <c r="AA69" i="36"/>
  <c r="S69" i="36"/>
  <c r="AI69" i="36"/>
  <c r="Q64" i="36"/>
  <c r="AG64" i="36"/>
  <c r="P63" i="28"/>
  <c r="O76" i="36"/>
  <c r="AE76" i="36"/>
  <c r="AF71" i="36"/>
  <c r="P71" i="36"/>
  <c r="Z67" i="35"/>
  <c r="J67" i="35"/>
  <c r="AB47" i="35"/>
  <c r="L47" i="35"/>
  <c r="Z59" i="35"/>
  <c r="J59" i="35"/>
  <c r="AD73" i="35"/>
  <c r="N73" i="35"/>
  <c r="AA68" i="35"/>
  <c r="K68" i="35"/>
  <c r="AB46" i="35"/>
  <c r="L46" i="35"/>
  <c r="K45" i="27"/>
  <c r="AC39" i="35"/>
  <c r="M39" i="35"/>
  <c r="AB60" i="35"/>
  <c r="L60" i="35"/>
  <c r="AF74" i="35"/>
  <c r="P74" i="35"/>
  <c r="AE33" i="35"/>
  <c r="O33" i="35"/>
  <c r="AA34" i="35"/>
  <c r="K34" i="35"/>
  <c r="AI34" i="35"/>
  <c r="S34" i="35"/>
  <c r="AG44" i="35"/>
  <c r="Q44" i="35"/>
  <c r="AI58" i="35"/>
  <c r="S58" i="35"/>
  <c r="AC66" i="35"/>
  <c r="M66" i="35"/>
  <c r="AE61" i="35"/>
  <c r="O61" i="35"/>
  <c r="AI75" i="35"/>
  <c r="S75" i="35"/>
  <c r="AE42" i="35"/>
  <c r="O42" i="35"/>
  <c r="AC56" i="35"/>
  <c r="M56" i="35"/>
  <c r="AG70" i="35"/>
  <c r="Q70" i="35"/>
  <c r="AI51" i="35"/>
  <c r="S51" i="35"/>
  <c r="AD55" i="35"/>
  <c r="N55" i="35"/>
  <c r="AH69" i="35"/>
  <c r="R69" i="35"/>
  <c r="AC36" i="35"/>
  <c r="M36" i="35"/>
  <c r="AB62" i="35"/>
  <c r="L62" i="35"/>
  <c r="AF76" i="35"/>
  <c r="P76" i="35"/>
  <c r="AD43" i="35"/>
  <c r="N43" i="35"/>
  <c r="AB57" i="35"/>
  <c r="L57" i="35"/>
  <c r="AF71" i="35"/>
  <c r="P71" i="35"/>
  <c r="AE35" i="35"/>
  <c r="O35" i="35"/>
  <c r="AB38" i="33"/>
  <c r="L38" i="33"/>
  <c r="AD32" i="33"/>
  <c r="N32" i="33"/>
  <c r="AC40" i="33"/>
  <c r="M40" i="33"/>
  <c r="AA53" i="33"/>
  <c r="K53" i="33"/>
  <c r="AE67" i="33"/>
  <c r="O67" i="33"/>
  <c r="AE59" i="33"/>
  <c r="O59" i="33"/>
  <c r="AI73" i="33"/>
  <c r="S73" i="33"/>
  <c r="AG41" i="33"/>
  <c r="Q41" i="33"/>
  <c r="AD46" i="33"/>
  <c r="AB39" i="33"/>
  <c r="L39" i="33"/>
  <c r="AA38" i="37"/>
  <c r="K38" i="37"/>
  <c r="AI38" i="37"/>
  <c r="S38" i="37"/>
  <c r="AG32" i="37"/>
  <c r="Q32" i="37"/>
  <c r="P31" i="29"/>
  <c r="AG40" i="37"/>
  <c r="Q40" i="37"/>
  <c r="AH67" i="37"/>
  <c r="R67" i="37"/>
  <c r="AF59" i="37"/>
  <c r="P59" i="37"/>
  <c r="AB54" i="37"/>
  <c r="L54" i="37"/>
  <c r="AA74" i="37"/>
  <c r="K74" i="37"/>
  <c r="AA33" i="37"/>
  <c r="K33" i="37"/>
  <c r="AI33" i="37"/>
  <c r="S33" i="37"/>
  <c r="AE34" i="37"/>
  <c r="O34" i="37"/>
  <c r="AC44" i="37"/>
  <c r="M44" i="37"/>
  <c r="AA58" i="37"/>
  <c r="K58" i="37"/>
  <c r="AE72" i="37"/>
  <c r="O72" i="37"/>
  <c r="AG52" i="37"/>
  <c r="Q52" i="37"/>
  <c r="AA75" i="37"/>
  <c r="K75" i="37"/>
  <c r="AA42" i="37"/>
  <c r="K42" i="37"/>
  <c r="AI42" i="37"/>
  <c r="S42" i="37"/>
  <c r="AA51" i="37"/>
  <c r="K51" i="37"/>
  <c r="AE65" i="37"/>
  <c r="O65" i="37"/>
  <c r="AC69" i="37"/>
  <c r="M69" i="37"/>
  <c r="AE50" i="37"/>
  <c r="O50" i="37"/>
  <c r="AI64" i="37"/>
  <c r="S64" i="37"/>
  <c r="R63" i="29"/>
  <c r="AG36" i="37"/>
  <c r="Q36" i="37"/>
  <c r="AC43" i="37"/>
  <c r="M43" i="37"/>
  <c r="AA57" i="37"/>
  <c r="K57" i="37"/>
  <c r="AE71" i="37"/>
  <c r="O71" i="37"/>
  <c r="AD53" i="36"/>
  <c r="N53" i="36"/>
  <c r="Z59" i="36"/>
  <c r="J59" i="36"/>
  <c r="AH59" i="36"/>
  <c r="R59" i="36"/>
  <c r="Q54" i="36"/>
  <c r="AG54" i="36"/>
  <c r="L60" i="36"/>
  <c r="AB60" i="36"/>
  <c r="AD58" i="36"/>
  <c r="N58" i="36"/>
  <c r="L66" i="36"/>
  <c r="AB66" i="36"/>
  <c r="Z61" i="36"/>
  <c r="J61" i="36"/>
  <c r="AH61" i="36"/>
  <c r="R61" i="36"/>
  <c r="L56" i="36"/>
  <c r="AB56" i="36"/>
  <c r="Z65" i="36"/>
  <c r="J65" i="36"/>
  <c r="AH65" i="36"/>
  <c r="R65" i="36"/>
  <c r="Q48" i="28"/>
  <c r="AB69" i="36"/>
  <c r="L69" i="36"/>
  <c r="J50" i="36"/>
  <c r="Z50" i="36"/>
  <c r="R50" i="36"/>
  <c r="AH50" i="36"/>
  <c r="AB76" i="36"/>
  <c r="L76" i="36"/>
  <c r="AC71" i="36"/>
  <c r="M71" i="36"/>
  <c r="AA67" i="35"/>
  <c r="K67" i="35"/>
  <c r="AC47" i="35"/>
  <c r="M47" i="35"/>
  <c r="AA59" i="35"/>
  <c r="K59" i="35"/>
  <c r="AE73" i="35"/>
  <c r="O73" i="35"/>
  <c r="AB68" i="35"/>
  <c r="L68" i="35"/>
  <c r="AC74" i="35"/>
  <c r="M74" i="35"/>
  <c r="AB72" i="35"/>
  <c r="L72" i="35"/>
  <c r="AD52" i="35"/>
  <c r="N52" i="35"/>
  <c r="AH66" i="35"/>
  <c r="R66" i="35"/>
  <c r="AB42" i="35"/>
  <c r="L42" i="35"/>
  <c r="Z56" i="35"/>
  <c r="J56" i="35"/>
  <c r="AD70" i="35"/>
  <c r="N70" i="35"/>
  <c r="AF51" i="35"/>
  <c r="P51" i="35"/>
  <c r="AE55" i="35"/>
  <c r="O55" i="35"/>
  <c r="AI69" i="35"/>
  <c r="S69" i="35"/>
  <c r="Z36" i="35"/>
  <c r="J36" i="35"/>
  <c r="AH36" i="35"/>
  <c r="R36" i="35"/>
  <c r="AA43" i="35"/>
  <c r="K43" i="35"/>
  <c r="AI43" i="35"/>
  <c r="S43" i="35"/>
  <c r="AB35" i="35"/>
  <c r="L35" i="35"/>
  <c r="AC38" i="33"/>
  <c r="M38" i="33"/>
  <c r="K32" i="33"/>
  <c r="AI32" i="33"/>
  <c r="S32" i="33"/>
  <c r="AH40" i="33"/>
  <c r="R40" i="33"/>
  <c r="AD47" i="33"/>
  <c r="AB59" i="33"/>
  <c r="L59" i="33"/>
  <c r="AF73" i="33"/>
  <c r="P73" i="33"/>
  <c r="R41" i="33"/>
  <c r="AH41" i="33"/>
  <c r="AI54" i="33"/>
  <c r="S54" i="33"/>
  <c r="AH60" i="33"/>
  <c r="R60" i="33"/>
  <c r="AA67" i="37"/>
  <c r="K67" i="37"/>
  <c r="AB47" i="37"/>
  <c r="L47" i="37"/>
  <c r="AC59" i="37"/>
  <c r="M59" i="37"/>
  <c r="AG73" i="37"/>
  <c r="Q73" i="37"/>
  <c r="AD41" i="37"/>
  <c r="N41" i="37"/>
  <c r="AC54" i="37"/>
  <c r="M54" i="37"/>
  <c r="AG68" i="37"/>
  <c r="Q68" i="37"/>
  <c r="AE46" i="37"/>
  <c r="O46" i="37"/>
  <c r="N45" i="29"/>
  <c r="AC39" i="37"/>
  <c r="M39" i="37"/>
  <c r="AB74" i="37"/>
  <c r="L74" i="37"/>
  <c r="AF60" i="37"/>
  <c r="P60" i="37"/>
  <c r="AF33" i="37"/>
  <c r="P33" i="37"/>
  <c r="AF34" i="37"/>
  <c r="P34" i="37"/>
  <c r="AD44" i="37"/>
  <c r="N44" i="37"/>
  <c r="AB72" i="37"/>
  <c r="L72" i="37"/>
  <c r="AF58" i="37"/>
  <c r="P58" i="37"/>
  <c r="AH52" i="37"/>
  <c r="R52" i="37"/>
  <c r="AB75" i="37"/>
  <c r="L75" i="37"/>
  <c r="AD56" i="37"/>
  <c r="N56" i="37"/>
  <c r="AH70" i="37"/>
  <c r="R70" i="37"/>
  <c r="Z37" i="37"/>
  <c r="J37" i="37"/>
  <c r="AH37" i="37"/>
  <c r="R37" i="37"/>
  <c r="AF49" i="37"/>
  <c r="P49" i="37"/>
  <c r="O48" i="29"/>
  <c r="AH69" i="37"/>
  <c r="R69" i="37"/>
  <c r="AB50" i="37"/>
  <c r="L50" i="37"/>
  <c r="Z76" i="37"/>
  <c r="J76" i="37"/>
  <c r="Z43" i="37"/>
  <c r="J43" i="37"/>
  <c r="AH43" i="37"/>
  <c r="R43" i="37"/>
  <c r="Z35" i="37"/>
  <c r="J35" i="37"/>
  <c r="AH35" i="37"/>
  <c r="R35" i="37"/>
  <c r="K31" i="36"/>
  <c r="AA31" i="36"/>
  <c r="K67" i="36"/>
  <c r="AA67" i="36"/>
  <c r="S67" i="36"/>
  <c r="AI67" i="36"/>
  <c r="O73" i="36"/>
  <c r="AE73" i="36"/>
  <c r="N68" i="36"/>
  <c r="AD68" i="36"/>
  <c r="M60" i="36"/>
  <c r="AC60" i="36"/>
  <c r="AE58" i="36"/>
  <c r="O58" i="36"/>
  <c r="AC52" i="36"/>
  <c r="M52" i="36"/>
  <c r="AA61" i="36"/>
  <c r="K61" i="36"/>
  <c r="AI61" i="36"/>
  <c r="S61" i="36"/>
  <c r="M56" i="36"/>
  <c r="AC56" i="36"/>
  <c r="K51" i="36"/>
  <c r="AA51" i="36"/>
  <c r="S51" i="36"/>
  <c r="AI51" i="36"/>
  <c r="R48" i="28"/>
  <c r="AC69" i="36"/>
  <c r="M69" i="36"/>
  <c r="K50" i="36"/>
  <c r="AA50" i="36"/>
  <c r="S50" i="36"/>
  <c r="AI50" i="36"/>
  <c r="M62" i="36"/>
  <c r="AC62" i="36"/>
  <c r="J71" i="36"/>
  <c r="Z71" i="36"/>
  <c r="R71" i="36"/>
  <c r="AH71" i="36"/>
  <c r="AB67" i="35"/>
  <c r="L67" i="35"/>
  <c r="AB73" i="35"/>
  <c r="L73" i="35"/>
  <c r="AG54" i="35"/>
  <c r="Q54" i="35"/>
  <c r="Z74" i="35"/>
  <c r="J74" i="35"/>
  <c r="AC33" i="35"/>
  <c r="M33" i="35"/>
  <c r="AC34" i="35"/>
  <c r="M34" i="35"/>
  <c r="AA44" i="35"/>
  <c r="K44" i="35"/>
  <c r="AI44" i="35"/>
  <c r="S44" i="35"/>
  <c r="AA52" i="35"/>
  <c r="K52" i="35"/>
  <c r="AE66" i="35"/>
  <c r="O66" i="35"/>
  <c r="AG61" i="35"/>
  <c r="Q61" i="35"/>
  <c r="AA70" i="35"/>
  <c r="K70" i="35"/>
  <c r="AC51" i="35"/>
  <c r="M51" i="35"/>
  <c r="AG65" i="35"/>
  <c r="Q65" i="35"/>
  <c r="AF37" i="35"/>
  <c r="P37" i="35"/>
  <c r="AD49" i="35"/>
  <c r="N49" i="35"/>
  <c r="M48" i="27"/>
  <c r="AB55" i="35"/>
  <c r="L55" i="35"/>
  <c r="AF69" i="35"/>
  <c r="P69" i="35"/>
  <c r="AH50" i="35"/>
  <c r="R50" i="35"/>
  <c r="AD62" i="35"/>
  <c r="N62" i="35"/>
  <c r="AH76" i="35"/>
  <c r="R76" i="35"/>
  <c r="AF43" i="35"/>
  <c r="P43" i="35"/>
  <c r="AH57" i="35"/>
  <c r="R57" i="35"/>
  <c r="AG53" i="33"/>
  <c r="Q53" i="33"/>
  <c r="Q59" i="33"/>
  <c r="AG59" i="33"/>
  <c r="AF54" i="33"/>
  <c r="P54" i="33"/>
  <c r="AA74" i="33"/>
  <c r="K74" i="33"/>
  <c r="AB33" i="33"/>
  <c r="L33" i="33"/>
  <c r="AD34" i="33"/>
  <c r="N34" i="33"/>
  <c r="AD44" i="33"/>
  <c r="N44" i="33"/>
  <c r="AB58" i="33"/>
  <c r="L58" i="33"/>
  <c r="AF72" i="33"/>
  <c r="P72" i="33"/>
  <c r="AB61" i="33"/>
  <c r="L61" i="33"/>
  <c r="AF75" i="33"/>
  <c r="P75" i="33"/>
  <c r="AF42" i="33"/>
  <c r="P42" i="33"/>
  <c r="AB51" i="33"/>
  <c r="L51" i="33"/>
  <c r="AF65" i="33"/>
  <c r="P65" i="33"/>
  <c r="AG37" i="33"/>
  <c r="Q37" i="33"/>
  <c r="R49" i="33"/>
  <c r="AH49" i="33"/>
  <c r="AD50" i="33"/>
  <c r="N50" i="33"/>
  <c r="AH64" i="33"/>
  <c r="R64" i="33"/>
  <c r="R36" i="33"/>
  <c r="AH36" i="33"/>
  <c r="AD43" i="33"/>
  <c r="N43" i="33"/>
  <c r="AB57" i="33"/>
  <c r="L57" i="33"/>
  <c r="AF71" i="33"/>
  <c r="P71" i="33"/>
  <c r="AH35" i="33"/>
  <c r="R35" i="33"/>
  <c r="AG38" i="37"/>
  <c r="Q38" i="37"/>
  <c r="AE32" i="37"/>
  <c r="O32" i="37"/>
  <c r="N31" i="29"/>
  <c r="AA40" i="37"/>
  <c r="K40" i="37"/>
  <c r="AI40" i="37"/>
  <c r="S40" i="37"/>
  <c r="AC47" i="37"/>
  <c r="M47" i="37"/>
  <c r="Z73" i="37"/>
  <c r="J73" i="37"/>
  <c r="AD59" i="37"/>
  <c r="N59" i="37"/>
  <c r="Z68" i="37"/>
  <c r="J68" i="37"/>
  <c r="AB46" i="37"/>
  <c r="L46" i="37"/>
  <c r="L45" i="37"/>
  <c r="AB45" i="37"/>
  <c r="K45" i="29"/>
  <c r="J39" i="37"/>
  <c r="Z39" i="37"/>
  <c r="AH39" i="37"/>
  <c r="R39" i="37"/>
  <c r="AC33" i="37"/>
  <c r="M33" i="37"/>
  <c r="AC34" i="37"/>
  <c r="M34" i="37"/>
  <c r="AA44" i="37"/>
  <c r="K44" i="37"/>
  <c r="AI44" i="37"/>
  <c r="S44" i="37"/>
  <c r="AA52" i="37"/>
  <c r="K52" i="37"/>
  <c r="AE66" i="37"/>
  <c r="O66" i="37"/>
  <c r="AG61" i="37"/>
  <c r="Q61" i="37"/>
  <c r="AA70" i="37"/>
  <c r="K70" i="37"/>
  <c r="AC51" i="37"/>
  <c r="M51" i="37"/>
  <c r="AG65" i="37"/>
  <c r="Q65" i="37"/>
  <c r="AE37" i="37"/>
  <c r="O37" i="37"/>
  <c r="AC49" i="37"/>
  <c r="M49" i="37"/>
  <c r="L48" i="29"/>
  <c r="AA55" i="37"/>
  <c r="K55" i="37"/>
  <c r="AE69" i="37"/>
  <c r="O69" i="37"/>
  <c r="AG50" i="37"/>
  <c r="Q50" i="37"/>
  <c r="AE62" i="37"/>
  <c r="O62" i="37"/>
  <c r="AI76" i="37"/>
  <c r="S76" i="37"/>
  <c r="AE43" i="37"/>
  <c r="O43" i="37"/>
  <c r="AC57" i="37"/>
  <c r="M57" i="37"/>
  <c r="AG71" i="37"/>
  <c r="Q71" i="37"/>
  <c r="AE35" i="37"/>
  <c r="O35" i="37"/>
  <c r="P31" i="36"/>
  <c r="AF31" i="36"/>
  <c r="P53" i="36"/>
  <c r="AF53" i="36"/>
  <c r="L59" i="36"/>
  <c r="AB59" i="36"/>
  <c r="AE54" i="36"/>
  <c r="O54" i="36"/>
  <c r="S45" i="36"/>
  <c r="AI45" i="36"/>
  <c r="J74" i="36"/>
  <c r="Z74" i="36"/>
  <c r="R74" i="36"/>
  <c r="AH74" i="36"/>
  <c r="AF72" i="36"/>
  <c r="P72" i="36"/>
  <c r="N52" i="36"/>
  <c r="AD52" i="36"/>
  <c r="AB75" i="36"/>
  <c r="L75" i="36"/>
  <c r="J70" i="36"/>
  <c r="Z70" i="36"/>
  <c r="R70" i="36"/>
  <c r="AH70" i="36"/>
  <c r="P51" i="36"/>
  <c r="AF51" i="36"/>
  <c r="N69" i="36"/>
  <c r="AD69" i="36"/>
  <c r="L50" i="36"/>
  <c r="AB50" i="36"/>
  <c r="J76" i="36"/>
  <c r="Z76" i="36"/>
  <c r="R76" i="36"/>
  <c r="AH76" i="36"/>
  <c r="K71" i="36"/>
  <c r="AA71" i="36"/>
  <c r="S71" i="36"/>
  <c r="AI71" i="36"/>
  <c r="AG53" i="35"/>
  <c r="Q53" i="35"/>
  <c r="AG59" i="35"/>
  <c r="Q59" i="35"/>
  <c r="Z68" i="35"/>
  <c r="J68" i="35"/>
  <c r="AA46" i="35"/>
  <c r="K46" i="35"/>
  <c r="J45" i="27"/>
  <c r="AI46" i="35"/>
  <c r="S46" i="35"/>
  <c r="R45" i="27"/>
  <c r="AF39" i="35"/>
  <c r="P39" i="35"/>
  <c r="AI60" i="35"/>
  <c r="S60" i="35"/>
  <c r="Z72" i="35"/>
  <c r="J72" i="35"/>
  <c r="AB52" i="35"/>
  <c r="L52" i="35"/>
  <c r="AF66" i="35"/>
  <c r="P66" i="35"/>
  <c r="AH61" i="35"/>
  <c r="R61" i="35"/>
  <c r="AF56" i="35"/>
  <c r="P56" i="35"/>
  <c r="Z65" i="35"/>
  <c r="J65" i="35"/>
  <c r="AC37" i="35"/>
  <c r="M37" i="35"/>
  <c r="AA49" i="35"/>
  <c r="K49" i="35"/>
  <c r="J48" i="27"/>
  <c r="AI49" i="35"/>
  <c r="S49" i="35"/>
  <c r="R48" i="27"/>
  <c r="AA50" i="35"/>
  <c r="K50" i="35"/>
  <c r="AE64" i="35"/>
  <c r="O64" i="35"/>
  <c r="N63" i="27"/>
  <c r="AE62" i="35"/>
  <c r="O62" i="35"/>
  <c r="AI76" i="35"/>
  <c r="S76" i="35"/>
  <c r="AG43" i="35"/>
  <c r="Q43" i="35"/>
  <c r="AI57" i="35"/>
  <c r="S57" i="35"/>
  <c r="AD67" i="33"/>
  <c r="N67" i="33"/>
  <c r="AH59" i="33"/>
  <c r="R59" i="33"/>
  <c r="AC68" i="33"/>
  <c r="M68" i="33"/>
  <c r="AB74" i="33"/>
  <c r="L74" i="33"/>
  <c r="AG58" i="33"/>
  <c r="Q58" i="33"/>
  <c r="AA66" i="33"/>
  <c r="K66" i="33"/>
  <c r="AC61" i="33"/>
  <c r="M61" i="33"/>
  <c r="AG75" i="33"/>
  <c r="Q75" i="33"/>
  <c r="AG42" i="33"/>
  <c r="Q42" i="33"/>
  <c r="AI56" i="33"/>
  <c r="S56" i="33"/>
  <c r="AC65" i="33"/>
  <c r="M65" i="33"/>
  <c r="AD69" i="33"/>
  <c r="N69" i="33"/>
  <c r="AE50" i="33"/>
  <c r="O50" i="33"/>
  <c r="AI64" i="33"/>
  <c r="S64" i="33"/>
  <c r="AE33" i="33"/>
  <c r="O33" i="33"/>
  <c r="AB34" i="33"/>
  <c r="L34" i="33"/>
  <c r="AC44" i="33"/>
  <c r="M44" i="33"/>
  <c r="AC52" i="33"/>
  <c r="M52" i="33"/>
  <c r="AG66" i="33"/>
  <c r="Q66" i="33"/>
  <c r="AB49" i="33"/>
  <c r="L49" i="33"/>
  <c r="AA36" i="33"/>
  <c r="K36" i="33"/>
  <c r="AI36" i="33"/>
  <c r="S36" i="33"/>
  <c r="AC43" i="33"/>
  <c r="M43" i="33"/>
  <c r="AA35" i="33"/>
  <c r="K35" i="33"/>
  <c r="AI35" i="33"/>
  <c r="S35" i="33"/>
  <c r="AF38" i="32"/>
  <c r="P38" i="32"/>
  <c r="AD32" i="32"/>
  <c r="N32" i="32"/>
  <c r="M31" i="22"/>
  <c r="Z40" i="32"/>
  <c r="J40" i="32"/>
  <c r="AH40" i="32"/>
  <c r="R40" i="32"/>
  <c r="AB47" i="32"/>
  <c r="L47" i="32"/>
  <c r="AC59" i="32"/>
  <c r="M59" i="32"/>
  <c r="AG73" i="32"/>
  <c r="Q73" i="32"/>
  <c r="AE41" i="32"/>
  <c r="O41" i="32"/>
  <c r="AA54" i="32"/>
  <c r="K54" i="32"/>
  <c r="AE68" i="32"/>
  <c r="O68" i="32"/>
  <c r="AA74" i="32"/>
  <c r="K74" i="32"/>
  <c r="AC33" i="32"/>
  <c r="M33" i="32"/>
  <c r="AC34" i="32"/>
  <c r="M34" i="32"/>
  <c r="AA44" i="32"/>
  <c r="K44" i="32"/>
  <c r="AI44" i="32"/>
  <c r="S44" i="32"/>
  <c r="AA52" i="32"/>
  <c r="K52" i="32"/>
  <c r="AE66" i="32"/>
  <c r="O66" i="32"/>
  <c r="AG61" i="32"/>
  <c r="Q61" i="32"/>
  <c r="AA70" i="32"/>
  <c r="K70" i="32"/>
  <c r="AC51" i="32"/>
  <c r="M51" i="32"/>
  <c r="AG65" i="32"/>
  <c r="Q65" i="32"/>
  <c r="AF37" i="32"/>
  <c r="P37" i="32"/>
  <c r="AD49" i="32"/>
  <c r="N49" i="32"/>
  <c r="M48" i="22"/>
  <c r="AB55" i="32"/>
  <c r="L55" i="32"/>
  <c r="AF69" i="32"/>
  <c r="P69" i="32"/>
  <c r="AH50" i="32"/>
  <c r="R50" i="32"/>
  <c r="AF62" i="32"/>
  <c r="P62" i="32"/>
  <c r="AF57" i="32"/>
  <c r="P57" i="32"/>
  <c r="AB67" i="31"/>
  <c r="L67" i="31"/>
  <c r="AE59" i="31"/>
  <c r="O59" i="31"/>
  <c r="AI73" i="31"/>
  <c r="S73" i="31"/>
  <c r="AG41" i="31"/>
  <c r="Q41" i="31"/>
  <c r="AI54" i="31"/>
  <c r="S54" i="31"/>
  <c r="AG60" i="31"/>
  <c r="Q60" i="31"/>
  <c r="AD58" i="31"/>
  <c r="N58" i="31"/>
  <c r="AH72" i="31"/>
  <c r="R72" i="31"/>
  <c r="AH52" i="31"/>
  <c r="R52" i="31"/>
  <c r="AA75" i="31"/>
  <c r="K75" i="31"/>
  <c r="AC42" i="31"/>
  <c r="M42" i="31"/>
  <c r="Z56" i="31"/>
  <c r="J56" i="31"/>
  <c r="AD70" i="31"/>
  <c r="N70" i="31"/>
  <c r="AE51" i="31"/>
  <c r="O51" i="31"/>
  <c r="AI65" i="31"/>
  <c r="S65" i="31"/>
  <c r="AD37" i="31"/>
  <c r="N37" i="31"/>
  <c r="AB49" i="31"/>
  <c r="L49" i="31"/>
  <c r="K48" i="21"/>
  <c r="Z55" i="31"/>
  <c r="J55" i="31"/>
  <c r="AD69" i="31"/>
  <c r="N69" i="31"/>
  <c r="AD50" i="31"/>
  <c r="N50" i="31"/>
  <c r="AH64" i="31"/>
  <c r="R64" i="31"/>
  <c r="Q63" i="21"/>
  <c r="AF36" i="31"/>
  <c r="P36" i="31"/>
  <c r="AB43" i="31"/>
  <c r="L43" i="31"/>
  <c r="Z57" i="31"/>
  <c r="J57" i="31"/>
  <c r="AD71" i="31"/>
  <c r="N71" i="31"/>
  <c r="AH58" i="33"/>
  <c r="R58" i="33"/>
  <c r="AD75" i="33"/>
  <c r="N75" i="33"/>
  <c r="R51" i="33"/>
  <c r="AH51" i="33"/>
  <c r="AC71" i="33"/>
  <c r="M71" i="33"/>
  <c r="AG53" i="32"/>
  <c r="Q53" i="32"/>
  <c r="Z73" i="32"/>
  <c r="J73" i="32"/>
  <c r="AB41" i="32"/>
  <c r="L41" i="32"/>
  <c r="AB54" i="32"/>
  <c r="L54" i="32"/>
  <c r="AF68" i="32"/>
  <c r="P68" i="32"/>
  <c r="AF46" i="32"/>
  <c r="P46" i="32"/>
  <c r="P45" i="32"/>
  <c r="AF45" i="32"/>
  <c r="O45" i="22"/>
  <c r="AG39" i="32"/>
  <c r="Q39" i="32"/>
  <c r="Z33" i="32"/>
  <c r="J33" i="32"/>
  <c r="AH33" i="32"/>
  <c r="R33" i="32"/>
  <c r="AD34" i="32"/>
  <c r="N34" i="32"/>
  <c r="AB44" i="32"/>
  <c r="L44" i="32"/>
  <c r="Z58" i="32"/>
  <c r="J58" i="32"/>
  <c r="AD72" i="32"/>
  <c r="N72" i="32"/>
  <c r="AF52" i="32"/>
  <c r="P52" i="32"/>
  <c r="Z75" i="32"/>
  <c r="J75" i="32"/>
  <c r="Z42" i="32"/>
  <c r="J42" i="32"/>
  <c r="AH42" i="32"/>
  <c r="R42" i="32"/>
  <c r="Z51" i="32"/>
  <c r="J51" i="32"/>
  <c r="AD65" i="32"/>
  <c r="N65" i="32"/>
  <c r="AC69" i="32"/>
  <c r="M69" i="32"/>
  <c r="AE50" i="32"/>
  <c r="O50" i="32"/>
  <c r="AI64" i="32"/>
  <c r="S64" i="32"/>
  <c r="R63" i="22"/>
  <c r="AE36" i="32"/>
  <c r="O36" i="32"/>
  <c r="AC62" i="32"/>
  <c r="M62" i="32"/>
  <c r="AG76" i="32"/>
  <c r="Q76" i="32"/>
  <c r="AF43" i="32"/>
  <c r="P43" i="32"/>
  <c r="AC35" i="32"/>
  <c r="M35" i="32"/>
  <c r="AC38" i="31"/>
  <c r="M38" i="31"/>
  <c r="AA32" i="31"/>
  <c r="K32" i="31"/>
  <c r="J31" i="21"/>
  <c r="AI32" i="31"/>
  <c r="S32" i="31"/>
  <c r="R31" i="21"/>
  <c r="AF40" i="31"/>
  <c r="P40" i="31"/>
  <c r="Z47" i="31"/>
  <c r="J47" i="31"/>
  <c r="AH47" i="31"/>
  <c r="R47" i="31"/>
  <c r="Z41" i="31"/>
  <c r="J41" i="31"/>
  <c r="AH41" i="31"/>
  <c r="R41" i="31"/>
  <c r="AA46" i="31"/>
  <c r="K46" i="31"/>
  <c r="J45" i="21"/>
  <c r="AI46" i="31"/>
  <c r="S46" i="31"/>
  <c r="R45" i="21"/>
  <c r="AD39" i="31"/>
  <c r="N39" i="31"/>
  <c r="Z60" i="31"/>
  <c r="J60" i="31"/>
  <c r="AD74" i="31"/>
  <c r="N74" i="31"/>
  <c r="AE58" i="31"/>
  <c r="O58" i="31"/>
  <c r="AI72" i="31"/>
  <c r="S72" i="31"/>
  <c r="AI52" i="31"/>
  <c r="S52" i="31"/>
  <c r="AB75" i="31"/>
  <c r="L75" i="31"/>
  <c r="AA70" i="31"/>
  <c r="K70" i="31"/>
  <c r="AB51" i="31"/>
  <c r="L51" i="31"/>
  <c r="AF65" i="31"/>
  <c r="P65" i="31"/>
  <c r="AE37" i="31"/>
  <c r="O37" i="31"/>
  <c r="AC49" i="31"/>
  <c r="M49" i="31"/>
  <c r="L48" i="21"/>
  <c r="AA55" i="31"/>
  <c r="K55" i="31"/>
  <c r="AE69" i="31"/>
  <c r="O69" i="31"/>
  <c r="AE50" i="31"/>
  <c r="O50" i="31"/>
  <c r="AI64" i="31"/>
  <c r="S64" i="31"/>
  <c r="R63" i="21"/>
  <c r="AG36" i="31"/>
  <c r="Q36" i="31"/>
  <c r="AC43" i="31"/>
  <c r="M43" i="31"/>
  <c r="AA57" i="31"/>
  <c r="K57" i="31"/>
  <c r="AE71" i="31"/>
  <c r="O71" i="31"/>
  <c r="AG60" i="33"/>
  <c r="Q60" i="33"/>
  <c r="AA72" i="33"/>
  <c r="K72" i="33"/>
  <c r="AA61" i="33"/>
  <c r="K61" i="33"/>
  <c r="AE75" i="33"/>
  <c r="O75" i="33"/>
  <c r="AA65" i="33"/>
  <c r="K65" i="33"/>
  <c r="AA37" i="33"/>
  <c r="K37" i="33"/>
  <c r="AI37" i="33"/>
  <c r="S37" i="33"/>
  <c r="AI55" i="33"/>
  <c r="S55" i="33"/>
  <c r="AB64" i="33"/>
  <c r="L64" i="33"/>
  <c r="AE62" i="33"/>
  <c r="O62" i="33"/>
  <c r="AI76" i="33"/>
  <c r="S76" i="33"/>
  <c r="AE43" i="33"/>
  <c r="O43" i="33"/>
  <c r="AD57" i="33"/>
  <c r="N57" i="33"/>
  <c r="AH71" i="33"/>
  <c r="R71" i="33"/>
  <c r="AG35" i="33"/>
  <c r="Q35" i="33"/>
  <c r="AD38" i="32"/>
  <c r="N38" i="32"/>
  <c r="AB32" i="32"/>
  <c r="L32" i="32"/>
  <c r="K31" i="22"/>
  <c r="AB40" i="32"/>
  <c r="L40" i="32"/>
  <c r="Z53" i="32"/>
  <c r="J53" i="32"/>
  <c r="AD67" i="32"/>
  <c r="N67" i="32"/>
  <c r="AA73" i="32"/>
  <c r="K73" i="32"/>
  <c r="AC41" i="32"/>
  <c r="M41" i="32"/>
  <c r="AC54" i="32"/>
  <c r="M54" i="32"/>
  <c r="AG68" i="32"/>
  <c r="Q68" i="32"/>
  <c r="AG46" i="32"/>
  <c r="Q46" i="32"/>
  <c r="P45" i="22"/>
  <c r="AD39" i="32"/>
  <c r="N39" i="32"/>
  <c r="AC60" i="32"/>
  <c r="M60" i="32"/>
  <c r="AG74" i="32"/>
  <c r="Q74" i="32"/>
  <c r="AE33" i="32"/>
  <c r="O33" i="32"/>
  <c r="AA34" i="32"/>
  <c r="K34" i="32"/>
  <c r="AI34" i="32"/>
  <c r="S34" i="32"/>
  <c r="AG44" i="32"/>
  <c r="Q44" i="32"/>
  <c r="AI58" i="32"/>
  <c r="S58" i="32"/>
  <c r="AC66" i="32"/>
  <c r="M66" i="32"/>
  <c r="AE61" i="32"/>
  <c r="O61" i="32"/>
  <c r="AI75" i="32"/>
  <c r="S75" i="32"/>
  <c r="AE42" i="32"/>
  <c r="O42" i="32"/>
  <c r="AC56" i="32"/>
  <c r="M56" i="32"/>
  <c r="AG70" i="32"/>
  <c r="Q70" i="32"/>
  <c r="AI51" i="32"/>
  <c r="S51" i="32"/>
  <c r="AD55" i="32"/>
  <c r="N55" i="32"/>
  <c r="AH69" i="32"/>
  <c r="R69" i="32"/>
  <c r="AB36" i="32"/>
  <c r="L36" i="32"/>
  <c r="Z62" i="32"/>
  <c r="J62" i="32"/>
  <c r="AD76" i="32"/>
  <c r="N76" i="32"/>
  <c r="AD57" i="32"/>
  <c r="N57" i="32"/>
  <c r="AH71" i="32"/>
  <c r="R71" i="32"/>
  <c r="AD35" i="32"/>
  <c r="N35" i="32"/>
  <c r="Z38" i="31"/>
  <c r="J38" i="31"/>
  <c r="AH38" i="31"/>
  <c r="R38" i="31"/>
  <c r="AF32" i="31"/>
  <c r="P32" i="31"/>
  <c r="O31" i="21"/>
  <c r="AG40" i="31"/>
  <c r="Q40" i="31"/>
  <c r="AH53" i="31"/>
  <c r="R53" i="31"/>
  <c r="AG59" i="31"/>
  <c r="Q59" i="31"/>
  <c r="AG54" i="31"/>
  <c r="Q54" i="31"/>
  <c r="AE60" i="31"/>
  <c r="O60" i="31"/>
  <c r="AI74" i="31"/>
  <c r="S74" i="31"/>
  <c r="AE33" i="31"/>
  <c r="O33" i="31"/>
  <c r="AB34" i="31"/>
  <c r="L34" i="31"/>
  <c r="Z44" i="31"/>
  <c r="J44" i="31"/>
  <c r="AH44" i="31"/>
  <c r="R44" i="31"/>
  <c r="AB52" i="31"/>
  <c r="L52" i="31"/>
  <c r="AF66" i="31"/>
  <c r="P66" i="31"/>
  <c r="AA42" i="31"/>
  <c r="K42" i="31"/>
  <c r="AI42" i="31"/>
  <c r="S42" i="31"/>
  <c r="AC51" i="31"/>
  <c r="M51" i="31"/>
  <c r="AG65" i="31"/>
  <c r="Q65" i="31"/>
  <c r="AF37" i="31"/>
  <c r="P37" i="31"/>
  <c r="AD49" i="31"/>
  <c r="N49" i="31"/>
  <c r="M48" i="21"/>
  <c r="AB55" i="31"/>
  <c r="L55" i="31"/>
  <c r="AF69" i="31"/>
  <c r="P69" i="31"/>
  <c r="Z36" i="31"/>
  <c r="J36" i="31"/>
  <c r="AH36" i="31"/>
  <c r="R36" i="31"/>
  <c r="AH62" i="31"/>
  <c r="R62" i="31"/>
  <c r="AF57" i="31"/>
  <c r="P57" i="31"/>
  <c r="AF52" i="33"/>
  <c r="P52" i="33"/>
  <c r="AB70" i="33"/>
  <c r="L70" i="33"/>
  <c r="AF55" i="33"/>
  <c r="P55" i="33"/>
  <c r="AC64" i="33"/>
  <c r="M64" i="33"/>
  <c r="AF76" i="33"/>
  <c r="P76" i="33"/>
  <c r="AA71" i="33"/>
  <c r="K71" i="33"/>
  <c r="AA38" i="32"/>
  <c r="K38" i="32"/>
  <c r="AI38" i="32"/>
  <c r="S38" i="32"/>
  <c r="AG32" i="32"/>
  <c r="Q32" i="32"/>
  <c r="P31" i="22"/>
  <c r="AG40" i="32"/>
  <c r="Q40" i="32"/>
  <c r="AI53" i="32"/>
  <c r="S53" i="32"/>
  <c r="AF59" i="32"/>
  <c r="P59" i="32"/>
  <c r="AD54" i="32"/>
  <c r="N54" i="32"/>
  <c r="AH68" i="32"/>
  <c r="R68" i="32"/>
  <c r="AD46" i="32"/>
  <c r="N46" i="32"/>
  <c r="M45" i="22"/>
  <c r="AA39" i="32"/>
  <c r="K39" i="32"/>
  <c r="AI39" i="32"/>
  <c r="S39" i="32"/>
  <c r="AH60" i="32"/>
  <c r="R60" i="32"/>
  <c r="AF58" i="32"/>
  <c r="P58" i="32"/>
  <c r="Z66" i="32"/>
  <c r="J66" i="32"/>
  <c r="AB61" i="32"/>
  <c r="L61" i="32"/>
  <c r="AF75" i="32"/>
  <c r="P75" i="32"/>
  <c r="AF42" i="32"/>
  <c r="P42" i="32"/>
  <c r="AH56" i="32"/>
  <c r="R56" i="32"/>
  <c r="AB65" i="32"/>
  <c r="L65" i="32"/>
  <c r="AA69" i="32"/>
  <c r="K69" i="32"/>
  <c r="AC50" i="32"/>
  <c r="M50" i="32"/>
  <c r="AG64" i="32"/>
  <c r="Q64" i="32"/>
  <c r="P63" i="22"/>
  <c r="AG36" i="32"/>
  <c r="Q36" i="32"/>
  <c r="AI62" i="32"/>
  <c r="S62" i="32"/>
  <c r="AE57" i="32"/>
  <c r="O57" i="32"/>
  <c r="AI71" i="32"/>
  <c r="S71" i="32"/>
  <c r="AE35" i="32"/>
  <c r="O35" i="32"/>
  <c r="AA38" i="31"/>
  <c r="K38" i="31"/>
  <c r="AI38" i="31"/>
  <c r="S38" i="31"/>
  <c r="AG32" i="31"/>
  <c r="Q32" i="31"/>
  <c r="P31" i="21"/>
  <c r="AD40" i="31"/>
  <c r="N40" i="31"/>
  <c r="AA53" i="31"/>
  <c r="K53" i="31"/>
  <c r="AE67" i="31"/>
  <c r="O67" i="31"/>
  <c r="AD59" i="31"/>
  <c r="N59" i="31"/>
  <c r="AH73" i="31"/>
  <c r="R73" i="31"/>
  <c r="AF41" i="31"/>
  <c r="P41" i="31"/>
  <c r="AH54" i="31"/>
  <c r="R54" i="31"/>
  <c r="AB74" i="31"/>
  <c r="L74" i="31"/>
  <c r="AC72" i="31"/>
  <c r="M72" i="31"/>
  <c r="AG52" i="31"/>
  <c r="Q52" i="31"/>
  <c r="Z75" i="31"/>
  <c r="J75" i="31"/>
  <c r="AB42" i="31"/>
  <c r="L42" i="31"/>
  <c r="AC56" i="31"/>
  <c r="M56" i="31"/>
  <c r="AG70" i="31"/>
  <c r="Q70" i="31"/>
  <c r="AH51" i="31"/>
  <c r="R51" i="31"/>
  <c r="AG55" i="31"/>
  <c r="Q55" i="31"/>
  <c r="AC64" i="31"/>
  <c r="M64" i="31"/>
  <c r="L63" i="21"/>
  <c r="AA76" i="31"/>
  <c r="K76" i="31"/>
  <c r="AA43" i="31"/>
  <c r="K43" i="31"/>
  <c r="AI43" i="31"/>
  <c r="S43" i="31"/>
  <c r="AA35" i="31"/>
  <c r="K35" i="31"/>
  <c r="AI35" i="31"/>
  <c r="S35" i="31"/>
  <c r="Z38" i="37"/>
  <c r="J38" i="37"/>
  <c r="AH38" i="37"/>
  <c r="R38" i="37"/>
  <c r="AF32" i="37"/>
  <c r="P32" i="37"/>
  <c r="O31" i="29"/>
  <c r="AF40" i="37"/>
  <c r="P40" i="37"/>
  <c r="Z47" i="37"/>
  <c r="J47" i="37"/>
  <c r="AH47" i="37"/>
  <c r="R47" i="37"/>
  <c r="AI59" i="37"/>
  <c r="S59" i="37"/>
  <c r="AA68" i="37"/>
  <c r="K68" i="37"/>
  <c r="AC46" i="37"/>
  <c r="M46" i="37"/>
  <c r="L45" i="29"/>
  <c r="AA39" i="37"/>
  <c r="K39" i="37"/>
  <c r="AI39" i="37"/>
  <c r="S39" i="37"/>
  <c r="AH60" i="37"/>
  <c r="R60" i="37"/>
  <c r="Z72" i="37"/>
  <c r="J72" i="37"/>
  <c r="AB66" i="37"/>
  <c r="L66" i="37"/>
  <c r="AF52" i="37"/>
  <c r="P52" i="37"/>
  <c r="AH75" i="37"/>
  <c r="R75" i="37"/>
  <c r="AF70" i="37"/>
  <c r="P70" i="37"/>
  <c r="Z51" i="37"/>
  <c r="J51" i="37"/>
  <c r="AB37" i="37"/>
  <c r="L37" i="37"/>
  <c r="Z49" i="37"/>
  <c r="J49" i="37"/>
  <c r="I48" i="29"/>
  <c r="AH49" i="37"/>
  <c r="R49" i="37"/>
  <c r="Q48" i="29"/>
  <c r="Z50" i="37"/>
  <c r="J50" i="37"/>
  <c r="AD64" i="37"/>
  <c r="N64" i="37"/>
  <c r="M63" i="29"/>
  <c r="AF62" i="37"/>
  <c r="P62" i="37"/>
  <c r="Z57" i="37"/>
  <c r="J57" i="37"/>
  <c r="AB35" i="37"/>
  <c r="L35" i="37"/>
  <c r="Q53" i="36"/>
  <c r="AG53" i="36"/>
  <c r="M59" i="36"/>
  <c r="AC59" i="36"/>
  <c r="L54" i="36"/>
  <c r="AB54" i="36"/>
  <c r="AA60" i="36"/>
  <c r="K60" i="36"/>
  <c r="AI60" i="36"/>
  <c r="S60" i="36"/>
  <c r="Q58" i="36"/>
  <c r="AG58" i="36"/>
  <c r="AE66" i="36"/>
  <c r="O66" i="36"/>
  <c r="M61" i="36"/>
  <c r="AC61" i="36"/>
  <c r="AA56" i="36"/>
  <c r="K56" i="36"/>
  <c r="AI56" i="36"/>
  <c r="S56" i="36"/>
  <c r="Q65" i="36"/>
  <c r="AG65" i="36"/>
  <c r="L48" i="28"/>
  <c r="AE55" i="36"/>
  <c r="O55" i="36"/>
  <c r="M50" i="36"/>
  <c r="AC50" i="36"/>
  <c r="AA62" i="36"/>
  <c r="K62" i="36"/>
  <c r="AI62" i="36"/>
  <c r="S62" i="36"/>
  <c r="L57" i="36"/>
  <c r="AB57" i="36"/>
  <c r="AG38" i="35"/>
  <c r="Q38" i="35"/>
  <c r="AG32" i="35"/>
  <c r="Q32" i="35"/>
  <c r="P31" i="27"/>
  <c r="AF40" i="35"/>
  <c r="P40" i="35"/>
  <c r="AH53" i="35"/>
  <c r="R53" i="35"/>
  <c r="Z73" i="35"/>
  <c r="J73" i="35"/>
  <c r="Z41" i="35"/>
  <c r="J41" i="35"/>
  <c r="AH41" i="35"/>
  <c r="R41" i="35"/>
  <c r="AI54" i="35"/>
  <c r="S54" i="35"/>
  <c r="AB74" i="35"/>
  <c r="L74" i="35"/>
  <c r="AE58" i="35"/>
  <c r="O58" i="35"/>
  <c r="AI72" i="35"/>
  <c r="S72" i="35"/>
  <c r="AA61" i="35"/>
  <c r="K61" i="35"/>
  <c r="AE75" i="35"/>
  <c r="O75" i="35"/>
  <c r="AC70" i="35"/>
  <c r="M70" i="35"/>
  <c r="AE51" i="35"/>
  <c r="O51" i="35"/>
  <c r="AI65" i="35"/>
  <c r="S65" i="35"/>
  <c r="AD37" i="35"/>
  <c r="N37" i="35"/>
  <c r="AB49" i="35"/>
  <c r="L49" i="35"/>
  <c r="K48" i="27"/>
  <c r="Z55" i="35"/>
  <c r="J55" i="35"/>
  <c r="AD69" i="35"/>
  <c r="N69" i="35"/>
  <c r="AF50" i="35"/>
  <c r="P50" i="35"/>
  <c r="AB76" i="35"/>
  <c r="L76" i="35"/>
  <c r="AB71" i="35"/>
  <c r="L71" i="35"/>
  <c r="AA67" i="33"/>
  <c r="K67" i="33"/>
  <c r="AC47" i="33"/>
  <c r="AA59" i="33"/>
  <c r="K59" i="33"/>
  <c r="AE73" i="33"/>
  <c r="O73" i="33"/>
  <c r="AH54" i="33"/>
  <c r="R54" i="33"/>
  <c r="AD67" i="37"/>
  <c r="N67" i="37"/>
  <c r="AH53" i="37"/>
  <c r="R53" i="37"/>
  <c r="AE47" i="37"/>
  <c r="O47" i="37"/>
  <c r="AB59" i="37"/>
  <c r="L59" i="37"/>
  <c r="AF73" i="37"/>
  <c r="P73" i="37"/>
  <c r="AG41" i="37"/>
  <c r="Q41" i="37"/>
  <c r="Z46" i="37"/>
  <c r="J46" i="37"/>
  <c r="I45" i="29"/>
  <c r="AH46" i="37"/>
  <c r="R46" i="37"/>
  <c r="Q45" i="29"/>
  <c r="AF39" i="37"/>
  <c r="P39" i="37"/>
  <c r="AI60" i="37"/>
  <c r="S60" i="37"/>
  <c r="AA72" i="37"/>
  <c r="K72" i="37"/>
  <c r="AC52" i="37"/>
  <c r="M52" i="37"/>
  <c r="AG66" i="37"/>
  <c r="Q66" i="37"/>
  <c r="AI61" i="37"/>
  <c r="S61" i="37"/>
  <c r="AG56" i="37"/>
  <c r="Q56" i="37"/>
  <c r="AA65" i="37"/>
  <c r="K65" i="37"/>
  <c r="AC37" i="37"/>
  <c r="M37" i="37"/>
  <c r="AA49" i="37"/>
  <c r="K49" i="37"/>
  <c r="J48" i="29"/>
  <c r="AI49" i="37"/>
  <c r="S49" i="37"/>
  <c r="R48" i="29"/>
  <c r="AA50" i="37"/>
  <c r="K50" i="37"/>
  <c r="AE64" i="37"/>
  <c r="O64" i="37"/>
  <c r="N63" i="29"/>
  <c r="AG62" i="37"/>
  <c r="Q62" i="37"/>
  <c r="AA71" i="37"/>
  <c r="K71" i="37"/>
  <c r="AC35" i="37"/>
  <c r="M35" i="37"/>
  <c r="R31" i="36"/>
  <c r="AH31" i="36"/>
  <c r="N67" i="36"/>
  <c r="AD67" i="36"/>
  <c r="J73" i="36"/>
  <c r="Z73" i="36"/>
  <c r="R73" i="36"/>
  <c r="AH73" i="36"/>
  <c r="AG68" i="36"/>
  <c r="Q68" i="36"/>
  <c r="AB74" i="36"/>
  <c r="L74" i="36"/>
  <c r="N72" i="36"/>
  <c r="AD72" i="36"/>
  <c r="L52" i="36"/>
  <c r="L58" i="36"/>
  <c r="L48" i="36"/>
  <c r="AB52" i="36"/>
  <c r="J75" i="36"/>
  <c r="Z75" i="36"/>
  <c r="R75" i="36"/>
  <c r="AH75" i="36"/>
  <c r="AB70" i="36"/>
  <c r="L70" i="36"/>
  <c r="J51" i="36"/>
  <c r="Z51" i="36"/>
  <c r="R51" i="36"/>
  <c r="AH51" i="36"/>
  <c r="M48" i="28"/>
  <c r="P55" i="36"/>
  <c r="AF55" i="36"/>
  <c r="AD64" i="36"/>
  <c r="M63" i="28"/>
  <c r="N64" i="36"/>
  <c r="P62" i="36"/>
  <c r="AF62" i="36"/>
  <c r="Q57" i="36"/>
  <c r="AG57" i="36"/>
  <c r="AD38" i="35"/>
  <c r="N38" i="35"/>
  <c r="Z32" i="35"/>
  <c r="J32" i="35"/>
  <c r="I31" i="27"/>
  <c r="AH32" i="35"/>
  <c r="R32" i="35"/>
  <c r="Q31" i="27"/>
  <c r="AG40" i="35"/>
  <c r="Q40" i="35"/>
  <c r="AI53" i="35"/>
  <c r="S53" i="35"/>
  <c r="AA73" i="35"/>
  <c r="K73" i="35"/>
  <c r="AA41" i="35"/>
  <c r="K41" i="35"/>
  <c r="AI41" i="35"/>
  <c r="S41" i="35"/>
  <c r="AC46" i="35"/>
  <c r="M46" i="35"/>
  <c r="L45" i="27"/>
  <c r="Z39" i="35"/>
  <c r="J39" i="35"/>
  <c r="AH39" i="35"/>
  <c r="R39" i="35"/>
  <c r="AB33" i="35"/>
  <c r="L33" i="35"/>
  <c r="AB34" i="35"/>
  <c r="L34" i="35"/>
  <c r="Z44" i="35"/>
  <c r="J44" i="35"/>
  <c r="AH44" i="35"/>
  <c r="R44" i="35"/>
  <c r="Z52" i="35"/>
  <c r="J52" i="35"/>
  <c r="AD66" i="35"/>
  <c r="N66" i="35"/>
  <c r="AF61" i="35"/>
  <c r="P61" i="35"/>
  <c r="Z70" i="35"/>
  <c r="J70" i="35"/>
  <c r="AB51" i="35"/>
  <c r="L51" i="35"/>
  <c r="AF65" i="35"/>
  <c r="P65" i="35"/>
  <c r="AE37" i="35"/>
  <c r="O37" i="35"/>
  <c r="AC49" i="35"/>
  <c r="M49" i="35"/>
  <c r="L48" i="27"/>
  <c r="AA55" i="35"/>
  <c r="K55" i="35"/>
  <c r="AE69" i="35"/>
  <c r="O69" i="35"/>
  <c r="AG50" i="35"/>
  <c r="Q50" i="35"/>
  <c r="AG76" i="35"/>
  <c r="Q76" i="35"/>
  <c r="AG57" i="35"/>
  <c r="Q57" i="35"/>
  <c r="AF53" i="33"/>
  <c r="P53" i="33"/>
  <c r="AB73" i="33"/>
  <c r="L73" i="33"/>
  <c r="AE54" i="33"/>
  <c r="O54" i="33"/>
  <c r="AI68" i="33"/>
  <c r="S68" i="33"/>
  <c r="AE46" i="33"/>
  <c r="AC39" i="33"/>
  <c r="M39" i="33"/>
  <c r="AD60" i="33"/>
  <c r="N60" i="33"/>
  <c r="AH74" i="33"/>
  <c r="R74" i="33"/>
  <c r="AF38" i="37"/>
  <c r="P38" i="37"/>
  <c r="AD32" i="37"/>
  <c r="N32" i="37"/>
  <c r="M31" i="29"/>
  <c r="Z40" i="37"/>
  <c r="J40" i="37"/>
  <c r="AH40" i="37"/>
  <c r="R40" i="37"/>
  <c r="AI53" i="37"/>
  <c r="S53" i="37"/>
  <c r="AC73" i="37"/>
  <c r="M73" i="37"/>
  <c r="AC68" i="37"/>
  <c r="M68" i="37"/>
  <c r="AB60" i="37"/>
  <c r="L60" i="37"/>
  <c r="AB58" i="37"/>
  <c r="L58" i="37"/>
  <c r="AD52" i="37"/>
  <c r="N52" i="37"/>
  <c r="AH66" i="37"/>
  <c r="R66" i="37"/>
  <c r="AB42" i="37"/>
  <c r="L42" i="37"/>
  <c r="Z56" i="37"/>
  <c r="J56" i="37"/>
  <c r="AD70" i="37"/>
  <c r="N70" i="37"/>
  <c r="AF51" i="37"/>
  <c r="P51" i="37"/>
  <c r="AD69" i="37"/>
  <c r="N69" i="37"/>
  <c r="AH55" i="37"/>
  <c r="R55" i="37"/>
  <c r="Z36" i="37"/>
  <c r="J36" i="37"/>
  <c r="AH36" i="37"/>
  <c r="R36" i="37"/>
  <c r="AH62" i="37"/>
  <c r="R62" i="37"/>
  <c r="AF57" i="37"/>
  <c r="P57" i="37"/>
  <c r="AE53" i="36"/>
  <c r="O53" i="36"/>
  <c r="AA59" i="36"/>
  <c r="K59" i="36"/>
  <c r="AI59" i="36"/>
  <c r="S59" i="36"/>
  <c r="Z54" i="36"/>
  <c r="J54" i="36"/>
  <c r="AH54" i="36"/>
  <c r="R54" i="36"/>
  <c r="AC74" i="36"/>
  <c r="M74" i="36"/>
  <c r="O72" i="36"/>
  <c r="AE72" i="36"/>
  <c r="M66" i="36"/>
  <c r="AC66" i="36"/>
  <c r="K75" i="36"/>
  <c r="AA75" i="36"/>
  <c r="S75" i="36"/>
  <c r="AI75" i="36"/>
  <c r="AC70" i="36"/>
  <c r="M70" i="36"/>
  <c r="AA65" i="36"/>
  <c r="K65" i="36"/>
  <c r="AI65" i="36"/>
  <c r="S65" i="36"/>
  <c r="N48" i="28"/>
  <c r="Q55" i="36"/>
  <c r="AG55" i="36"/>
  <c r="AE64" i="36"/>
  <c r="N63" i="28"/>
  <c r="O64" i="36"/>
  <c r="AG76" i="36"/>
  <c r="Q76" i="36"/>
  <c r="AD57" i="36"/>
  <c r="N57" i="36"/>
  <c r="AA38" i="35"/>
  <c r="K38" i="35"/>
  <c r="AI38" i="35"/>
  <c r="S38" i="35"/>
  <c r="AE32" i="35"/>
  <c r="O32" i="35"/>
  <c r="N31" i="27"/>
  <c r="Z40" i="35"/>
  <c r="J40" i="35"/>
  <c r="AH40" i="35"/>
  <c r="R40" i="35"/>
  <c r="Z47" i="35"/>
  <c r="J47" i="35"/>
  <c r="AH47" i="35"/>
  <c r="R47" i="35"/>
  <c r="AB41" i="35"/>
  <c r="L41" i="35"/>
  <c r="AC54" i="35"/>
  <c r="M54" i="35"/>
  <c r="AG68" i="35"/>
  <c r="Q68" i="35"/>
  <c r="AD46" i="35"/>
  <c r="N46" i="35"/>
  <c r="N45" i="35"/>
  <c r="AD45" i="35"/>
  <c r="M45" i="27"/>
  <c r="AA39" i="35"/>
  <c r="K39" i="35"/>
  <c r="AI39" i="35"/>
  <c r="S39" i="35"/>
  <c r="AH60" i="35"/>
  <c r="R60" i="35"/>
  <c r="AG58" i="35"/>
  <c r="Q58" i="35"/>
  <c r="AA66" i="35"/>
  <c r="K66" i="35"/>
  <c r="AC61" i="35"/>
  <c r="M61" i="35"/>
  <c r="AG75" i="35"/>
  <c r="Q75" i="35"/>
  <c r="AG42" i="35"/>
  <c r="Q42" i="35"/>
  <c r="AI56" i="35"/>
  <c r="S56" i="35"/>
  <c r="AC65" i="35"/>
  <c r="M65" i="35"/>
  <c r="AB69" i="35"/>
  <c r="L69" i="35"/>
  <c r="AD50" i="35"/>
  <c r="N50" i="35"/>
  <c r="AH64" i="35"/>
  <c r="R64" i="35"/>
  <c r="Q63" i="27"/>
  <c r="AE36" i="35"/>
  <c r="O36" i="35"/>
  <c r="Z62" i="35"/>
  <c r="J62" i="35"/>
  <c r="AD76" i="35"/>
  <c r="N76" i="35"/>
  <c r="AD57" i="35"/>
  <c r="N57" i="35"/>
  <c r="AH71" i="35"/>
  <c r="R71" i="35"/>
  <c r="AG35" i="35"/>
  <c r="Q35" i="35"/>
  <c r="AH38" i="33"/>
  <c r="R38" i="33"/>
  <c r="AF32" i="33"/>
  <c r="P32" i="33"/>
  <c r="AE40" i="33"/>
  <c r="O40" i="33"/>
  <c r="AC53" i="33"/>
  <c r="M53" i="33"/>
  <c r="AG67" i="33"/>
  <c r="Q67" i="33"/>
  <c r="AE47" i="33"/>
  <c r="AC59" i="33"/>
  <c r="M59" i="33"/>
  <c r="AG73" i="33"/>
  <c r="Q73" i="33"/>
  <c r="AE41" i="33"/>
  <c r="O41" i="33"/>
  <c r="AB54" i="33"/>
  <c r="L54" i="33"/>
  <c r="AF68" i="33"/>
  <c r="P68" i="33"/>
  <c r="AF46" i="33"/>
  <c r="AF45" i="33"/>
  <c r="R39" i="33"/>
  <c r="AH39" i="33"/>
  <c r="AI60" i="33"/>
  <c r="S60" i="33"/>
  <c r="AB72" i="33"/>
  <c r="L72" i="33"/>
  <c r="AH52" i="33"/>
  <c r="R52" i="33"/>
  <c r="AB75" i="33"/>
  <c r="L75" i="33"/>
  <c r="AH56" i="33"/>
  <c r="R56" i="33"/>
  <c r="AB65" i="33"/>
  <c r="L65" i="33"/>
  <c r="AG55" i="33"/>
  <c r="Q55" i="33"/>
  <c r="AD64" i="33"/>
  <c r="N64" i="33"/>
  <c r="AH62" i="33"/>
  <c r="R62" i="33"/>
  <c r="AB71" i="33"/>
  <c r="L71" i="33"/>
  <c r="AF53" i="37"/>
  <c r="P53" i="37"/>
  <c r="Z59" i="37"/>
  <c r="J59" i="37"/>
  <c r="AA41" i="37"/>
  <c r="K41" i="37"/>
  <c r="AI41" i="37"/>
  <c r="S41" i="37"/>
  <c r="AH54" i="37"/>
  <c r="R54" i="37"/>
  <c r="AG60" i="37"/>
  <c r="Q60" i="37"/>
  <c r="AG58" i="37"/>
  <c r="Q58" i="37"/>
  <c r="AA66" i="37"/>
  <c r="K66" i="37"/>
  <c r="AC61" i="37"/>
  <c r="M61" i="37"/>
  <c r="AG75" i="37"/>
  <c r="Q75" i="37"/>
  <c r="AG42" i="37"/>
  <c r="Q42" i="37"/>
  <c r="AI56" i="37"/>
  <c r="S56" i="37"/>
  <c r="AC65" i="37"/>
  <c r="M65" i="37"/>
  <c r="AA69" i="37"/>
  <c r="K69" i="37"/>
  <c r="AC50" i="37"/>
  <c r="M50" i="37"/>
  <c r="AG64" i="37"/>
  <c r="Q64" i="37"/>
  <c r="P63" i="29"/>
  <c r="AE36" i="37"/>
  <c r="O36" i="37"/>
  <c r="AA62" i="37"/>
  <c r="K62" i="37"/>
  <c r="AE76" i="37"/>
  <c r="O76" i="37"/>
  <c r="AC71" i="37"/>
  <c r="M71" i="37"/>
  <c r="L31" i="36"/>
  <c r="AB31" i="36"/>
  <c r="AF67" i="36"/>
  <c r="P67" i="36"/>
  <c r="AB73" i="36"/>
  <c r="L73" i="36"/>
  <c r="O68" i="36"/>
  <c r="AE68" i="36"/>
  <c r="O45" i="36"/>
  <c r="AE45" i="36"/>
  <c r="AD60" i="36"/>
  <c r="N60" i="36"/>
  <c r="AB58" i="36"/>
  <c r="Z66" i="36"/>
  <c r="J66" i="36"/>
  <c r="AH66" i="36"/>
  <c r="R66" i="36"/>
  <c r="P61" i="36"/>
  <c r="AF61" i="36"/>
  <c r="AD56" i="36"/>
  <c r="N56" i="36"/>
  <c r="L65" i="36"/>
  <c r="AB65" i="36"/>
  <c r="Z55" i="36"/>
  <c r="J55" i="36"/>
  <c r="AH55" i="36"/>
  <c r="R55" i="36"/>
  <c r="P64" i="36"/>
  <c r="AF64" i="36"/>
  <c r="O63" i="28"/>
  <c r="AD62" i="36"/>
  <c r="N62" i="36"/>
  <c r="AE57" i="36"/>
  <c r="O57" i="36"/>
  <c r="AF38" i="35"/>
  <c r="P38" i="35"/>
  <c r="AF32" i="35"/>
  <c r="P32" i="35"/>
  <c r="O31" i="27"/>
  <c r="AE40" i="35"/>
  <c r="O40" i="35"/>
  <c r="AC53" i="35"/>
  <c r="M53" i="35"/>
  <c r="AG67" i="35"/>
  <c r="Q67" i="35"/>
  <c r="AE47" i="35"/>
  <c r="O47" i="35"/>
  <c r="AC59" i="35"/>
  <c r="M59" i="35"/>
  <c r="AG73" i="35"/>
  <c r="Q73" i="35"/>
  <c r="AG41" i="35"/>
  <c r="Q41" i="35"/>
  <c r="AH54" i="35"/>
  <c r="R54" i="35"/>
  <c r="AE60" i="35"/>
  <c r="O60" i="35"/>
  <c r="AI74" i="35"/>
  <c r="S74" i="35"/>
  <c r="AD33" i="35"/>
  <c r="N33" i="35"/>
  <c r="Z34" i="35"/>
  <c r="J34" i="35"/>
  <c r="AH34" i="35"/>
  <c r="R34" i="35"/>
  <c r="AF44" i="35"/>
  <c r="P44" i="35"/>
  <c r="AH58" i="35"/>
  <c r="R58" i="35"/>
  <c r="AB66" i="35"/>
  <c r="L66" i="35"/>
  <c r="AD61" i="35"/>
  <c r="N61" i="35"/>
  <c r="AH75" i="35"/>
  <c r="R75" i="35"/>
  <c r="AD42" i="35"/>
  <c r="N42" i="35"/>
  <c r="AB56" i="35"/>
  <c r="L56" i="35"/>
  <c r="AF70" i="35"/>
  <c r="P70" i="35"/>
  <c r="AH51" i="35"/>
  <c r="R51" i="35"/>
  <c r="AG55" i="35"/>
  <c r="Q55" i="35"/>
  <c r="AA64" i="35"/>
  <c r="K64" i="35"/>
  <c r="J63" i="27"/>
  <c r="AB36" i="35"/>
  <c r="L36" i="35"/>
  <c r="AA62" i="35"/>
  <c r="K62" i="35"/>
  <c r="AE76" i="35"/>
  <c r="O76" i="35"/>
  <c r="AE57" i="35"/>
  <c r="O57" i="35"/>
  <c r="AI71" i="35"/>
  <c r="S71" i="35"/>
  <c r="AD35" i="35"/>
  <c r="N35" i="35"/>
  <c r="AA38" i="33"/>
  <c r="K38" i="33"/>
  <c r="AI38" i="33"/>
  <c r="S38" i="33"/>
  <c r="AG32" i="33"/>
  <c r="Q32" i="33"/>
  <c r="AF40" i="33"/>
  <c r="P40" i="33"/>
  <c r="AB47" i="33"/>
  <c r="AD59" i="33"/>
  <c r="N59" i="33"/>
  <c r="AH73" i="33"/>
  <c r="R73" i="33"/>
  <c r="AF41" i="33"/>
  <c r="P41" i="33"/>
  <c r="AC46" i="33"/>
  <c r="AA39" i="33"/>
  <c r="K39" i="33"/>
  <c r="AI39" i="33"/>
  <c r="S39" i="33"/>
  <c r="AC33" i="33"/>
  <c r="M33" i="33"/>
  <c r="AA34" i="33"/>
  <c r="K34" i="33"/>
  <c r="AI34" i="33"/>
  <c r="S34" i="33"/>
  <c r="AE44" i="33"/>
  <c r="O44" i="33"/>
  <c r="AC58" i="33"/>
  <c r="M58" i="33"/>
  <c r="AG72" i="33"/>
  <c r="Q72" i="33"/>
  <c r="AI52" i="33"/>
  <c r="S52" i="33"/>
  <c r="AC75" i="33"/>
  <c r="M75" i="33"/>
  <c r="AE56" i="33"/>
  <c r="O56" i="33"/>
  <c r="AI70" i="33"/>
  <c r="S70" i="33"/>
  <c r="AD37" i="33"/>
  <c r="N37" i="33"/>
  <c r="AA49" i="33"/>
  <c r="K49" i="33"/>
  <c r="AI49" i="33"/>
  <c r="S49" i="33"/>
  <c r="AA50" i="33"/>
  <c r="K50" i="33"/>
  <c r="AE64" i="33"/>
  <c r="O64" i="33"/>
  <c r="AC66" i="33"/>
  <c r="M66" i="33"/>
  <c r="AG56" i="33"/>
  <c r="Q56" i="33"/>
  <c r="AG62" i="33"/>
  <c r="Q62" i="33"/>
  <c r="AF53" i="32"/>
  <c r="P53" i="32"/>
  <c r="AC73" i="32"/>
  <c r="M73" i="32"/>
  <c r="AA68" i="32"/>
  <c r="K68" i="32"/>
  <c r="AA46" i="32"/>
  <c r="K46" i="32"/>
  <c r="J45" i="22"/>
  <c r="AI46" i="32"/>
  <c r="S46" i="32"/>
  <c r="S45" i="32"/>
  <c r="AI45" i="32"/>
  <c r="R45" i="22"/>
  <c r="AF39" i="32"/>
  <c r="P39" i="32"/>
  <c r="AI60" i="32"/>
  <c r="S60" i="32"/>
  <c r="AG58" i="32"/>
  <c r="Q58" i="32"/>
  <c r="AA66" i="32"/>
  <c r="K66" i="32"/>
  <c r="AC61" i="32"/>
  <c r="M61" i="32"/>
  <c r="AG75" i="32"/>
  <c r="Q75" i="32"/>
  <c r="AG42" i="32"/>
  <c r="Q42" i="32"/>
  <c r="AI56" i="32"/>
  <c r="S56" i="32"/>
  <c r="AC65" i="32"/>
  <c r="M65" i="32"/>
  <c r="AB69" i="32"/>
  <c r="L69" i="32"/>
  <c r="AD50" i="32"/>
  <c r="N50" i="32"/>
  <c r="AH64" i="32"/>
  <c r="R64" i="32"/>
  <c r="Q63" i="22"/>
  <c r="AD36" i="32"/>
  <c r="N36" i="32"/>
  <c r="AB62" i="32"/>
  <c r="L62" i="32"/>
  <c r="AF76" i="32"/>
  <c r="P76" i="32"/>
  <c r="AE43" i="32"/>
  <c r="O43" i="32"/>
  <c r="AB57" i="32"/>
  <c r="L57" i="32"/>
  <c r="AF71" i="32"/>
  <c r="P71" i="32"/>
  <c r="AF35" i="32"/>
  <c r="P35" i="32"/>
  <c r="AF38" i="31"/>
  <c r="P38" i="31"/>
  <c r="AD32" i="31"/>
  <c r="N32" i="31"/>
  <c r="M31" i="21"/>
  <c r="AA40" i="31"/>
  <c r="K40" i="31"/>
  <c r="AI40" i="31"/>
  <c r="S40" i="31"/>
  <c r="AC47" i="31"/>
  <c r="M47" i="31"/>
  <c r="AA59" i="31"/>
  <c r="K59" i="31"/>
  <c r="AE73" i="31"/>
  <c r="O73" i="31"/>
  <c r="AE54" i="31"/>
  <c r="O54" i="31"/>
  <c r="AI68" i="31"/>
  <c r="S68" i="31"/>
  <c r="AD46" i="31"/>
  <c r="N46" i="31"/>
  <c r="N45" i="31"/>
  <c r="AD45" i="31"/>
  <c r="M45" i="21"/>
  <c r="AC39" i="31"/>
  <c r="M39" i="31"/>
  <c r="AC60" i="31"/>
  <c r="M60" i="31"/>
  <c r="AG74" i="31"/>
  <c r="Q74" i="31"/>
  <c r="AG33" i="31"/>
  <c r="Q33" i="31"/>
  <c r="AD34" i="31"/>
  <c r="N34" i="31"/>
  <c r="AB44" i="31"/>
  <c r="L44" i="31"/>
  <c r="Z58" i="31"/>
  <c r="J58" i="31"/>
  <c r="AD72" i="31"/>
  <c r="N72" i="31"/>
  <c r="AD52" i="31"/>
  <c r="N52" i="31"/>
  <c r="AH66" i="31"/>
  <c r="R66" i="31"/>
  <c r="AI61" i="31"/>
  <c r="S61" i="31"/>
  <c r="Z70" i="31"/>
  <c r="J70" i="31"/>
  <c r="AA51" i="31"/>
  <c r="K51" i="31"/>
  <c r="AE65" i="31"/>
  <c r="O65" i="31"/>
  <c r="Z69" i="31"/>
  <c r="J69" i="31"/>
  <c r="Z50" i="31"/>
  <c r="J50" i="31"/>
  <c r="AD64" i="31"/>
  <c r="N64" i="31"/>
  <c r="M63" i="21"/>
  <c r="AF62" i="31"/>
  <c r="P62" i="31"/>
  <c r="Z71" i="31"/>
  <c r="J71" i="31"/>
  <c r="AB35" i="31"/>
  <c r="L35" i="31"/>
  <c r="AC34" i="33"/>
  <c r="M34" i="33"/>
  <c r="AD58" i="33"/>
  <c r="N58" i="33"/>
  <c r="AH72" i="33"/>
  <c r="R72" i="33"/>
  <c r="AD42" i="33"/>
  <c r="N42" i="33"/>
  <c r="AD51" i="33"/>
  <c r="N51" i="33"/>
  <c r="R65" i="33"/>
  <c r="AH65" i="33"/>
  <c r="AG49" i="33"/>
  <c r="Q49" i="33"/>
  <c r="AF36" i="33"/>
  <c r="P36" i="33"/>
  <c r="AB35" i="33"/>
  <c r="L35" i="33"/>
  <c r="AC38" i="32"/>
  <c r="M38" i="32"/>
  <c r="AA32" i="32"/>
  <c r="K32" i="32"/>
  <c r="J31" i="22"/>
  <c r="AI32" i="32"/>
  <c r="S32" i="32"/>
  <c r="R31" i="22"/>
  <c r="AE40" i="32"/>
  <c r="O40" i="32"/>
  <c r="AC53" i="32"/>
  <c r="M53" i="32"/>
  <c r="AG67" i="32"/>
  <c r="Q67" i="32"/>
  <c r="AG47" i="32"/>
  <c r="Q47" i="32"/>
  <c r="AH59" i="32"/>
  <c r="R59" i="32"/>
  <c r="AB68" i="32"/>
  <c r="L68" i="32"/>
  <c r="AF60" i="32"/>
  <c r="P60" i="32"/>
  <c r="Z72" i="32"/>
  <c r="J72" i="32"/>
  <c r="AB52" i="32"/>
  <c r="L52" i="32"/>
  <c r="AF66" i="32"/>
  <c r="P66" i="32"/>
  <c r="AH61" i="32"/>
  <c r="R61" i="32"/>
  <c r="AF56" i="32"/>
  <c r="P56" i="32"/>
  <c r="Z65" i="32"/>
  <c r="J65" i="32"/>
  <c r="AC37" i="32"/>
  <c r="M37" i="32"/>
  <c r="AA49" i="32"/>
  <c r="K49" i="32"/>
  <c r="J48" i="22"/>
  <c r="AI49" i="32"/>
  <c r="S49" i="32"/>
  <c r="R48" i="22"/>
  <c r="AA50" i="32"/>
  <c r="K50" i="32"/>
  <c r="AE64" i="32"/>
  <c r="O64" i="32"/>
  <c r="N63" i="22"/>
  <c r="AC76" i="32"/>
  <c r="M76" i="32"/>
  <c r="AG57" i="32"/>
  <c r="Q57" i="32"/>
  <c r="AG53" i="31"/>
  <c r="Q53" i="31"/>
  <c r="AF59" i="31"/>
  <c r="P59" i="31"/>
  <c r="AF54" i="31"/>
  <c r="P54" i="31"/>
  <c r="Z74" i="31"/>
  <c r="J74" i="31"/>
  <c r="Z33" i="31"/>
  <c r="J33" i="31"/>
  <c r="AH33" i="31"/>
  <c r="R33" i="31"/>
  <c r="AE34" i="31"/>
  <c r="O34" i="31"/>
  <c r="AC44" i="31"/>
  <c r="M44" i="31"/>
  <c r="AA58" i="31"/>
  <c r="K58" i="31"/>
  <c r="AE72" i="31"/>
  <c r="O72" i="31"/>
  <c r="AE52" i="31"/>
  <c r="O52" i="31"/>
  <c r="AI66" i="31"/>
  <c r="S66" i="31"/>
  <c r="Z42" i="31"/>
  <c r="J42" i="31"/>
  <c r="AH42" i="31"/>
  <c r="R42" i="31"/>
  <c r="AI56" i="31"/>
  <c r="S56" i="31"/>
  <c r="AB65" i="31"/>
  <c r="L65" i="31"/>
  <c r="AA69" i="31"/>
  <c r="K69" i="31"/>
  <c r="AA50" i="31"/>
  <c r="K50" i="31"/>
  <c r="AE64" i="31"/>
  <c r="O64" i="31"/>
  <c r="N63" i="21"/>
  <c r="AG62" i="31"/>
  <c r="Q62" i="31"/>
  <c r="AA71" i="31"/>
  <c r="K71" i="31"/>
  <c r="AC35" i="31"/>
  <c r="M35" i="31"/>
  <c r="AC60" i="33"/>
  <c r="M60" i="33"/>
  <c r="AG74" i="33"/>
  <c r="Q74" i="33"/>
  <c r="AI58" i="33"/>
  <c r="S58" i="33"/>
  <c r="AA75" i="33"/>
  <c r="K75" i="33"/>
  <c r="AA42" i="33"/>
  <c r="K42" i="33"/>
  <c r="AI42" i="33"/>
  <c r="S42" i="33"/>
  <c r="AI51" i="33"/>
  <c r="S51" i="33"/>
  <c r="AE55" i="33"/>
  <c r="O55" i="33"/>
  <c r="AI69" i="33"/>
  <c r="S69" i="33"/>
  <c r="AC36" i="33"/>
  <c r="M36" i="33"/>
  <c r="AA62" i="33"/>
  <c r="K62" i="33"/>
  <c r="AE76" i="33"/>
  <c r="O76" i="33"/>
  <c r="AD71" i="33"/>
  <c r="N71" i="33"/>
  <c r="Z67" i="32"/>
  <c r="J67" i="32"/>
  <c r="Z47" i="32"/>
  <c r="J47" i="32"/>
  <c r="AH47" i="32"/>
  <c r="R47" i="32"/>
  <c r="AI59" i="32"/>
  <c r="S59" i="32"/>
  <c r="AC68" i="32"/>
  <c r="M68" i="32"/>
  <c r="AC74" i="32"/>
  <c r="M74" i="32"/>
  <c r="AE58" i="32"/>
  <c r="O58" i="32"/>
  <c r="AI72" i="32"/>
  <c r="S72" i="32"/>
  <c r="AA61" i="32"/>
  <c r="K61" i="32"/>
  <c r="AE75" i="32"/>
  <c r="O75" i="32"/>
  <c r="AC70" i="32"/>
  <c r="M70" i="32"/>
  <c r="AE51" i="32"/>
  <c r="O51" i="32"/>
  <c r="AI65" i="32"/>
  <c r="S65" i="32"/>
  <c r="AD37" i="32"/>
  <c r="N37" i="32"/>
  <c r="AB49" i="32"/>
  <c r="L49" i="32"/>
  <c r="K48" i="22"/>
  <c r="Z55" i="32"/>
  <c r="J55" i="32"/>
  <c r="AD69" i="32"/>
  <c r="N69" i="32"/>
  <c r="AF50" i="32"/>
  <c r="P50" i="32"/>
  <c r="Z76" i="32"/>
  <c r="J76" i="32"/>
  <c r="AC43" i="32"/>
  <c r="M43" i="32"/>
  <c r="Z57" i="32"/>
  <c r="J57" i="32"/>
  <c r="AD71" i="32"/>
  <c r="N71" i="32"/>
  <c r="AD53" i="31"/>
  <c r="N53" i="31"/>
  <c r="AH67" i="31"/>
  <c r="R67" i="31"/>
  <c r="AE47" i="31"/>
  <c r="O47" i="31"/>
  <c r="AC59" i="31"/>
  <c r="M59" i="31"/>
  <c r="AG73" i="31"/>
  <c r="Q73" i="31"/>
  <c r="AE41" i="31"/>
  <c r="O41" i="31"/>
  <c r="AC54" i="31"/>
  <c r="M54" i="31"/>
  <c r="AG68" i="31"/>
  <c r="Q68" i="31"/>
  <c r="AF46" i="31"/>
  <c r="P46" i="31"/>
  <c r="P45" i="31"/>
  <c r="AF45" i="31"/>
  <c r="O45" i="21"/>
  <c r="AE39" i="31"/>
  <c r="O39" i="31"/>
  <c r="AA60" i="31"/>
  <c r="K60" i="31"/>
  <c r="AE74" i="31"/>
  <c r="O74" i="31"/>
  <c r="AF58" i="31"/>
  <c r="P58" i="31"/>
  <c r="AB66" i="31"/>
  <c r="L66" i="31"/>
  <c r="AG61" i="31"/>
  <c r="Q61" i="31"/>
  <c r="AF56" i="31"/>
  <c r="P56" i="31"/>
  <c r="AC65" i="31"/>
  <c r="M65" i="31"/>
  <c r="AB69" i="31"/>
  <c r="L69" i="31"/>
  <c r="AF50" i="31"/>
  <c r="P50" i="31"/>
  <c r="AD62" i="31"/>
  <c r="N62" i="31"/>
  <c r="AH76" i="31"/>
  <c r="R76" i="31"/>
  <c r="AD43" i="31"/>
  <c r="N43" i="31"/>
  <c r="AB57" i="31"/>
  <c r="L57" i="31"/>
  <c r="AF71" i="31"/>
  <c r="P71" i="31"/>
  <c r="AD35" i="31"/>
  <c r="N35" i="31"/>
  <c r="AD33" i="33"/>
  <c r="N33" i="33"/>
  <c r="AB44" i="33"/>
  <c r="L44" i="33"/>
  <c r="AB52" i="33"/>
  <c r="L52" i="33"/>
  <c r="AF66" i="33"/>
  <c r="P66" i="33"/>
  <c r="AB37" i="33"/>
  <c r="L37" i="33"/>
  <c r="AB55" i="33"/>
  <c r="L55" i="33"/>
  <c r="AF69" i="33"/>
  <c r="P69" i="33"/>
  <c r="AB76" i="33"/>
  <c r="L76" i="33"/>
  <c r="AF62" i="33"/>
  <c r="P62" i="33"/>
  <c r="AF43" i="33"/>
  <c r="P43" i="33"/>
  <c r="AI57" i="33"/>
  <c r="S57" i="33"/>
  <c r="AE53" i="32"/>
  <c r="O53" i="32"/>
  <c r="AI67" i="32"/>
  <c r="S67" i="32"/>
  <c r="AE47" i="32"/>
  <c r="O47" i="32"/>
  <c r="AB59" i="32"/>
  <c r="L59" i="32"/>
  <c r="AF73" i="32"/>
  <c r="P73" i="32"/>
  <c r="AD41" i="32"/>
  <c r="N41" i="32"/>
  <c r="Z54" i="32"/>
  <c r="J54" i="32"/>
  <c r="AD68" i="32"/>
  <c r="N68" i="32"/>
  <c r="AD60" i="32"/>
  <c r="N60" i="32"/>
  <c r="AH74" i="32"/>
  <c r="R74" i="32"/>
  <c r="AF33" i="32"/>
  <c r="P33" i="32"/>
  <c r="AF34" i="32"/>
  <c r="P34" i="32"/>
  <c r="AD44" i="32"/>
  <c r="N44" i="32"/>
  <c r="AB58" i="32"/>
  <c r="L58" i="32"/>
  <c r="AF72" i="32"/>
  <c r="P72" i="32"/>
  <c r="AH52" i="32"/>
  <c r="R52" i="32"/>
  <c r="AB75" i="32"/>
  <c r="L75" i="32"/>
  <c r="AD56" i="32"/>
  <c r="N56" i="32"/>
  <c r="AH70" i="32"/>
  <c r="R70" i="32"/>
  <c r="AA37" i="32"/>
  <c r="K37" i="32"/>
  <c r="AI37" i="32"/>
  <c r="S37" i="32"/>
  <c r="AG49" i="32"/>
  <c r="Q49" i="32"/>
  <c r="P48" i="22"/>
  <c r="AI55" i="32"/>
  <c r="S55" i="32"/>
  <c r="AC64" i="32"/>
  <c r="M64" i="32"/>
  <c r="L63" i="22"/>
  <c r="AE62" i="32"/>
  <c r="O62" i="32"/>
  <c r="AI76" i="32"/>
  <c r="S76" i="32"/>
  <c r="AD43" i="32"/>
  <c r="N43" i="32"/>
  <c r="AA57" i="32"/>
  <c r="K57" i="32"/>
  <c r="AE71" i="32"/>
  <c r="O71" i="32"/>
  <c r="AA67" i="31"/>
  <c r="K67" i="31"/>
  <c r="AB47" i="31"/>
  <c r="L47" i="31"/>
  <c r="Z59" i="31"/>
  <c r="J59" i="31"/>
  <c r="AD73" i="31"/>
  <c r="N73" i="31"/>
  <c r="AD54" i="31"/>
  <c r="N54" i="31"/>
  <c r="AH68" i="31"/>
  <c r="R68" i="31"/>
  <c r="AG46" i="31"/>
  <c r="Q46" i="31"/>
  <c r="Q45" i="31"/>
  <c r="AG45" i="31"/>
  <c r="P45" i="21"/>
  <c r="AF39" i="31"/>
  <c r="P39" i="31"/>
  <c r="AB33" i="31"/>
  <c r="L33" i="31"/>
  <c r="AC34" i="31"/>
  <c r="M34" i="31"/>
  <c r="AA44" i="31"/>
  <c r="K44" i="31"/>
  <c r="AI44" i="31"/>
  <c r="S44" i="31"/>
  <c r="AC52" i="31"/>
  <c r="M52" i="31"/>
  <c r="AG66" i="31"/>
  <c r="Q66" i="31"/>
  <c r="AH61" i="31"/>
  <c r="R61" i="31"/>
  <c r="AC70" i="31"/>
  <c r="M70" i="31"/>
  <c r="AD51" i="31"/>
  <c r="N51" i="31"/>
  <c r="AH65" i="31"/>
  <c r="R65" i="31"/>
  <c r="AG37" i="31"/>
  <c r="Q37" i="31"/>
  <c r="AE49" i="31"/>
  <c r="O49" i="31"/>
  <c r="N48" i="21"/>
  <c r="AC55" i="31"/>
  <c r="M55" i="31"/>
  <c r="AG69" i="31"/>
  <c r="Q69" i="31"/>
  <c r="AA36" i="31"/>
  <c r="K36" i="31"/>
  <c r="AI36" i="31"/>
  <c r="S36" i="31"/>
  <c r="AI62" i="31"/>
  <c r="S62" i="31"/>
  <c r="AG57" i="31"/>
  <c r="Q57" i="31"/>
  <c r="M45" i="37"/>
  <c r="AC45" i="37"/>
  <c r="J45" i="37"/>
  <c r="Z45" i="37"/>
  <c r="N31" i="37"/>
  <c r="AD31" i="37"/>
  <c r="M45" i="35"/>
  <c r="AC45" i="35"/>
  <c r="S45" i="31"/>
  <c r="AI45" i="31"/>
  <c r="K45" i="35"/>
  <c r="AA45" i="35"/>
  <c r="L45" i="35"/>
  <c r="AB45" i="35"/>
  <c r="K45" i="32"/>
  <c r="AA45" i="32"/>
  <c r="N45" i="32"/>
  <c r="AD45" i="32"/>
  <c r="AC45" i="33"/>
  <c r="K45" i="31"/>
  <c r="AA45" i="31"/>
  <c r="P48" i="36"/>
  <c r="AG45" i="33"/>
  <c r="P63" i="36"/>
  <c r="AF63" i="36"/>
  <c r="R45" i="37"/>
  <c r="AH45" i="37"/>
  <c r="Q63" i="37"/>
  <c r="AG63" i="37"/>
  <c r="O48" i="31"/>
  <c r="AE48" i="31"/>
  <c r="S45" i="35"/>
  <c r="AI45" i="35"/>
  <c r="Q31" i="33"/>
  <c r="AG31" i="33"/>
  <c r="R48" i="36"/>
  <c r="AH48" i="36"/>
  <c r="M48" i="36"/>
  <c r="J48" i="36"/>
  <c r="Q48" i="36"/>
  <c r="AG48" i="36"/>
  <c r="O48" i="36"/>
  <c r="AE48" i="36"/>
  <c r="L31" i="32"/>
  <c r="AB31" i="32"/>
  <c r="Q48" i="32"/>
  <c r="N48" i="36"/>
  <c r="AD48" i="36"/>
  <c r="Q48" i="33"/>
  <c r="AG48" i="33"/>
  <c r="K63" i="35"/>
  <c r="AA63" i="35"/>
  <c r="M63" i="32"/>
  <c r="AC63" i="32"/>
  <c r="S48" i="36"/>
  <c r="AI48" i="36"/>
  <c r="K48" i="36"/>
  <c r="AA48" i="36"/>
  <c r="AC48" i="36"/>
  <c r="Z48" i="36"/>
  <c r="AF48" i="36"/>
  <c r="O63" i="31"/>
  <c r="AE63" i="31"/>
  <c r="S48" i="32"/>
  <c r="R63" i="35"/>
  <c r="AH63" i="35"/>
  <c r="O31" i="35"/>
  <c r="AE31" i="35"/>
  <c r="AE45" i="33"/>
  <c r="O63" i="37"/>
  <c r="AE63" i="37"/>
  <c r="K48" i="37"/>
  <c r="AA48" i="37"/>
  <c r="Q31" i="35"/>
  <c r="AG31" i="35"/>
  <c r="N63" i="37"/>
  <c r="AD63" i="37"/>
  <c r="J48" i="37"/>
  <c r="Z48" i="37"/>
  <c r="P31" i="37"/>
  <c r="AF31" i="37"/>
  <c r="Q31" i="31"/>
  <c r="AG31" i="31"/>
  <c r="M63" i="33"/>
  <c r="AC63" i="33"/>
  <c r="S63" i="31"/>
  <c r="AI63" i="31"/>
  <c r="S63" i="32"/>
  <c r="AI63" i="32"/>
  <c r="N48" i="32"/>
  <c r="O63" i="35"/>
  <c r="AE63" i="35"/>
  <c r="K48" i="35"/>
  <c r="AA48" i="35"/>
  <c r="M48" i="37"/>
  <c r="AC48" i="37"/>
  <c r="O31" i="37"/>
  <c r="AE31" i="37"/>
  <c r="O45" i="37"/>
  <c r="AE45" i="37"/>
  <c r="Q31" i="37"/>
  <c r="AG31" i="37"/>
  <c r="N31" i="33"/>
  <c r="AD31" i="33"/>
  <c r="L45" i="31"/>
  <c r="AB45" i="31"/>
  <c r="O48" i="32"/>
  <c r="J31" i="31"/>
  <c r="Z31" i="31"/>
  <c r="O45" i="32"/>
  <c r="AE45" i="32"/>
  <c r="J31" i="37"/>
  <c r="Z31" i="37"/>
  <c r="Q48" i="35"/>
  <c r="AG48" i="35"/>
  <c r="R63" i="36"/>
  <c r="AH63" i="36"/>
  <c r="M31" i="31"/>
  <c r="AC31" i="31"/>
  <c r="J45" i="32"/>
  <c r="Z45" i="32"/>
  <c r="P63" i="31"/>
  <c r="AF63" i="31"/>
  <c r="J48" i="31"/>
  <c r="Z48" i="31"/>
  <c r="Q48" i="31"/>
  <c r="AG48" i="31"/>
  <c r="P48" i="31"/>
  <c r="AF48" i="31"/>
  <c r="R48" i="32"/>
  <c r="R31" i="32"/>
  <c r="AH31" i="32"/>
  <c r="N48" i="33"/>
  <c r="AD48" i="33"/>
  <c r="R48" i="35"/>
  <c r="AH48" i="35"/>
  <c r="S45" i="37"/>
  <c r="AI45" i="37"/>
  <c r="O31" i="33"/>
  <c r="AE31" i="33"/>
  <c r="L48" i="32"/>
  <c r="K31" i="32"/>
  <c r="AA31" i="32"/>
  <c r="O63" i="33"/>
  <c r="AE63" i="33"/>
  <c r="K48" i="33"/>
  <c r="AA48" i="33"/>
  <c r="M48" i="35"/>
  <c r="AC48" i="35"/>
  <c r="S48" i="37"/>
  <c r="AI48" i="37"/>
  <c r="R48" i="37"/>
  <c r="AH48" i="37"/>
  <c r="M63" i="31"/>
  <c r="AC63" i="31"/>
  <c r="Q63" i="32"/>
  <c r="AG63" i="32"/>
  <c r="Q31" i="32"/>
  <c r="AG31" i="32"/>
  <c r="N48" i="31"/>
  <c r="AD48" i="31"/>
  <c r="L63" i="33"/>
  <c r="AB63" i="33"/>
  <c r="M48" i="31"/>
  <c r="AC48" i="31"/>
  <c r="K31" i="31"/>
  <c r="AA31" i="31"/>
  <c r="S48" i="35"/>
  <c r="AI48" i="35"/>
  <c r="R48" i="33"/>
  <c r="AH48" i="33"/>
  <c r="P48" i="37"/>
  <c r="AF48" i="37"/>
  <c r="AD45" i="33"/>
  <c r="Q63" i="31"/>
  <c r="AG63" i="31"/>
  <c r="K48" i="31"/>
  <c r="AA48" i="31"/>
  <c r="M48" i="32"/>
  <c r="L63" i="32"/>
  <c r="AB63" i="32"/>
  <c r="P63" i="33"/>
  <c r="AF63" i="33"/>
  <c r="O31" i="32"/>
  <c r="AE31" i="32"/>
  <c r="R31" i="31"/>
  <c r="AH31" i="31"/>
  <c r="L31" i="35"/>
  <c r="AB31" i="35"/>
  <c r="J63" i="35"/>
  <c r="Z63" i="35"/>
  <c r="J45" i="35"/>
  <c r="Z45" i="35"/>
  <c r="K31" i="35"/>
  <c r="AA31" i="35"/>
  <c r="R31" i="37"/>
  <c r="AH31" i="37"/>
  <c r="L63" i="35"/>
  <c r="AB63" i="35"/>
  <c r="N48" i="37"/>
  <c r="AD48" i="37"/>
  <c r="L31" i="37"/>
  <c r="AB31" i="37"/>
  <c r="R45" i="32"/>
  <c r="AH45" i="32"/>
  <c r="M31" i="32"/>
  <c r="AC31" i="32"/>
  <c r="R48" i="31"/>
  <c r="AH48" i="31"/>
  <c r="M45" i="32"/>
  <c r="AC45" i="32"/>
  <c r="O45" i="31"/>
  <c r="AE45" i="31"/>
  <c r="K63" i="33"/>
  <c r="AA63" i="33"/>
  <c r="M63" i="37"/>
  <c r="AC63" i="37"/>
  <c r="K31" i="37"/>
  <c r="AA31" i="37"/>
  <c r="L48" i="37"/>
  <c r="AB48" i="37"/>
  <c r="M31" i="37"/>
  <c r="AC31" i="37"/>
  <c r="AH45" i="33"/>
  <c r="M63" i="36"/>
  <c r="AC63" i="36"/>
  <c r="S31" i="32"/>
  <c r="AI31" i="32"/>
  <c r="R63" i="32"/>
  <c r="AH63" i="32"/>
  <c r="S48" i="33"/>
  <c r="AI48" i="33"/>
  <c r="AB48" i="36"/>
  <c r="O63" i="36"/>
  <c r="AE63" i="36"/>
  <c r="J31" i="35"/>
  <c r="Z31" i="35"/>
  <c r="N63" i="36"/>
  <c r="AD63" i="36"/>
  <c r="P31" i="31"/>
  <c r="AF31" i="31"/>
  <c r="S31" i="31"/>
  <c r="AI31" i="31"/>
  <c r="R63" i="31"/>
  <c r="AH63" i="31"/>
  <c r="L48" i="33"/>
  <c r="AB48" i="33"/>
  <c r="K31" i="33"/>
  <c r="AA31" i="33"/>
  <c r="R63" i="37"/>
  <c r="AH63" i="37"/>
  <c r="S48" i="31"/>
  <c r="AI48" i="31"/>
  <c r="M45" i="31"/>
  <c r="AC45" i="31"/>
  <c r="P48" i="32"/>
  <c r="M48" i="33"/>
  <c r="AC48" i="33"/>
  <c r="J45" i="31"/>
  <c r="Z45" i="31"/>
  <c r="S63" i="35"/>
  <c r="AI63" i="35"/>
  <c r="L31" i="33"/>
  <c r="AB31" i="33"/>
  <c r="R45" i="35"/>
  <c r="AH45" i="35"/>
  <c r="S31" i="35"/>
  <c r="AI31" i="35"/>
  <c r="K63" i="36"/>
  <c r="AA63" i="36"/>
  <c r="L63" i="37"/>
  <c r="AB63" i="37"/>
  <c r="N31" i="35"/>
  <c r="AD31" i="35"/>
  <c r="P48" i="35"/>
  <c r="AF48" i="35"/>
  <c r="P63" i="32"/>
  <c r="AF63" i="32"/>
  <c r="P31" i="32"/>
  <c r="AF31" i="32"/>
  <c r="O31" i="31"/>
  <c r="AE31" i="31"/>
  <c r="L45" i="32"/>
  <c r="AB45" i="32"/>
  <c r="P48" i="33"/>
  <c r="AF48" i="33"/>
  <c r="O48" i="35"/>
  <c r="AE48" i="35"/>
  <c r="Q48" i="37"/>
  <c r="AG48" i="37"/>
  <c r="S31" i="37"/>
  <c r="AI31" i="37"/>
  <c r="P63" i="37"/>
  <c r="AF63" i="37"/>
  <c r="K63" i="37"/>
  <c r="AA63" i="37"/>
  <c r="P63" i="35"/>
  <c r="AF63" i="35"/>
  <c r="J63" i="37"/>
  <c r="Z63" i="37"/>
  <c r="O63" i="32"/>
  <c r="AE63" i="32"/>
  <c r="K48" i="32"/>
  <c r="N63" i="31"/>
  <c r="AD63" i="31"/>
  <c r="N31" i="31"/>
  <c r="AD31" i="31"/>
  <c r="P31" i="35"/>
  <c r="AF31" i="35"/>
  <c r="N63" i="33"/>
  <c r="AD63" i="33"/>
  <c r="P31" i="33"/>
  <c r="AF31" i="33"/>
  <c r="R31" i="35"/>
  <c r="AH31" i="35"/>
  <c r="L48" i="35"/>
  <c r="AB48" i="35"/>
  <c r="Q45" i="32"/>
  <c r="AG45" i="32"/>
  <c r="L48" i="31"/>
  <c r="AB48" i="31"/>
  <c r="N31" i="32"/>
  <c r="AD31" i="32"/>
  <c r="S63" i="33"/>
  <c r="AI63" i="33"/>
  <c r="R63" i="33"/>
  <c r="AH63" i="33"/>
  <c r="N48" i="35"/>
  <c r="AD48" i="35"/>
  <c r="S31" i="33"/>
  <c r="AI31" i="33"/>
  <c r="S63" i="37"/>
  <c r="AI63" i="37"/>
  <c r="Q63" i="36"/>
  <c r="AG63" i="36"/>
  <c r="Q63" i="33"/>
  <c r="AG63" i="33"/>
  <c r="L63" i="31"/>
  <c r="AB63" i="31"/>
  <c r="R45" i="31"/>
  <c r="AH45" i="31"/>
  <c r="J63" i="32"/>
  <c r="Z63" i="32"/>
  <c r="O48" i="33"/>
  <c r="AE48" i="33"/>
  <c r="M31" i="33"/>
  <c r="AC31" i="33"/>
  <c r="L63" i="36"/>
  <c r="AB63" i="36"/>
  <c r="AB45" i="33"/>
  <c r="S63" i="36"/>
  <c r="AI63" i="36"/>
  <c r="AI45" i="33"/>
  <c r="M63" i="35"/>
  <c r="AC63" i="35"/>
  <c r="J63" i="36"/>
  <c r="Z63" i="36"/>
  <c r="O48" i="37"/>
  <c r="AE48" i="37"/>
  <c r="M31" i="35"/>
  <c r="AC31" i="35"/>
  <c r="L31" i="31"/>
  <c r="AB31" i="31"/>
  <c r="K63" i="31"/>
  <c r="AA63" i="31"/>
  <c r="K63" i="32"/>
  <c r="AA63" i="32"/>
  <c r="J63" i="31"/>
  <c r="Z63" i="31"/>
  <c r="N63" i="32"/>
  <c r="AD63" i="32"/>
  <c r="J48" i="32"/>
  <c r="J31" i="32"/>
  <c r="Z31" i="32"/>
  <c r="O45" i="35"/>
  <c r="AE45" i="35"/>
  <c r="N63" i="35"/>
  <c r="AD63" i="35"/>
  <c r="J48" i="35"/>
  <c r="Z48" i="35"/>
  <c r="K45" i="37"/>
  <c r="AA45" i="37"/>
  <c r="Q63" i="35"/>
  <c r="AG63" i="35"/>
  <c r="R31" i="33"/>
  <c r="AH31" i="33"/>
  <c r="AG48" i="32"/>
  <c r="AF48" i="32"/>
  <c r="AI48" i="32"/>
  <c r="AC48" i="32"/>
  <c r="AB48" i="32"/>
  <c r="AH48" i="32"/>
  <c r="AE48" i="32"/>
  <c r="AD48" i="32"/>
  <c r="Z48" i="32"/>
  <c r="AA48" i="32"/>
  <c r="I2" i="26"/>
  <c r="M2" i="26"/>
  <c r="Q2" i="26"/>
  <c r="I3" i="26"/>
  <c r="M3" i="26"/>
  <c r="Q3" i="26"/>
  <c r="I4" i="26"/>
  <c r="M4" i="26"/>
  <c r="Q4" i="26"/>
  <c r="K5" i="26"/>
  <c r="O5" i="26"/>
  <c r="I6" i="26"/>
  <c r="M6" i="26"/>
  <c r="Q6" i="26"/>
  <c r="K7" i="26"/>
  <c r="O7" i="26"/>
  <c r="I8" i="26"/>
  <c r="M8" i="26"/>
  <c r="Q8" i="26"/>
  <c r="I9" i="26"/>
  <c r="M9" i="26"/>
  <c r="Q9" i="26"/>
  <c r="L10" i="26"/>
  <c r="P10" i="26"/>
  <c r="L11" i="26"/>
  <c r="P11" i="26"/>
  <c r="L12" i="26"/>
  <c r="P12" i="26"/>
  <c r="I13" i="26"/>
  <c r="M13" i="26"/>
  <c r="Q13" i="26"/>
  <c r="J14" i="26"/>
  <c r="N14" i="26"/>
  <c r="R14" i="26"/>
  <c r="L15" i="26"/>
  <c r="P15" i="26"/>
  <c r="J16" i="26"/>
  <c r="N16" i="26"/>
  <c r="R16" i="26"/>
  <c r="L17" i="26"/>
  <c r="P17" i="26"/>
  <c r="J18" i="26"/>
  <c r="N18" i="26"/>
  <c r="R18" i="26"/>
  <c r="J19" i="26"/>
  <c r="N19" i="26"/>
  <c r="R19" i="26"/>
  <c r="L20" i="26"/>
  <c r="P20" i="26"/>
  <c r="J21" i="26"/>
  <c r="N21" i="26"/>
  <c r="R21" i="26"/>
  <c r="L22" i="26"/>
  <c r="P22" i="26"/>
  <c r="J23" i="26"/>
  <c r="N23" i="26"/>
  <c r="R23" i="26"/>
  <c r="L24" i="26"/>
  <c r="P24" i="26"/>
  <c r="J25" i="26"/>
  <c r="N25" i="26"/>
  <c r="R25" i="26"/>
  <c r="I26" i="26"/>
  <c r="M26" i="26"/>
  <c r="Q26" i="26"/>
  <c r="K27" i="26"/>
  <c r="O27" i="26"/>
  <c r="K28" i="26"/>
  <c r="O28" i="26"/>
  <c r="L29" i="26"/>
  <c r="P29" i="26"/>
  <c r="I30" i="26"/>
  <c r="M30" i="26"/>
  <c r="Q30" i="26"/>
  <c r="J2" i="26"/>
  <c r="N2" i="26"/>
  <c r="R2" i="26"/>
  <c r="J3" i="26"/>
  <c r="N3" i="26"/>
  <c r="R3" i="26"/>
  <c r="J4" i="26"/>
  <c r="N4" i="26"/>
  <c r="R4" i="26"/>
  <c r="L5" i="26"/>
  <c r="P5" i="26"/>
  <c r="J6" i="26"/>
  <c r="N6" i="26"/>
  <c r="R6" i="26"/>
  <c r="L7" i="26"/>
  <c r="P7" i="26"/>
  <c r="J8" i="26"/>
  <c r="N8" i="26"/>
  <c r="R8" i="26"/>
  <c r="J9" i="26"/>
  <c r="N9" i="26"/>
  <c r="R9" i="26"/>
  <c r="I10" i="26"/>
  <c r="M10" i="26"/>
  <c r="Q10" i="26"/>
  <c r="I11" i="26"/>
  <c r="M11" i="26"/>
  <c r="Q11" i="26"/>
  <c r="I12" i="26"/>
  <c r="M12" i="26"/>
  <c r="Q12" i="26"/>
  <c r="J13" i="26"/>
  <c r="N13" i="26"/>
  <c r="R13" i="26"/>
  <c r="K14" i="26"/>
  <c r="O14" i="26"/>
  <c r="I15" i="26"/>
  <c r="M15" i="26"/>
  <c r="Q15" i="26"/>
  <c r="K16" i="26"/>
  <c r="O16" i="26"/>
  <c r="I17" i="26"/>
  <c r="M17" i="26"/>
  <c r="Q17" i="26"/>
  <c r="K18" i="26"/>
  <c r="O18" i="26"/>
  <c r="K19" i="26"/>
  <c r="O19" i="26"/>
  <c r="I20" i="26"/>
  <c r="M20" i="26"/>
  <c r="Q20" i="26"/>
  <c r="K21" i="26"/>
  <c r="O21" i="26"/>
  <c r="I22" i="26"/>
  <c r="M22" i="26"/>
  <c r="Q22" i="26"/>
  <c r="K23" i="26"/>
  <c r="O23" i="26"/>
  <c r="I24" i="26"/>
  <c r="M24" i="26"/>
  <c r="Q24" i="26"/>
  <c r="K25" i="26"/>
  <c r="O25" i="26"/>
  <c r="J26" i="26"/>
  <c r="N26" i="26"/>
  <c r="R26" i="26"/>
  <c r="L27" i="26"/>
  <c r="P27" i="26"/>
  <c r="L28" i="26"/>
  <c r="P28" i="26"/>
  <c r="I29" i="26"/>
  <c r="M29" i="26"/>
  <c r="Q29" i="26"/>
  <c r="J30" i="26"/>
  <c r="N30" i="26"/>
  <c r="R30" i="26"/>
  <c r="K2" i="26"/>
  <c r="O2" i="26"/>
  <c r="K3" i="26"/>
  <c r="O3" i="26"/>
  <c r="K4" i="26"/>
  <c r="O4" i="26"/>
  <c r="I5" i="26"/>
  <c r="M5" i="26"/>
  <c r="Q5" i="26"/>
  <c r="K6" i="26"/>
  <c r="O6" i="26"/>
  <c r="I7" i="26"/>
  <c r="M7" i="26"/>
  <c r="Q7" i="26"/>
  <c r="K8" i="26"/>
  <c r="O8" i="26"/>
  <c r="K9" i="26"/>
  <c r="O9" i="26"/>
  <c r="J10" i="26"/>
  <c r="N10" i="26"/>
  <c r="R10" i="26"/>
  <c r="J11" i="26"/>
  <c r="N11" i="26"/>
  <c r="R11" i="26"/>
  <c r="J12" i="26"/>
  <c r="N12" i="26"/>
  <c r="R12" i="26"/>
  <c r="K13" i="26"/>
  <c r="O13" i="26"/>
  <c r="L14" i="26"/>
  <c r="P14" i="26"/>
  <c r="J15" i="26"/>
  <c r="N15" i="26"/>
  <c r="R15" i="26"/>
  <c r="L16" i="26"/>
  <c r="P16" i="26"/>
  <c r="J17" i="26"/>
  <c r="N17" i="26"/>
  <c r="R17" i="26"/>
  <c r="L18" i="26"/>
  <c r="P18" i="26"/>
  <c r="L19" i="26"/>
  <c r="P19" i="26"/>
  <c r="J20" i="26"/>
  <c r="N20" i="26"/>
  <c r="R20" i="26"/>
  <c r="L21" i="26"/>
  <c r="P21" i="26"/>
  <c r="J22" i="26"/>
  <c r="N22" i="26"/>
  <c r="R22" i="26"/>
  <c r="L23" i="26"/>
  <c r="P23" i="26"/>
  <c r="J24" i="26"/>
  <c r="N24" i="26"/>
  <c r="R24" i="26"/>
  <c r="L25" i="26"/>
  <c r="P25" i="26"/>
  <c r="K26" i="26"/>
  <c r="O26" i="26"/>
  <c r="I27" i="26"/>
  <c r="M27" i="26"/>
  <c r="Q27" i="26"/>
  <c r="I28" i="26"/>
  <c r="M28" i="26"/>
  <c r="Q28" i="26"/>
  <c r="J29" i="26"/>
  <c r="N29" i="26"/>
  <c r="R29" i="26"/>
  <c r="K30" i="26"/>
  <c r="O30" i="26"/>
  <c r="L2" i="26"/>
  <c r="P2" i="26"/>
  <c r="L3" i="26"/>
  <c r="P3" i="26"/>
  <c r="L4" i="26"/>
  <c r="P4" i="26"/>
  <c r="J5" i="26"/>
  <c r="N5" i="26"/>
  <c r="R5" i="26"/>
  <c r="L6" i="26"/>
  <c r="P6" i="26"/>
  <c r="J7" i="26"/>
  <c r="N7" i="26"/>
  <c r="R7" i="26"/>
  <c r="L8" i="26"/>
  <c r="P8" i="26"/>
  <c r="L9" i="26"/>
  <c r="P9" i="26"/>
  <c r="K10" i="26"/>
  <c r="O10" i="26"/>
  <c r="K11" i="26"/>
  <c r="O11" i="26"/>
  <c r="K12" i="26"/>
  <c r="O12" i="26"/>
  <c r="L13" i="26"/>
  <c r="P13" i="26"/>
  <c r="I14" i="26"/>
  <c r="M14" i="26"/>
  <c r="Q14" i="26"/>
  <c r="K15" i="26"/>
  <c r="O15" i="26"/>
  <c r="I16" i="26"/>
  <c r="M16" i="26"/>
  <c r="Q16" i="26"/>
  <c r="K17" i="26"/>
  <c r="O17" i="26"/>
  <c r="I18" i="26"/>
  <c r="M18" i="26"/>
  <c r="Q18" i="26"/>
  <c r="I19" i="26"/>
  <c r="M19" i="26"/>
  <c r="Q19" i="26"/>
  <c r="K20" i="26"/>
  <c r="O20" i="26"/>
  <c r="I21" i="26"/>
  <c r="M21" i="26"/>
  <c r="Q21" i="26"/>
  <c r="K22" i="26"/>
  <c r="O22" i="26"/>
  <c r="I23" i="26"/>
  <c r="M23" i="26"/>
  <c r="Q23" i="26"/>
  <c r="K24" i="26"/>
  <c r="O24" i="26"/>
  <c r="I25" i="26"/>
  <c r="M25" i="26"/>
  <c r="Q25" i="26"/>
  <c r="L26" i="26"/>
  <c r="P26" i="26"/>
  <c r="J27" i="26"/>
  <c r="N27" i="26"/>
  <c r="R27" i="26"/>
  <c r="J28" i="26"/>
  <c r="N28" i="26"/>
  <c r="R28" i="26"/>
  <c r="K29" i="26"/>
  <c r="O29" i="26"/>
  <c r="L30" i="26"/>
  <c r="P30" i="26"/>
  <c r="L2" i="20"/>
  <c r="P2" i="20"/>
  <c r="J3" i="20"/>
  <c r="N3" i="20"/>
  <c r="R3" i="20"/>
  <c r="K4" i="20"/>
  <c r="O4" i="20"/>
  <c r="L5" i="20"/>
  <c r="P5" i="20"/>
  <c r="K6" i="20"/>
  <c r="O6" i="20"/>
  <c r="I7" i="20"/>
  <c r="M7" i="20"/>
  <c r="Q7" i="20"/>
  <c r="K8" i="20"/>
  <c r="O8" i="20"/>
  <c r="I9" i="20"/>
  <c r="M9" i="20"/>
  <c r="Q9" i="20"/>
  <c r="J10" i="20"/>
  <c r="N10" i="20"/>
  <c r="R10" i="20"/>
  <c r="L11" i="20"/>
  <c r="P11" i="20"/>
  <c r="L12" i="20"/>
  <c r="P12" i="20"/>
  <c r="K13" i="20"/>
  <c r="O13" i="20"/>
  <c r="K14" i="20"/>
  <c r="O14" i="20"/>
  <c r="K15" i="20"/>
  <c r="O15" i="20"/>
  <c r="K16" i="20"/>
  <c r="O16" i="20"/>
  <c r="K17" i="20"/>
  <c r="O17" i="20"/>
  <c r="K18" i="20"/>
  <c r="O18" i="20"/>
  <c r="K19" i="20"/>
  <c r="O19" i="20"/>
  <c r="K20" i="20"/>
  <c r="O20" i="20"/>
  <c r="K21" i="20"/>
  <c r="O21" i="20"/>
  <c r="K22" i="20"/>
  <c r="O22" i="20"/>
  <c r="K23" i="20"/>
  <c r="O23" i="20"/>
  <c r="L24" i="20"/>
  <c r="P24" i="20"/>
  <c r="K25" i="20"/>
  <c r="O25" i="20"/>
  <c r="J26" i="20"/>
  <c r="R26" i="20"/>
  <c r="M27" i="20"/>
  <c r="K28" i="20"/>
  <c r="L29" i="20"/>
  <c r="M30" i="20"/>
  <c r="N27" i="20"/>
  <c r="L28" i="20"/>
  <c r="Q29" i="20"/>
  <c r="J30" i="20"/>
  <c r="I13" i="20"/>
  <c r="M14" i="20"/>
  <c r="I15" i="20"/>
  <c r="I16" i="20"/>
  <c r="Q17" i="20"/>
  <c r="I19" i="20"/>
  <c r="M20" i="20"/>
  <c r="M22" i="20"/>
  <c r="M23" i="20"/>
  <c r="R24" i="20"/>
  <c r="I25" i="20"/>
  <c r="O27" i="20"/>
  <c r="N29" i="20"/>
  <c r="K30" i="20"/>
  <c r="I2" i="20"/>
  <c r="M2" i="20"/>
  <c r="Q2" i="20"/>
  <c r="O3" i="20"/>
  <c r="L4" i="20"/>
  <c r="P4" i="20"/>
  <c r="I5" i="20"/>
  <c r="M5" i="20"/>
  <c r="Q5" i="20"/>
  <c r="L6" i="20"/>
  <c r="P6" i="20"/>
  <c r="J7" i="20"/>
  <c r="N7" i="20"/>
  <c r="R7" i="20"/>
  <c r="L8" i="20"/>
  <c r="P8" i="20"/>
  <c r="J9" i="20"/>
  <c r="N9" i="20"/>
  <c r="R9" i="20"/>
  <c r="K10" i="20"/>
  <c r="O10" i="20"/>
  <c r="I11" i="20"/>
  <c r="M11" i="20"/>
  <c r="Q11" i="20"/>
  <c r="I12" i="20"/>
  <c r="M12" i="20"/>
  <c r="Q12" i="20"/>
  <c r="L13" i="20"/>
  <c r="P13" i="20"/>
  <c r="L14" i="20"/>
  <c r="P14" i="20"/>
  <c r="L15" i="20"/>
  <c r="P15" i="20"/>
  <c r="L16" i="20"/>
  <c r="P16" i="20"/>
  <c r="L17" i="20"/>
  <c r="P17" i="20"/>
  <c r="L18" i="20"/>
  <c r="P18" i="20"/>
  <c r="L19" i="20"/>
  <c r="P19" i="20"/>
  <c r="L20" i="20"/>
  <c r="P20" i="20"/>
  <c r="L21" i="20"/>
  <c r="P21" i="20"/>
  <c r="L22" i="20"/>
  <c r="P22" i="20"/>
  <c r="L23" i="20"/>
  <c r="P23" i="20"/>
  <c r="I24" i="20"/>
  <c r="M24" i="20"/>
  <c r="Q24" i="20"/>
  <c r="L25" i="20"/>
  <c r="P25" i="20"/>
  <c r="K26" i="20"/>
  <c r="O26" i="20"/>
  <c r="J27" i="20"/>
  <c r="P28" i="20"/>
  <c r="M29" i="20"/>
  <c r="N30" i="20"/>
  <c r="M13" i="20"/>
  <c r="Q15" i="20"/>
  <c r="Q16" i="20"/>
  <c r="M17" i="20"/>
  <c r="Q18" i="20"/>
  <c r="Q19" i="20"/>
  <c r="Q21" i="20"/>
  <c r="I22" i="20"/>
  <c r="Q23" i="20"/>
  <c r="J24" i="20"/>
  <c r="P26" i="20"/>
  <c r="K27" i="20"/>
  <c r="M28" i="20"/>
  <c r="R29" i="20"/>
  <c r="O30" i="20"/>
  <c r="J2" i="20"/>
  <c r="N2" i="20"/>
  <c r="R2" i="20"/>
  <c r="L3" i="20"/>
  <c r="P3" i="20"/>
  <c r="I4" i="20"/>
  <c r="M4" i="20"/>
  <c r="Q4" i="20"/>
  <c r="J5" i="20"/>
  <c r="N5" i="20"/>
  <c r="R5" i="20"/>
  <c r="I6" i="20"/>
  <c r="M6" i="20"/>
  <c r="Q6" i="20"/>
  <c r="K7" i="20"/>
  <c r="O7" i="20"/>
  <c r="I8" i="20"/>
  <c r="M8" i="20"/>
  <c r="Q8" i="20"/>
  <c r="K9" i="20"/>
  <c r="O9" i="20"/>
  <c r="L10" i="20"/>
  <c r="P10" i="20"/>
  <c r="J11" i="20"/>
  <c r="N11" i="20"/>
  <c r="R11" i="20"/>
  <c r="J12" i="20"/>
  <c r="N12" i="20"/>
  <c r="R12" i="20"/>
  <c r="I14" i="20"/>
  <c r="I18" i="20"/>
  <c r="I20" i="20"/>
  <c r="I21" i="20"/>
  <c r="Q22" i="20"/>
  <c r="N24" i="20"/>
  <c r="M25" i="20"/>
  <c r="Q28" i="20"/>
  <c r="K2" i="20"/>
  <c r="O2" i="20"/>
  <c r="I3" i="20"/>
  <c r="M3" i="20"/>
  <c r="Q3" i="20"/>
  <c r="J4" i="20"/>
  <c r="N4" i="20"/>
  <c r="R4" i="20"/>
  <c r="K5" i="20"/>
  <c r="O5" i="20"/>
  <c r="J6" i="20"/>
  <c r="N6" i="20"/>
  <c r="R6" i="20"/>
  <c r="L7" i="20"/>
  <c r="P7" i="20"/>
  <c r="J8" i="20"/>
  <c r="N8" i="20"/>
  <c r="R8" i="20"/>
  <c r="L9" i="20"/>
  <c r="P9" i="20"/>
  <c r="I10" i="20"/>
  <c r="M10" i="20"/>
  <c r="Q10" i="20"/>
  <c r="K11" i="20"/>
  <c r="O11" i="20"/>
  <c r="K12" i="20"/>
  <c r="O12" i="20"/>
  <c r="J13" i="20"/>
  <c r="N13" i="20"/>
  <c r="R13" i="20"/>
  <c r="J14" i="20"/>
  <c r="N14" i="20"/>
  <c r="R14" i="20"/>
  <c r="J15" i="20"/>
  <c r="N15" i="20"/>
  <c r="R15" i="20"/>
  <c r="J16" i="20"/>
  <c r="N16" i="20"/>
  <c r="R16" i="20"/>
  <c r="J17" i="20"/>
  <c r="N17" i="20"/>
  <c r="R17" i="20"/>
  <c r="J18" i="20"/>
  <c r="N18" i="20"/>
  <c r="R18" i="20"/>
  <c r="J19" i="20"/>
  <c r="N19" i="20"/>
  <c r="R19" i="20"/>
  <c r="J20" i="20"/>
  <c r="N20" i="20"/>
  <c r="R20" i="20"/>
  <c r="J21" i="20"/>
  <c r="N21" i="20"/>
  <c r="R21" i="20"/>
  <c r="J22" i="20"/>
  <c r="N22" i="20"/>
  <c r="R22" i="20"/>
  <c r="J23" i="20"/>
  <c r="N23" i="20"/>
  <c r="R23" i="20"/>
  <c r="K24" i="20"/>
  <c r="O24" i="20"/>
  <c r="J25" i="20"/>
  <c r="N25" i="20"/>
  <c r="R25" i="20"/>
  <c r="I26" i="20"/>
  <c r="M26" i="20"/>
  <c r="Q26" i="20"/>
  <c r="L27" i="20"/>
  <c r="P27" i="20"/>
  <c r="J28" i="20"/>
  <c r="N28" i="20"/>
  <c r="R28" i="20"/>
  <c r="K29" i="20"/>
  <c r="O29" i="20"/>
  <c r="L30" i="20"/>
  <c r="P30" i="20"/>
  <c r="N26" i="20"/>
  <c r="I27" i="20"/>
  <c r="Q27" i="20"/>
  <c r="O28" i="20"/>
  <c r="P29" i="20"/>
  <c r="I30" i="20"/>
  <c r="Q30" i="20"/>
  <c r="R27" i="20"/>
  <c r="I29" i="20"/>
  <c r="R30" i="20"/>
  <c r="Q13" i="20"/>
  <c r="Q14" i="20"/>
  <c r="M15" i="20"/>
  <c r="M16" i="20"/>
  <c r="I17" i="20"/>
  <c r="M18" i="20"/>
  <c r="M19" i="20"/>
  <c r="Q20" i="20"/>
  <c r="M21" i="20"/>
  <c r="I23" i="20"/>
  <c r="Q25" i="20"/>
  <c r="L26" i="20"/>
  <c r="I28" i="20"/>
  <c r="J29" i="20"/>
  <c r="Q64" i="20"/>
  <c r="Q50" i="20"/>
  <c r="I57" i="20"/>
  <c r="I71" i="20"/>
  <c r="R62" i="20"/>
  <c r="R76" i="20"/>
  <c r="P57" i="20"/>
  <c r="P71" i="20"/>
  <c r="L35" i="20"/>
  <c r="O71" i="20"/>
  <c r="O57" i="20"/>
  <c r="J43" i="20"/>
  <c r="P62" i="20"/>
  <c r="P76" i="20"/>
  <c r="R50" i="20"/>
  <c r="R64" i="20"/>
  <c r="R49" i="20"/>
  <c r="N37" i="20"/>
  <c r="J51" i="20"/>
  <c r="J65" i="20"/>
  <c r="N56" i="20"/>
  <c r="N70" i="20"/>
  <c r="J42" i="20"/>
  <c r="J61" i="20"/>
  <c r="J75" i="20"/>
  <c r="N52" i="20"/>
  <c r="N66" i="20"/>
  <c r="R58" i="20"/>
  <c r="R72" i="20"/>
  <c r="N44" i="20"/>
  <c r="R34" i="20"/>
  <c r="J33" i="20"/>
  <c r="M46" i="20"/>
  <c r="P54" i="20"/>
  <c r="P68" i="20"/>
  <c r="N41" i="20"/>
  <c r="R47" i="20"/>
  <c r="K67" i="20"/>
  <c r="K53" i="20"/>
  <c r="K38" i="20"/>
  <c r="J60" i="20"/>
  <c r="J74" i="20"/>
  <c r="J39" i="20"/>
  <c r="P46" i="20"/>
  <c r="O54" i="20"/>
  <c r="O68" i="20"/>
  <c r="M41" i="20"/>
  <c r="Q47" i="20"/>
  <c r="J53" i="20"/>
  <c r="J67" i="20"/>
  <c r="N38" i="20"/>
  <c r="O35" i="20"/>
  <c r="K62" i="20"/>
  <c r="K76" i="20"/>
  <c r="Q49" i="20"/>
  <c r="Q51" i="20"/>
  <c r="Q65" i="20"/>
  <c r="Q72" i="20"/>
  <c r="Q58" i="20"/>
  <c r="P43" i="20"/>
  <c r="J76" i="20"/>
  <c r="J62" i="20"/>
  <c r="K36" i="20"/>
  <c r="L37" i="20"/>
  <c r="L70" i="20"/>
  <c r="L56" i="20"/>
  <c r="L66" i="20"/>
  <c r="L52" i="20"/>
  <c r="L44" i="20"/>
  <c r="Q74" i="20"/>
  <c r="Q60" i="20"/>
  <c r="Q39" i="20"/>
  <c r="N73" i="20"/>
  <c r="N59" i="20"/>
  <c r="Q53" i="20"/>
  <c r="Q67" i="20"/>
  <c r="L40" i="20"/>
  <c r="O32" i="20"/>
  <c r="N71" i="20"/>
  <c r="N57" i="20"/>
  <c r="M37" i="20"/>
  <c r="I72" i="20"/>
  <c r="I58" i="20"/>
  <c r="M76" i="20"/>
  <c r="M62" i="20"/>
  <c r="O50" i="20"/>
  <c r="O64" i="20"/>
  <c r="P55" i="20"/>
  <c r="P69" i="20"/>
  <c r="O49" i="20"/>
  <c r="O65" i="20"/>
  <c r="O51" i="20"/>
  <c r="O42" i="20"/>
  <c r="O75" i="20"/>
  <c r="O61" i="20"/>
  <c r="O58" i="20"/>
  <c r="O72" i="20"/>
  <c r="O34" i="20"/>
  <c r="O33" i="20"/>
  <c r="L74" i="20"/>
  <c r="L60" i="20"/>
  <c r="L39" i="20"/>
  <c r="N46" i="20"/>
  <c r="Q68" i="20"/>
  <c r="Q54" i="20"/>
  <c r="O41" i="20"/>
  <c r="I59" i="20"/>
  <c r="I73" i="20"/>
  <c r="P53" i="20"/>
  <c r="P67" i="20"/>
  <c r="J32" i="20"/>
  <c r="P38" i="20"/>
  <c r="N43" i="26"/>
  <c r="L36" i="26"/>
  <c r="Q64" i="26"/>
  <c r="Q50" i="26"/>
  <c r="I49" i="26"/>
  <c r="M42" i="26"/>
  <c r="Q72" i="26"/>
  <c r="Q58" i="26"/>
  <c r="K44" i="26"/>
  <c r="Q34" i="26"/>
  <c r="L33" i="26"/>
  <c r="K60" i="26"/>
  <c r="K74" i="26"/>
  <c r="K39" i="26"/>
  <c r="O46" i="26"/>
  <c r="P41" i="26"/>
  <c r="J73" i="26"/>
  <c r="J59" i="26"/>
  <c r="N67" i="26"/>
  <c r="N53" i="26"/>
  <c r="L38" i="26"/>
  <c r="J71" i="26"/>
  <c r="J57" i="26"/>
  <c r="M62" i="26"/>
  <c r="M76" i="26"/>
  <c r="O36" i="26"/>
  <c r="L49" i="26"/>
  <c r="P42" i="26"/>
  <c r="N44" i="26"/>
  <c r="O33" i="26"/>
  <c r="N60" i="26"/>
  <c r="N74" i="26"/>
  <c r="N39" i="26"/>
  <c r="R46" i="26"/>
  <c r="O54" i="26"/>
  <c r="O68" i="26"/>
  <c r="K41" i="26"/>
  <c r="O47" i="26"/>
  <c r="I53" i="26"/>
  <c r="I67" i="26"/>
  <c r="O32" i="26"/>
  <c r="R35" i="26"/>
  <c r="P43" i="26"/>
  <c r="J36" i="26"/>
  <c r="I55" i="26"/>
  <c r="I69" i="26"/>
  <c r="O49" i="26"/>
  <c r="I37" i="26"/>
  <c r="K65" i="26"/>
  <c r="K51" i="26"/>
  <c r="I70" i="26"/>
  <c r="I56" i="26"/>
  <c r="K75" i="26"/>
  <c r="K61" i="26"/>
  <c r="I66" i="26"/>
  <c r="I52" i="26"/>
  <c r="Q44" i="26"/>
  <c r="Q74" i="26"/>
  <c r="Q60" i="26"/>
  <c r="Q39" i="26"/>
  <c r="P59" i="26"/>
  <c r="P73" i="26"/>
  <c r="J47" i="26"/>
  <c r="N40" i="26"/>
  <c r="J38" i="26"/>
  <c r="Q35" i="26"/>
  <c r="K43" i="26"/>
  <c r="I36" i="26"/>
  <c r="J50" i="26"/>
  <c r="J64" i="26"/>
  <c r="L55" i="26"/>
  <c r="L69" i="26"/>
  <c r="R49" i="26"/>
  <c r="L37" i="26"/>
  <c r="N65" i="26"/>
  <c r="N51" i="26"/>
  <c r="L70" i="26"/>
  <c r="L56" i="26"/>
  <c r="N75" i="26"/>
  <c r="N61" i="26"/>
  <c r="L66" i="26"/>
  <c r="L52" i="26"/>
  <c r="J58" i="26"/>
  <c r="J72" i="26"/>
  <c r="J34" i="26"/>
  <c r="M68" i="26"/>
  <c r="M54" i="26"/>
  <c r="M41" i="26"/>
  <c r="Q47" i="26"/>
  <c r="K67" i="26"/>
  <c r="K53" i="26"/>
  <c r="M32" i="26"/>
  <c r="Q38" i="26"/>
  <c r="I43" i="20"/>
  <c r="J71" i="20"/>
  <c r="J57" i="20"/>
  <c r="I49" i="20"/>
  <c r="Q70" i="20"/>
  <c r="Q56" i="20"/>
  <c r="M61" i="20"/>
  <c r="M75" i="20"/>
  <c r="M72" i="20"/>
  <c r="M58" i="20"/>
  <c r="Q33" i="20"/>
  <c r="R35" i="20"/>
  <c r="O43" i="20"/>
  <c r="K71" i="20"/>
  <c r="K57" i="20"/>
  <c r="L62" i="20"/>
  <c r="L76" i="20"/>
  <c r="Q36" i="20"/>
  <c r="N64" i="20"/>
  <c r="N50" i="20"/>
  <c r="O69" i="20"/>
  <c r="O55" i="20"/>
  <c r="N49" i="20"/>
  <c r="J37" i="20"/>
  <c r="J70" i="20"/>
  <c r="J56" i="20"/>
  <c r="J66" i="20"/>
  <c r="J52" i="20"/>
  <c r="N72" i="20"/>
  <c r="N58" i="20"/>
  <c r="J44" i="20"/>
  <c r="N34" i="20"/>
  <c r="I46" i="20"/>
  <c r="L68" i="20"/>
  <c r="L54" i="20"/>
  <c r="J41" i="20"/>
  <c r="N47" i="20"/>
  <c r="R40" i="20"/>
  <c r="Q32" i="20"/>
  <c r="I51" i="20"/>
  <c r="I65" i="20"/>
  <c r="L46" i="20"/>
  <c r="K54" i="20"/>
  <c r="K68" i="20"/>
  <c r="I41" i="20"/>
  <c r="M47" i="20"/>
  <c r="Q40" i="20"/>
  <c r="J38" i="20"/>
  <c r="R57" i="20"/>
  <c r="R71" i="20"/>
  <c r="P36" i="20"/>
  <c r="I37" i="20"/>
  <c r="Q44" i="20"/>
  <c r="P64" i="20"/>
  <c r="P50" i="20"/>
  <c r="Q55" i="20"/>
  <c r="Q69" i="20"/>
  <c r="P49" i="20"/>
  <c r="P51" i="20"/>
  <c r="P65" i="20"/>
  <c r="P42" i="20"/>
  <c r="P61" i="20"/>
  <c r="P75" i="20"/>
  <c r="P72" i="20"/>
  <c r="P58" i="20"/>
  <c r="P34" i="20"/>
  <c r="P33" i="20"/>
  <c r="M74" i="20"/>
  <c r="M60" i="20"/>
  <c r="M39" i="20"/>
  <c r="O46" i="20"/>
  <c r="R68" i="20"/>
  <c r="R54" i="20"/>
  <c r="P41" i="20"/>
  <c r="J59" i="20"/>
  <c r="J73" i="20"/>
  <c r="M53" i="20"/>
  <c r="M67" i="20"/>
  <c r="Q38" i="20"/>
  <c r="Q66" i="20"/>
  <c r="Q52" i="20"/>
  <c r="I44" i="20"/>
  <c r="J35" i="20"/>
  <c r="Q57" i="20"/>
  <c r="Q71" i="20"/>
  <c r="N76" i="20"/>
  <c r="N62" i="20"/>
  <c r="R36" i="20"/>
  <c r="K50" i="20"/>
  <c r="K64" i="20"/>
  <c r="L55" i="20"/>
  <c r="L69" i="20"/>
  <c r="K49" i="20"/>
  <c r="K65" i="20"/>
  <c r="K51" i="20"/>
  <c r="K42" i="20"/>
  <c r="K75" i="20"/>
  <c r="K61" i="20"/>
  <c r="K58" i="20"/>
  <c r="K72" i="20"/>
  <c r="K34" i="20"/>
  <c r="K33" i="20"/>
  <c r="J46" i="20"/>
  <c r="M68" i="20"/>
  <c r="M54" i="20"/>
  <c r="K41" i="20"/>
  <c r="O47" i="20"/>
  <c r="L53" i="20"/>
  <c r="L67" i="20"/>
  <c r="L38" i="20"/>
  <c r="P35" i="26"/>
  <c r="O71" i="26"/>
  <c r="O57" i="26"/>
  <c r="J43" i="26"/>
  <c r="R62" i="26"/>
  <c r="R76" i="26"/>
  <c r="M64" i="26"/>
  <c r="M50" i="26"/>
  <c r="O69" i="26"/>
  <c r="O55" i="26"/>
  <c r="O37" i="26"/>
  <c r="Q51" i="26"/>
  <c r="Q65" i="26"/>
  <c r="O56" i="26"/>
  <c r="O70" i="26"/>
  <c r="I42" i="26"/>
  <c r="Q61" i="26"/>
  <c r="Q75" i="26"/>
  <c r="O52" i="26"/>
  <c r="O66" i="26"/>
  <c r="M72" i="26"/>
  <c r="M58" i="26"/>
  <c r="M34" i="26"/>
  <c r="K46" i="26"/>
  <c r="P68" i="26"/>
  <c r="P54" i="26"/>
  <c r="L41" i="26"/>
  <c r="P47" i="26"/>
  <c r="J67" i="26"/>
  <c r="J53" i="26"/>
  <c r="P32" i="26"/>
  <c r="Q43" i="26"/>
  <c r="I62" i="26"/>
  <c r="I76" i="26"/>
  <c r="K36" i="26"/>
  <c r="P64" i="26"/>
  <c r="P50" i="26"/>
  <c r="R69" i="26"/>
  <c r="R55" i="26"/>
  <c r="R37" i="26"/>
  <c r="R56" i="26"/>
  <c r="R70" i="26"/>
  <c r="L42" i="26"/>
  <c r="R52" i="26"/>
  <c r="R66" i="26"/>
  <c r="P72" i="26"/>
  <c r="P58" i="26"/>
  <c r="J44" i="26"/>
  <c r="P34" i="26"/>
  <c r="K33" i="26"/>
  <c r="J60" i="26"/>
  <c r="J74" i="26"/>
  <c r="J39" i="26"/>
  <c r="N46" i="26"/>
  <c r="K54" i="26"/>
  <c r="K68" i="26"/>
  <c r="Q59" i="26"/>
  <c r="Q73" i="26"/>
  <c r="K47" i="26"/>
  <c r="O40" i="26"/>
  <c r="K32" i="26"/>
  <c r="N35" i="26"/>
  <c r="Q57" i="26"/>
  <c r="Q71" i="26"/>
  <c r="L43" i="26"/>
  <c r="K49" i="26"/>
  <c r="O42" i="26"/>
  <c r="M44" i="26"/>
  <c r="R33" i="26"/>
  <c r="M74" i="26"/>
  <c r="M60" i="26"/>
  <c r="M39" i="26"/>
  <c r="Q46" i="26"/>
  <c r="R54" i="26"/>
  <c r="R68" i="26"/>
  <c r="R41" i="26"/>
  <c r="L59" i="26"/>
  <c r="L73" i="26"/>
  <c r="P53" i="26"/>
  <c r="P67" i="26"/>
  <c r="J40" i="26"/>
  <c r="R32" i="26"/>
  <c r="M35" i="26"/>
  <c r="P57" i="26"/>
  <c r="P71" i="26"/>
  <c r="O62" i="26"/>
  <c r="O76" i="26"/>
  <c r="N49" i="26"/>
  <c r="J65" i="26"/>
  <c r="J51" i="26"/>
  <c r="R42" i="26"/>
  <c r="J75" i="26"/>
  <c r="J61" i="26"/>
  <c r="P44" i="26"/>
  <c r="Q33" i="26"/>
  <c r="P74" i="26"/>
  <c r="P60" i="26"/>
  <c r="P39" i="26"/>
  <c r="I68" i="26"/>
  <c r="I54" i="26"/>
  <c r="I41" i="26"/>
  <c r="M47" i="26"/>
  <c r="Q40" i="26"/>
  <c r="I32" i="26"/>
  <c r="M38" i="26"/>
  <c r="L36" i="20"/>
  <c r="M42" i="20"/>
  <c r="M44" i="20"/>
  <c r="Q35" i="20"/>
  <c r="Q76" i="20"/>
  <c r="Q62" i="20"/>
  <c r="N36" i="20"/>
  <c r="R43" i="20"/>
  <c r="M36" i="20"/>
  <c r="J64" i="20"/>
  <c r="J50" i="20"/>
  <c r="K69" i="20"/>
  <c r="K55" i="20"/>
  <c r="J49" i="20"/>
  <c r="R51" i="20"/>
  <c r="R65" i="20"/>
  <c r="R42" i="20"/>
  <c r="R75" i="20"/>
  <c r="R61" i="20"/>
  <c r="J72" i="20"/>
  <c r="J58" i="20"/>
  <c r="J34" i="20"/>
  <c r="R33" i="20"/>
  <c r="O60" i="20"/>
  <c r="O74" i="20"/>
  <c r="O39" i="20"/>
  <c r="P59" i="20"/>
  <c r="P73" i="20"/>
  <c r="J47" i="20"/>
  <c r="N40" i="20"/>
  <c r="M32" i="20"/>
  <c r="Q43" i="20"/>
  <c r="N69" i="20"/>
  <c r="N55" i="20"/>
  <c r="Q37" i="20"/>
  <c r="I34" i="20"/>
  <c r="R74" i="20"/>
  <c r="R60" i="20"/>
  <c r="R39" i="20"/>
  <c r="O73" i="20"/>
  <c r="O59" i="20"/>
  <c r="I47" i="20"/>
  <c r="R67" i="20"/>
  <c r="R53" i="20"/>
  <c r="M40" i="20"/>
  <c r="P32" i="20"/>
  <c r="M43" i="20"/>
  <c r="Q61" i="20"/>
  <c r="Q75" i="20"/>
  <c r="M66" i="20"/>
  <c r="M52" i="20"/>
  <c r="N35" i="20"/>
  <c r="L50" i="20"/>
  <c r="L64" i="20"/>
  <c r="M55" i="20"/>
  <c r="M69" i="20"/>
  <c r="L49" i="20"/>
  <c r="L51" i="20"/>
  <c r="L65" i="20"/>
  <c r="L42" i="20"/>
  <c r="L61" i="20"/>
  <c r="L75" i="20"/>
  <c r="L72" i="20"/>
  <c r="L58" i="20"/>
  <c r="L34" i="20"/>
  <c r="L33" i="20"/>
  <c r="I74" i="20"/>
  <c r="I60" i="20"/>
  <c r="I39" i="20"/>
  <c r="K46" i="20"/>
  <c r="N54" i="20"/>
  <c r="N68" i="20"/>
  <c r="L41" i="20"/>
  <c r="P47" i="20"/>
  <c r="I53" i="20"/>
  <c r="I67" i="20"/>
  <c r="M38" i="20"/>
  <c r="K35" i="20"/>
  <c r="R55" i="20"/>
  <c r="R69" i="20"/>
  <c r="M70" i="20"/>
  <c r="M56" i="20"/>
  <c r="M34" i="20"/>
  <c r="I33" i="20"/>
  <c r="L43" i="20"/>
  <c r="L57" i="20"/>
  <c r="L71" i="20"/>
  <c r="J36" i="20"/>
  <c r="O37" i="20"/>
  <c r="O56" i="20"/>
  <c r="O70" i="20"/>
  <c r="O52" i="20"/>
  <c r="O66" i="20"/>
  <c r="O44" i="20"/>
  <c r="I68" i="20"/>
  <c r="I54" i="20"/>
  <c r="Q59" i="20"/>
  <c r="Q73" i="20"/>
  <c r="K47" i="20"/>
  <c r="O40" i="20"/>
  <c r="R32" i="20"/>
  <c r="L35" i="26"/>
  <c r="K71" i="26"/>
  <c r="K57" i="26"/>
  <c r="N62" i="26"/>
  <c r="N76" i="26"/>
  <c r="I64" i="26"/>
  <c r="I50" i="26"/>
  <c r="K69" i="26"/>
  <c r="K55" i="26"/>
  <c r="Q49" i="26"/>
  <c r="K37" i="26"/>
  <c r="M51" i="26"/>
  <c r="M65" i="26"/>
  <c r="K56" i="26"/>
  <c r="K70" i="26"/>
  <c r="M61" i="26"/>
  <c r="M75" i="26"/>
  <c r="K52" i="26"/>
  <c r="K66" i="26"/>
  <c r="I72" i="26"/>
  <c r="I58" i="26"/>
  <c r="I34" i="26"/>
  <c r="L68" i="26"/>
  <c r="L54" i="26"/>
  <c r="R73" i="26"/>
  <c r="R59" i="26"/>
  <c r="L47" i="26"/>
  <c r="P40" i="26"/>
  <c r="L32" i="26"/>
  <c r="O35" i="26"/>
  <c r="R71" i="26"/>
  <c r="R57" i="26"/>
  <c r="M43" i="26"/>
  <c r="L64" i="26"/>
  <c r="L50" i="26"/>
  <c r="N69" i="26"/>
  <c r="N55" i="26"/>
  <c r="N37" i="26"/>
  <c r="P51" i="26"/>
  <c r="P65" i="26"/>
  <c r="N56" i="26"/>
  <c r="N70" i="26"/>
  <c r="P61" i="26"/>
  <c r="P75" i="26"/>
  <c r="N52" i="26"/>
  <c r="N66" i="26"/>
  <c r="L72" i="26"/>
  <c r="L58" i="26"/>
  <c r="L34" i="26"/>
  <c r="J46" i="26"/>
  <c r="M59" i="26"/>
  <c r="M73" i="26"/>
  <c r="Q53" i="26"/>
  <c r="Q67" i="26"/>
  <c r="K40" i="26"/>
  <c r="O38" i="26"/>
  <c r="J35" i="26"/>
  <c r="M57" i="26"/>
  <c r="M71" i="26"/>
  <c r="P76" i="26"/>
  <c r="P62" i="26"/>
  <c r="R36" i="26"/>
  <c r="O50" i="26"/>
  <c r="O64" i="26"/>
  <c r="Q55" i="26"/>
  <c r="Q69" i="26"/>
  <c r="Q37" i="26"/>
  <c r="Q70" i="26"/>
  <c r="Q56" i="26"/>
  <c r="K42" i="26"/>
  <c r="Q66" i="26"/>
  <c r="Q52" i="26"/>
  <c r="O58" i="26"/>
  <c r="O72" i="26"/>
  <c r="I44" i="26"/>
  <c r="O34" i="26"/>
  <c r="N33" i="26"/>
  <c r="I74" i="26"/>
  <c r="I60" i="26"/>
  <c r="I39" i="26"/>
  <c r="M46" i="26"/>
  <c r="N54" i="26"/>
  <c r="N68" i="26"/>
  <c r="N41" i="26"/>
  <c r="R47" i="26"/>
  <c r="L53" i="26"/>
  <c r="L67" i="26"/>
  <c r="N32" i="26"/>
  <c r="R38" i="26"/>
  <c r="I35" i="26"/>
  <c r="L57" i="26"/>
  <c r="L71" i="26"/>
  <c r="K62" i="26"/>
  <c r="K76" i="26"/>
  <c r="Q36" i="26"/>
  <c r="R50" i="26"/>
  <c r="R64" i="26"/>
  <c r="J49" i="26"/>
  <c r="N42" i="26"/>
  <c r="R58" i="26"/>
  <c r="R72" i="26"/>
  <c r="L44" i="26"/>
  <c r="R34" i="26"/>
  <c r="M33" i="26"/>
  <c r="L74" i="26"/>
  <c r="L60" i="26"/>
  <c r="L39" i="26"/>
  <c r="P46" i="26"/>
  <c r="O73" i="26"/>
  <c r="O59" i="26"/>
  <c r="I47" i="26"/>
  <c r="M40" i="26"/>
  <c r="I38" i="26"/>
  <c r="M51" i="20"/>
  <c r="M65" i="20"/>
  <c r="I66" i="20"/>
  <c r="I52" i="20"/>
  <c r="Q34" i="20"/>
  <c r="I35" i="20"/>
  <c r="I76" i="20"/>
  <c r="I62" i="20"/>
  <c r="P35" i="20"/>
  <c r="N43" i="20"/>
  <c r="I36" i="20"/>
  <c r="R37" i="20"/>
  <c r="N65" i="20"/>
  <c r="N51" i="20"/>
  <c r="R56" i="20"/>
  <c r="R70" i="20"/>
  <c r="N42" i="20"/>
  <c r="N75" i="20"/>
  <c r="N61" i="20"/>
  <c r="R52" i="20"/>
  <c r="R66" i="20"/>
  <c r="R44" i="20"/>
  <c r="N33" i="20"/>
  <c r="K60" i="20"/>
  <c r="K74" i="20"/>
  <c r="K39" i="20"/>
  <c r="Q46" i="20"/>
  <c r="R41" i="20"/>
  <c r="L73" i="20"/>
  <c r="L59" i="20"/>
  <c r="O67" i="20"/>
  <c r="O53" i="20"/>
  <c r="J40" i="20"/>
  <c r="I32" i="20"/>
  <c r="O38" i="20"/>
  <c r="M64" i="20"/>
  <c r="M50" i="20"/>
  <c r="I70" i="20"/>
  <c r="I56" i="20"/>
  <c r="I61" i="20"/>
  <c r="I75" i="20"/>
  <c r="N60" i="20"/>
  <c r="N74" i="20"/>
  <c r="N39" i="20"/>
  <c r="Q41" i="20"/>
  <c r="K73" i="20"/>
  <c r="K59" i="20"/>
  <c r="N67" i="20"/>
  <c r="N53" i="20"/>
  <c r="I40" i="20"/>
  <c r="L32" i="20"/>
  <c r="R38" i="20"/>
  <c r="J69" i="20"/>
  <c r="J55" i="20"/>
  <c r="Q42" i="20"/>
  <c r="M33" i="20"/>
  <c r="M57" i="20"/>
  <c r="M71" i="20"/>
  <c r="O36" i="20"/>
  <c r="I55" i="20"/>
  <c r="I69" i="20"/>
  <c r="P37" i="20"/>
  <c r="P70" i="20"/>
  <c r="P56" i="20"/>
  <c r="P52" i="20"/>
  <c r="P66" i="20"/>
  <c r="P44" i="20"/>
  <c r="J54" i="20"/>
  <c r="J68" i="20"/>
  <c r="R59" i="20"/>
  <c r="R73" i="20"/>
  <c r="L47" i="20"/>
  <c r="P40" i="20"/>
  <c r="I38" i="20"/>
  <c r="O62" i="20"/>
  <c r="O76" i="20"/>
  <c r="I64" i="20"/>
  <c r="I50" i="20"/>
  <c r="M49" i="20"/>
  <c r="I42" i="20"/>
  <c r="M35" i="20"/>
  <c r="K43" i="20"/>
  <c r="K37" i="20"/>
  <c r="K56" i="20"/>
  <c r="K70" i="20"/>
  <c r="K52" i="20"/>
  <c r="K66" i="20"/>
  <c r="K44" i="20"/>
  <c r="P60" i="20"/>
  <c r="P74" i="20"/>
  <c r="P39" i="20"/>
  <c r="R46" i="20"/>
  <c r="M59" i="20"/>
  <c r="M73" i="20"/>
  <c r="K40" i="20"/>
  <c r="N32" i="20"/>
  <c r="R43" i="26"/>
  <c r="J62" i="26"/>
  <c r="J76" i="26"/>
  <c r="P36" i="26"/>
  <c r="M49" i="26"/>
  <c r="I51" i="26"/>
  <c r="I65" i="26"/>
  <c r="Q42" i="26"/>
  <c r="I61" i="26"/>
  <c r="I75" i="26"/>
  <c r="O44" i="26"/>
  <c r="P33" i="26"/>
  <c r="O60" i="26"/>
  <c r="O74" i="26"/>
  <c r="O39" i="26"/>
  <c r="N73" i="26"/>
  <c r="N59" i="26"/>
  <c r="R67" i="26"/>
  <c r="R53" i="26"/>
  <c r="L40" i="26"/>
  <c r="P38" i="26"/>
  <c r="K35" i="26"/>
  <c r="N71" i="26"/>
  <c r="N57" i="26"/>
  <c r="I43" i="26"/>
  <c r="Q62" i="26"/>
  <c r="Q76" i="26"/>
  <c r="J69" i="26"/>
  <c r="J55" i="26"/>
  <c r="P49" i="26"/>
  <c r="J37" i="26"/>
  <c r="L51" i="26"/>
  <c r="L65" i="26"/>
  <c r="J56" i="26"/>
  <c r="J70" i="26"/>
  <c r="L61" i="26"/>
  <c r="L75" i="26"/>
  <c r="J52" i="26"/>
  <c r="J66" i="26"/>
  <c r="R44" i="26"/>
  <c r="R60" i="26"/>
  <c r="R74" i="26"/>
  <c r="R39" i="26"/>
  <c r="O41" i="26"/>
  <c r="I59" i="26"/>
  <c r="I73" i="26"/>
  <c r="M53" i="26"/>
  <c r="M67" i="26"/>
  <c r="K38" i="26"/>
  <c r="I57" i="26"/>
  <c r="I71" i="26"/>
  <c r="L76" i="26"/>
  <c r="L62" i="26"/>
  <c r="N36" i="26"/>
  <c r="K50" i="26"/>
  <c r="K64" i="26"/>
  <c r="M55" i="26"/>
  <c r="M69" i="26"/>
  <c r="M37" i="26"/>
  <c r="O65" i="26"/>
  <c r="O51" i="26"/>
  <c r="M70" i="26"/>
  <c r="M56" i="26"/>
  <c r="O75" i="26"/>
  <c r="O61" i="26"/>
  <c r="M66" i="26"/>
  <c r="M52" i="26"/>
  <c r="K58" i="26"/>
  <c r="K72" i="26"/>
  <c r="K34" i="26"/>
  <c r="J33" i="26"/>
  <c r="I46" i="26"/>
  <c r="J54" i="26"/>
  <c r="J68" i="26"/>
  <c r="J41" i="26"/>
  <c r="N47" i="26"/>
  <c r="R40" i="26"/>
  <c r="J32" i="26"/>
  <c r="N38" i="26"/>
  <c r="O43" i="26"/>
  <c r="M36" i="26"/>
  <c r="N50" i="26"/>
  <c r="N64" i="26"/>
  <c r="P55" i="26"/>
  <c r="P69" i="26"/>
  <c r="P37" i="26"/>
  <c r="R65" i="26"/>
  <c r="R51" i="26"/>
  <c r="P70" i="26"/>
  <c r="P56" i="26"/>
  <c r="J42" i="26"/>
  <c r="R75" i="26"/>
  <c r="R61" i="26"/>
  <c r="P66" i="26"/>
  <c r="P52" i="26"/>
  <c r="N58" i="26"/>
  <c r="N72" i="26"/>
  <c r="N34" i="26"/>
  <c r="I33" i="26"/>
  <c r="L46" i="26"/>
  <c r="Q68" i="26"/>
  <c r="Q54" i="26"/>
  <c r="Q41" i="26"/>
  <c r="K73" i="26"/>
  <c r="K59" i="26"/>
  <c r="O67" i="26"/>
  <c r="O53" i="26"/>
  <c r="I40" i="26"/>
  <c r="Q32" i="26"/>
  <c r="C2" i="29"/>
  <c r="F4" i="29"/>
  <c r="C5" i="29"/>
  <c r="F8" i="29"/>
  <c r="C10" i="29"/>
  <c r="C13" i="29"/>
  <c r="C14" i="29"/>
  <c r="C16" i="29"/>
  <c r="C18" i="29"/>
  <c r="C19" i="29"/>
  <c r="C21" i="29"/>
  <c r="C25" i="29"/>
  <c r="C29" i="29"/>
  <c r="F3" i="29"/>
  <c r="C4" i="29"/>
  <c r="F7" i="29"/>
  <c r="C8" i="29"/>
  <c r="F9" i="29"/>
  <c r="F11" i="29"/>
  <c r="F15" i="29"/>
  <c r="F17" i="29"/>
  <c r="F20" i="29"/>
  <c r="F22" i="29"/>
  <c r="F24" i="29"/>
  <c r="F26" i="29"/>
  <c r="F27" i="29"/>
  <c r="F28" i="29"/>
  <c r="F30" i="29"/>
  <c r="C3" i="29"/>
  <c r="F6" i="29"/>
  <c r="C7" i="29"/>
  <c r="C9" i="29"/>
  <c r="C11" i="29"/>
  <c r="F12" i="29"/>
  <c r="C15" i="29"/>
  <c r="C17" i="29"/>
  <c r="C20" i="29"/>
  <c r="C22" i="29"/>
  <c r="C24" i="29"/>
  <c r="C26" i="29"/>
  <c r="C27" i="29"/>
  <c r="C28" i="29"/>
  <c r="C30" i="29"/>
  <c r="F2" i="29"/>
  <c r="F5" i="29"/>
  <c r="C6" i="29"/>
  <c r="F10" i="29"/>
  <c r="C12" i="29"/>
  <c r="F13" i="29"/>
  <c r="F14" i="29"/>
  <c r="F16" i="29"/>
  <c r="F18" i="29"/>
  <c r="F19" i="29"/>
  <c r="F21" i="29"/>
  <c r="F25" i="29"/>
  <c r="F29" i="29"/>
  <c r="AB59" i="34"/>
  <c r="L59" i="34"/>
  <c r="AC46" i="34"/>
  <c r="M46" i="34"/>
  <c r="L45" i="26"/>
  <c r="AE34" i="34"/>
  <c r="O34" i="34"/>
  <c r="AI61" i="34"/>
  <c r="S61" i="34"/>
  <c r="AI51" i="34"/>
  <c r="S51" i="34"/>
  <c r="AE64" i="34"/>
  <c r="O64" i="34"/>
  <c r="N63" i="26"/>
  <c r="Z46" i="34"/>
  <c r="J46" i="34"/>
  <c r="I45" i="26"/>
  <c r="AB34" i="34"/>
  <c r="L34" i="34"/>
  <c r="AF61" i="34"/>
  <c r="P61" i="34"/>
  <c r="AD70" i="34"/>
  <c r="N70" i="34"/>
  <c r="AD55" i="34"/>
  <c r="N55" i="34"/>
  <c r="AC76" i="34"/>
  <c r="M76" i="34"/>
  <c r="AD53" i="34"/>
  <c r="N53" i="34"/>
  <c r="AI44" i="34"/>
  <c r="S44" i="34"/>
  <c r="AA70" i="34"/>
  <c r="K70" i="34"/>
  <c r="AC51" i="34"/>
  <c r="M51" i="34"/>
  <c r="AG49" i="34"/>
  <c r="Q49" i="34"/>
  <c r="P48" i="26"/>
  <c r="Z43" i="34"/>
  <c r="J43" i="34"/>
  <c r="AI67" i="34"/>
  <c r="S67" i="34"/>
  <c r="AF60" i="34"/>
  <c r="P60" i="34"/>
  <c r="AF44" i="34"/>
  <c r="P44" i="34"/>
  <c r="Z51" i="34"/>
  <c r="J51" i="34"/>
  <c r="AG36" i="34"/>
  <c r="Q36" i="34"/>
  <c r="AD59" i="30"/>
  <c r="N59" i="30"/>
  <c r="AG39" i="30"/>
  <c r="Q39" i="30"/>
  <c r="AB52" i="30"/>
  <c r="L52" i="30"/>
  <c r="I63" i="20"/>
  <c r="Z64" i="30"/>
  <c r="J64" i="30"/>
  <c r="AI59" i="30"/>
  <c r="S59" i="30"/>
  <c r="AG52" i="30"/>
  <c r="Q52" i="30"/>
  <c r="Z55" i="30"/>
  <c r="J55" i="30"/>
  <c r="AD71" i="30"/>
  <c r="N71" i="30"/>
  <c r="AA69" i="30"/>
  <c r="K69" i="30"/>
  <c r="AC32" i="30"/>
  <c r="M32" i="30"/>
  <c r="L31" i="20"/>
  <c r="AE53" i="30"/>
  <c r="O53" i="30"/>
  <c r="AB73" i="30"/>
  <c r="L73" i="30"/>
  <c r="AE39" i="30"/>
  <c r="O39" i="30"/>
  <c r="Z56" i="30"/>
  <c r="J56" i="30"/>
  <c r="M63" i="20"/>
  <c r="AD64" i="30"/>
  <c r="N64" i="30"/>
  <c r="I31" i="20"/>
  <c r="Z32" i="30"/>
  <c r="J32" i="30"/>
  <c r="AF53" i="30"/>
  <c r="P53" i="30"/>
  <c r="AC73" i="30"/>
  <c r="M73" i="30"/>
  <c r="Q45" i="20"/>
  <c r="AH46" i="30"/>
  <c r="R46" i="30"/>
  <c r="AB74" i="30"/>
  <c r="L74" i="30"/>
  <c r="AI52" i="30"/>
  <c r="S52" i="30"/>
  <c r="AI56" i="30"/>
  <c r="S56" i="30"/>
  <c r="Z35" i="30"/>
  <c r="J35" i="30"/>
  <c r="Z52" i="30"/>
  <c r="J52" i="30"/>
  <c r="AD51" i="30"/>
  <c r="N51" i="30"/>
  <c r="AG46" i="34"/>
  <c r="Q46" i="34"/>
  <c r="P45" i="26"/>
  <c r="AC60" i="34"/>
  <c r="M60" i="34"/>
  <c r="AE42" i="34"/>
  <c r="O42" i="34"/>
  <c r="AI64" i="34"/>
  <c r="S64" i="34"/>
  <c r="R63" i="26"/>
  <c r="AC71" i="34"/>
  <c r="M71" i="34"/>
  <c r="AI47" i="34"/>
  <c r="S47" i="34"/>
  <c r="AE68" i="34"/>
  <c r="O68" i="34"/>
  <c r="Z74" i="34"/>
  <c r="J74" i="34"/>
  <c r="AF34" i="34"/>
  <c r="P34" i="34"/>
  <c r="AF72" i="34"/>
  <c r="P72" i="34"/>
  <c r="AH66" i="34"/>
  <c r="R66" i="34"/>
  <c r="AH56" i="34"/>
  <c r="R56" i="34"/>
  <c r="AF64" i="34"/>
  <c r="P64" i="34"/>
  <c r="O63" i="26"/>
  <c r="AD71" i="34"/>
  <c r="N71" i="34"/>
  <c r="AD73" i="34"/>
  <c r="N73" i="34"/>
  <c r="AC72" i="34"/>
  <c r="M72" i="34"/>
  <c r="AE70" i="34"/>
  <c r="O70" i="34"/>
  <c r="AG51" i="34"/>
  <c r="Q51" i="34"/>
  <c r="AE55" i="34"/>
  <c r="O55" i="34"/>
  <c r="AC64" i="34"/>
  <c r="M64" i="34"/>
  <c r="L63" i="26"/>
  <c r="AI57" i="34"/>
  <c r="S57" i="34"/>
  <c r="AI73" i="34"/>
  <c r="S73" i="34"/>
  <c r="Z72" i="34"/>
  <c r="J72" i="34"/>
  <c r="AB70" i="34"/>
  <c r="L70" i="34"/>
  <c r="AD51" i="34"/>
  <c r="N51" i="34"/>
  <c r="AH49" i="34"/>
  <c r="R49" i="34"/>
  <c r="Q48" i="26"/>
  <c r="AE76" i="34"/>
  <c r="O76" i="34"/>
  <c r="AB71" i="34"/>
  <c r="L71" i="34"/>
  <c r="R31" i="20"/>
  <c r="AI32" i="30"/>
  <c r="S32" i="30"/>
  <c r="AB47" i="30"/>
  <c r="L47" i="30"/>
  <c r="AF44" i="30"/>
  <c r="P44" i="30"/>
  <c r="AF37" i="30"/>
  <c r="P37" i="30"/>
  <c r="AC71" i="30"/>
  <c r="M71" i="30"/>
  <c r="AI69" i="30"/>
  <c r="S69" i="30"/>
  <c r="Z53" i="30"/>
  <c r="J53" i="30"/>
  <c r="AC41" i="30"/>
  <c r="M41" i="30"/>
  <c r="AC33" i="30"/>
  <c r="M33" i="30"/>
  <c r="AC58" i="30"/>
  <c r="M58" i="30"/>
  <c r="AC61" i="30"/>
  <c r="M61" i="30"/>
  <c r="AC65" i="30"/>
  <c r="M65" i="30"/>
  <c r="AC64" i="30"/>
  <c r="M64" i="30"/>
  <c r="AH75" i="30"/>
  <c r="R75" i="30"/>
  <c r="Z47" i="30"/>
  <c r="J47" i="30"/>
  <c r="AI74" i="30"/>
  <c r="S74" i="30"/>
  <c r="AH37" i="30"/>
  <c r="R37" i="30"/>
  <c r="AF39" i="30"/>
  <c r="P39" i="30"/>
  <c r="AI61" i="30"/>
  <c r="S61" i="30"/>
  <c r="AA49" i="30"/>
  <c r="K49" i="30"/>
  <c r="J48" i="20"/>
  <c r="AD36" i="30"/>
  <c r="N36" i="30"/>
  <c r="AE36" i="30"/>
  <c r="O36" i="30"/>
  <c r="Z68" i="34"/>
  <c r="J68" i="34"/>
  <c r="AG60" i="34"/>
  <c r="Q60" i="34"/>
  <c r="AA75" i="34"/>
  <c r="K75" i="34"/>
  <c r="AA51" i="34"/>
  <c r="K51" i="34"/>
  <c r="AG71" i="34"/>
  <c r="Q71" i="34"/>
  <c r="AC73" i="34"/>
  <c r="M73" i="34"/>
  <c r="AH46" i="34"/>
  <c r="R46" i="34"/>
  <c r="Q45" i="26"/>
  <c r="AD60" i="34"/>
  <c r="N60" i="34"/>
  <c r="AE35" i="34"/>
  <c r="O35" i="34"/>
  <c r="AF40" i="34"/>
  <c r="P40" i="34"/>
  <c r="AH73" i="34"/>
  <c r="R73" i="34"/>
  <c r="AB54" i="34"/>
  <c r="L54" i="34"/>
  <c r="AA39" i="34"/>
  <c r="K39" i="34"/>
  <c r="AG72" i="34"/>
  <c r="Q72" i="34"/>
  <c r="AI56" i="34"/>
  <c r="S56" i="34"/>
  <c r="AI55" i="34"/>
  <c r="S55" i="34"/>
  <c r="AG64" i="34"/>
  <c r="Q64" i="34"/>
  <c r="P63" i="26"/>
  <c r="Z76" i="34"/>
  <c r="J76" i="34"/>
  <c r="AA67" i="34"/>
  <c r="K67" i="34"/>
  <c r="AC41" i="34"/>
  <c r="M41" i="34"/>
  <c r="AF66" i="34"/>
  <c r="P66" i="34"/>
  <c r="AH61" i="34"/>
  <c r="R61" i="34"/>
  <c r="AF70" i="34"/>
  <c r="P70" i="34"/>
  <c r="AH51" i="34"/>
  <c r="R51" i="34"/>
  <c r="AF55" i="34"/>
  <c r="P55" i="34"/>
  <c r="AD64" i="34"/>
  <c r="N64" i="34"/>
  <c r="M63" i="26"/>
  <c r="AF71" i="34"/>
  <c r="P71" i="34"/>
  <c r="AC38" i="30"/>
  <c r="M38" i="30"/>
  <c r="J45" i="20"/>
  <c r="AA46" i="30"/>
  <c r="K46" i="30"/>
  <c r="AB34" i="30"/>
  <c r="L34" i="30"/>
  <c r="AB42" i="30"/>
  <c r="L42" i="30"/>
  <c r="AC55" i="30"/>
  <c r="M55" i="30"/>
  <c r="AE76" i="30"/>
  <c r="O76" i="30"/>
  <c r="AH38" i="30"/>
  <c r="R38" i="30"/>
  <c r="AD67" i="30"/>
  <c r="N67" i="30"/>
  <c r="AA59" i="30"/>
  <c r="K59" i="30"/>
  <c r="AI54" i="30"/>
  <c r="S54" i="30"/>
  <c r="AD74" i="30"/>
  <c r="N74" i="30"/>
  <c r="AG34" i="30"/>
  <c r="Q34" i="30"/>
  <c r="AG42" i="30"/>
  <c r="Q42" i="30"/>
  <c r="AH55" i="30"/>
  <c r="R55" i="30"/>
  <c r="AI57" i="30"/>
  <c r="S57" i="30"/>
  <c r="AH40" i="30"/>
  <c r="R40" i="30"/>
  <c r="Z41" i="30"/>
  <c r="J41" i="30"/>
  <c r="Z51" i="30"/>
  <c r="J51" i="30"/>
  <c r="AI40" i="30"/>
  <c r="S40" i="30"/>
  <c r="AA41" i="30"/>
  <c r="K41" i="30"/>
  <c r="AE72" i="30"/>
  <c r="O72" i="30"/>
  <c r="AA37" i="30"/>
  <c r="K37" i="30"/>
  <c r="AF55" i="30"/>
  <c r="P55" i="30"/>
  <c r="N63" i="20"/>
  <c r="AE64" i="30"/>
  <c r="O64" i="30"/>
  <c r="L63" i="20"/>
  <c r="AC76" i="30"/>
  <c r="M76" i="30"/>
  <c r="AB71" i="30"/>
  <c r="L71" i="30"/>
  <c r="AI35" i="30"/>
  <c r="S35" i="30"/>
  <c r="AD58" i="30"/>
  <c r="N58" i="30"/>
  <c r="AD61" i="30"/>
  <c r="N61" i="30"/>
  <c r="AA71" i="30"/>
  <c r="K71" i="30"/>
  <c r="AH47" i="34"/>
  <c r="R47" i="34"/>
  <c r="AD54" i="34"/>
  <c r="N54" i="34"/>
  <c r="AC52" i="34"/>
  <c r="M52" i="34"/>
  <c r="AE75" i="34"/>
  <c r="O75" i="34"/>
  <c r="AC37" i="34"/>
  <c r="M37" i="34"/>
  <c r="AC69" i="34"/>
  <c r="M69" i="34"/>
  <c r="AA50" i="34"/>
  <c r="K50" i="34"/>
  <c r="AB43" i="34"/>
  <c r="L43" i="34"/>
  <c r="AA38" i="34"/>
  <c r="K38" i="34"/>
  <c r="AA47" i="34"/>
  <c r="K47" i="34"/>
  <c r="AH74" i="34"/>
  <c r="R74" i="34"/>
  <c r="Z52" i="34"/>
  <c r="J52" i="34"/>
  <c r="AB75" i="34"/>
  <c r="L75" i="34"/>
  <c r="Z37" i="34"/>
  <c r="J37" i="34"/>
  <c r="Z69" i="34"/>
  <c r="J69" i="34"/>
  <c r="Z53" i="34"/>
  <c r="J53" i="34"/>
  <c r="AB41" i="34"/>
  <c r="L41" i="34"/>
  <c r="AF33" i="34"/>
  <c r="P33" i="34"/>
  <c r="AG42" i="34"/>
  <c r="Q42" i="34"/>
  <c r="AF36" i="34"/>
  <c r="P36" i="34"/>
  <c r="AC38" i="34"/>
  <c r="M38" i="34"/>
  <c r="AG41" i="34"/>
  <c r="Q41" i="34"/>
  <c r="AB39" i="34"/>
  <c r="L39" i="34"/>
  <c r="AH72" i="34"/>
  <c r="R72" i="34"/>
  <c r="Z49" i="34"/>
  <c r="J49" i="34"/>
  <c r="I48" i="26"/>
  <c r="Z73" i="30"/>
  <c r="J73" i="30"/>
  <c r="N45" i="20"/>
  <c r="AE46" i="30"/>
  <c r="O46" i="30"/>
  <c r="AC60" i="30"/>
  <c r="M60" i="30"/>
  <c r="AF58" i="30"/>
  <c r="P58" i="30"/>
  <c r="AF65" i="30"/>
  <c r="P65" i="30"/>
  <c r="AG69" i="30"/>
  <c r="Q69" i="30"/>
  <c r="AF50" i="30"/>
  <c r="P50" i="30"/>
  <c r="AD37" i="30"/>
  <c r="N37" i="30"/>
  <c r="AE59" i="30"/>
  <c r="O59" i="30"/>
  <c r="AC44" i="30"/>
  <c r="M44" i="30"/>
  <c r="AC37" i="30"/>
  <c r="M37" i="30"/>
  <c r="AA62" i="30"/>
  <c r="K62" i="30"/>
  <c r="AH65" i="30"/>
  <c r="R65" i="30"/>
  <c r="AF35" i="30"/>
  <c r="P35" i="30"/>
  <c r="AA67" i="30"/>
  <c r="K67" i="30"/>
  <c r="AF54" i="30"/>
  <c r="P54" i="30"/>
  <c r="AA39" i="30"/>
  <c r="K39" i="30"/>
  <c r="AB67" i="30"/>
  <c r="L67" i="30"/>
  <c r="AE41" i="30"/>
  <c r="O41" i="30"/>
  <c r="AE66" i="30"/>
  <c r="O66" i="30"/>
  <c r="AA61" i="30"/>
  <c r="K61" i="30"/>
  <c r="AE70" i="30"/>
  <c r="O70" i="30"/>
  <c r="AA51" i="30"/>
  <c r="K51" i="30"/>
  <c r="AI49" i="30"/>
  <c r="S49" i="30"/>
  <c r="R48" i="20"/>
  <c r="AA43" i="30"/>
  <c r="K43" i="30"/>
  <c r="AG57" i="30"/>
  <c r="Q57" i="30"/>
  <c r="AH50" i="30"/>
  <c r="R50" i="30"/>
  <c r="AH32" i="34"/>
  <c r="R32" i="34"/>
  <c r="Q31" i="26"/>
  <c r="AF53" i="34"/>
  <c r="P53" i="34"/>
  <c r="AB73" i="34"/>
  <c r="L73" i="34"/>
  <c r="AH54" i="34"/>
  <c r="R54" i="34"/>
  <c r="AG52" i="34"/>
  <c r="Q52" i="34"/>
  <c r="AI75" i="34"/>
  <c r="S75" i="34"/>
  <c r="AG56" i="34"/>
  <c r="Q56" i="34"/>
  <c r="AI65" i="34"/>
  <c r="S65" i="34"/>
  <c r="AG69" i="34"/>
  <c r="Q69" i="34"/>
  <c r="AE50" i="34"/>
  <c r="O50" i="34"/>
  <c r="AF43" i="34"/>
  <c r="P43" i="34"/>
  <c r="AA32" i="34"/>
  <c r="K32" i="34"/>
  <c r="J31" i="26"/>
  <c r="AE47" i="34"/>
  <c r="O47" i="34"/>
  <c r="AA68" i="34"/>
  <c r="K68" i="34"/>
  <c r="AD52" i="34"/>
  <c r="N52" i="34"/>
  <c r="AF75" i="34"/>
  <c r="P75" i="34"/>
  <c r="AD37" i="34"/>
  <c r="N37" i="34"/>
  <c r="AE36" i="34"/>
  <c r="O36" i="34"/>
  <c r="AB38" i="34"/>
  <c r="L38" i="34"/>
  <c r="AF41" i="34"/>
  <c r="P41" i="34"/>
  <c r="AI74" i="34"/>
  <c r="S74" i="34"/>
  <c r="AC75" i="34"/>
  <c r="M75" i="34"/>
  <c r="AA56" i="34"/>
  <c r="K56" i="34"/>
  <c r="AH76" i="34"/>
  <c r="R76" i="34"/>
  <c r="AB35" i="34"/>
  <c r="L35" i="34"/>
  <c r="AC40" i="34"/>
  <c r="M40" i="34"/>
  <c r="AF39" i="34"/>
  <c r="P39" i="34"/>
  <c r="AH42" i="34"/>
  <c r="R42" i="34"/>
  <c r="AI43" i="34"/>
  <c r="S43" i="34"/>
  <c r="AB40" i="30"/>
  <c r="L40" i="30"/>
  <c r="AB44" i="30"/>
  <c r="L44" i="30"/>
  <c r="AB37" i="30"/>
  <c r="L37" i="30"/>
  <c r="AD35" i="30"/>
  <c r="N35" i="30"/>
  <c r="AD49" i="30"/>
  <c r="N49" i="30"/>
  <c r="M48" i="20"/>
  <c r="Z38" i="30"/>
  <c r="J38" i="30"/>
  <c r="AC47" i="30"/>
  <c r="M47" i="30"/>
  <c r="AG44" i="30"/>
  <c r="Q44" i="30"/>
  <c r="AG37" i="30"/>
  <c r="Q37" i="30"/>
  <c r="AD57" i="30"/>
  <c r="N57" i="30"/>
  <c r="AH42" i="30"/>
  <c r="R42" i="30"/>
  <c r="AE67" i="30"/>
  <c r="O67" i="30"/>
  <c r="Z75" i="30"/>
  <c r="J75" i="30"/>
  <c r="Z70" i="30"/>
  <c r="J70" i="30"/>
  <c r="AF67" i="30"/>
  <c r="P67" i="30"/>
  <c r="AB60" i="30"/>
  <c r="L60" i="30"/>
  <c r="AI44" i="30"/>
  <c r="S44" i="30"/>
  <c r="AE42" i="30"/>
  <c r="O42" i="30"/>
  <c r="AI37" i="30"/>
  <c r="S37" i="30"/>
  <c r="AE43" i="30"/>
  <c r="O43" i="30"/>
  <c r="Z62" i="30"/>
  <c r="J62" i="30"/>
  <c r="Z66" i="30"/>
  <c r="J66" i="30"/>
  <c r="AD40" i="34"/>
  <c r="N40" i="34"/>
  <c r="AF59" i="34"/>
  <c r="P59" i="34"/>
  <c r="AC74" i="34"/>
  <c r="M74" i="34"/>
  <c r="AI34" i="34"/>
  <c r="S34" i="34"/>
  <c r="AI72" i="34"/>
  <c r="S72" i="34"/>
  <c r="AI50" i="34"/>
  <c r="S50" i="34"/>
  <c r="AB76" i="34"/>
  <c r="L76" i="34"/>
  <c r="AC57" i="34"/>
  <c r="M57" i="34"/>
  <c r="AI38" i="34"/>
  <c r="S38" i="34"/>
  <c r="AC67" i="34"/>
  <c r="M67" i="34"/>
  <c r="AE54" i="34"/>
  <c r="O54" i="34"/>
  <c r="Z39" i="34"/>
  <c r="J39" i="34"/>
  <c r="AF58" i="34"/>
  <c r="P58" i="34"/>
  <c r="AH70" i="34"/>
  <c r="R70" i="34"/>
  <c r="AH69" i="34"/>
  <c r="R69" i="34"/>
  <c r="AF50" i="34"/>
  <c r="P50" i="34"/>
  <c r="AG62" i="34"/>
  <c r="Q62" i="34"/>
  <c r="AD57" i="34"/>
  <c r="N57" i="34"/>
  <c r="AF38" i="34"/>
  <c r="P38" i="34"/>
  <c r="AH67" i="34"/>
  <c r="R67" i="34"/>
  <c r="AD59" i="34"/>
  <c r="N59" i="34"/>
  <c r="AC34" i="34"/>
  <c r="M34" i="34"/>
  <c r="AG75" i="34"/>
  <c r="Q75" i="34"/>
  <c r="AE56" i="34"/>
  <c r="O56" i="34"/>
  <c r="AE69" i="34"/>
  <c r="O69" i="34"/>
  <c r="AI71" i="34"/>
  <c r="S71" i="34"/>
  <c r="AC32" i="34"/>
  <c r="M32" i="34"/>
  <c r="L31" i="26"/>
  <c r="AC47" i="34"/>
  <c r="M47" i="34"/>
  <c r="Z34" i="34"/>
  <c r="J34" i="34"/>
  <c r="AD75" i="34"/>
  <c r="N75" i="34"/>
  <c r="AB56" i="34"/>
  <c r="L56" i="34"/>
  <c r="Z50" i="34"/>
  <c r="J50" i="34"/>
  <c r="AE62" i="34"/>
  <c r="O62" i="34"/>
  <c r="Z54" i="30"/>
  <c r="J54" i="30"/>
  <c r="AF70" i="30"/>
  <c r="P70" i="30"/>
  <c r="AC57" i="30"/>
  <c r="M57" i="30"/>
  <c r="Z33" i="30"/>
  <c r="J33" i="30"/>
  <c r="AD56" i="30"/>
  <c r="N56" i="30"/>
  <c r="AI55" i="30"/>
  <c r="S55" i="30"/>
  <c r="AD38" i="30"/>
  <c r="N38" i="30"/>
  <c r="AB46" i="30"/>
  <c r="L46" i="30"/>
  <c r="L45" i="30"/>
  <c r="AB45" i="30"/>
  <c r="K45" i="20"/>
  <c r="Z60" i="30"/>
  <c r="J60" i="30"/>
  <c r="AC72" i="30"/>
  <c r="M72" i="30"/>
  <c r="AC51" i="30"/>
  <c r="M51" i="30"/>
  <c r="AD69" i="30"/>
  <c r="N69" i="30"/>
  <c r="AC50" i="30"/>
  <c r="M50" i="30"/>
  <c r="AD52" i="30"/>
  <c r="N52" i="30"/>
  <c r="AH61" i="30"/>
  <c r="R61" i="30"/>
  <c r="AG32" i="30"/>
  <c r="Q32" i="30"/>
  <c r="P31" i="20"/>
  <c r="AI53" i="30"/>
  <c r="S53" i="30"/>
  <c r="AI39" i="30"/>
  <c r="S39" i="30"/>
  <c r="AH43" i="30"/>
  <c r="R43" i="30"/>
  <c r="AE40" i="30"/>
  <c r="O40" i="30"/>
  <c r="AG73" i="30"/>
  <c r="Q73" i="30"/>
  <c r="AI33" i="30"/>
  <c r="S33" i="30"/>
  <c r="AA58" i="30"/>
  <c r="K58" i="30"/>
  <c r="AI75" i="30"/>
  <c r="S75" i="30"/>
  <c r="AI65" i="30"/>
  <c r="S65" i="30"/>
  <c r="AA50" i="30"/>
  <c r="K50" i="30"/>
  <c r="AH35" i="30"/>
  <c r="R35" i="30"/>
  <c r="AD42" i="30"/>
  <c r="N42" i="30"/>
  <c r="AD38" i="34"/>
  <c r="N38" i="34"/>
  <c r="AH40" i="34"/>
  <c r="R40" i="34"/>
  <c r="Z41" i="34"/>
  <c r="J41" i="34"/>
  <c r="AG74" i="34"/>
  <c r="Q74" i="34"/>
  <c r="AG44" i="34"/>
  <c r="Q44" i="34"/>
  <c r="AA65" i="34"/>
  <c r="K65" i="34"/>
  <c r="AF76" i="34"/>
  <c r="P76" i="34"/>
  <c r="AG57" i="34"/>
  <c r="Q57" i="34"/>
  <c r="AI32" i="34"/>
  <c r="S32" i="34"/>
  <c r="R31" i="26"/>
  <c r="AG67" i="34"/>
  <c r="Q67" i="34"/>
  <c r="AC59" i="34"/>
  <c r="M59" i="34"/>
  <c r="AI68" i="34"/>
  <c r="S68" i="34"/>
  <c r="AD74" i="34"/>
  <c r="N74" i="34"/>
  <c r="AD44" i="34"/>
  <c r="N44" i="34"/>
  <c r="AB49" i="34"/>
  <c r="L49" i="34"/>
  <c r="K48" i="26"/>
  <c r="AH71" i="34"/>
  <c r="R71" i="34"/>
  <c r="AH59" i="34"/>
  <c r="R59" i="34"/>
  <c r="AB33" i="34"/>
  <c r="L33" i="34"/>
  <c r="AA44" i="34"/>
  <c r="K44" i="34"/>
  <c r="AC42" i="34"/>
  <c r="M42" i="34"/>
  <c r="AI69" i="34"/>
  <c r="S69" i="34"/>
  <c r="Z62" i="34"/>
  <c r="J62" i="34"/>
  <c r="AG32" i="34"/>
  <c r="Q32" i="34"/>
  <c r="P31" i="26"/>
  <c r="AB46" i="34"/>
  <c r="L46" i="34"/>
  <c r="K45" i="26"/>
  <c r="AD58" i="34"/>
  <c r="N58" i="34"/>
  <c r="AF52" i="34"/>
  <c r="P52" i="34"/>
  <c r="AF56" i="34"/>
  <c r="P56" i="34"/>
  <c r="AF69" i="34"/>
  <c r="P69" i="34"/>
  <c r="AA43" i="34"/>
  <c r="K43" i="34"/>
  <c r="AF47" i="30"/>
  <c r="P47" i="30"/>
  <c r="AD54" i="30"/>
  <c r="N54" i="30"/>
  <c r="AB61" i="30"/>
  <c r="L61" i="30"/>
  <c r="K48" i="20"/>
  <c r="AB49" i="30"/>
  <c r="L49" i="30"/>
  <c r="AI36" i="30"/>
  <c r="S36" i="30"/>
  <c r="AA35" i="30"/>
  <c r="K35" i="30"/>
  <c r="AH52" i="30"/>
  <c r="R52" i="30"/>
  <c r="AD53" i="30"/>
  <c r="N53" i="30"/>
  <c r="AI68" i="30"/>
  <c r="S68" i="30"/>
  <c r="AD39" i="30"/>
  <c r="N39" i="30"/>
  <c r="AG75" i="30"/>
  <c r="Q75" i="30"/>
  <c r="P48" i="20"/>
  <c r="AG49" i="30"/>
  <c r="Q49" i="30"/>
  <c r="AH44" i="30"/>
  <c r="R44" i="30"/>
  <c r="AG36" i="30"/>
  <c r="Q36" i="30"/>
  <c r="AC46" i="30"/>
  <c r="M46" i="30"/>
  <c r="L45" i="20"/>
  <c r="I45" i="20"/>
  <c r="Z46" i="30"/>
  <c r="J46" i="30"/>
  <c r="AA44" i="30"/>
  <c r="K44" i="30"/>
  <c r="AA56" i="30"/>
  <c r="K56" i="30"/>
  <c r="AF69" i="30"/>
  <c r="P69" i="30"/>
  <c r="AC62" i="30"/>
  <c r="M62" i="30"/>
  <c r="AD72" i="30"/>
  <c r="N72" i="30"/>
  <c r="Z49" i="30"/>
  <c r="J49" i="30"/>
  <c r="I48" i="20"/>
  <c r="AH38" i="34"/>
  <c r="R38" i="34"/>
  <c r="AB53" i="34"/>
  <c r="L53" i="34"/>
  <c r="AD68" i="34"/>
  <c r="N68" i="34"/>
  <c r="AA72" i="34"/>
  <c r="K72" i="34"/>
  <c r="AC66" i="34"/>
  <c r="M66" i="34"/>
  <c r="AE51" i="34"/>
  <c r="O51" i="34"/>
  <c r="AC55" i="34"/>
  <c r="M55" i="34"/>
  <c r="AH39" i="34"/>
  <c r="R39" i="34"/>
  <c r="Z66" i="34"/>
  <c r="J66" i="34"/>
  <c r="AB51" i="34"/>
  <c r="L51" i="34"/>
  <c r="Z55" i="34"/>
  <c r="J55" i="34"/>
  <c r="AG43" i="34"/>
  <c r="Q43" i="34"/>
  <c r="AF32" i="34"/>
  <c r="P32" i="34"/>
  <c r="O31" i="26"/>
  <c r="AI46" i="34"/>
  <c r="S46" i="34"/>
  <c r="S45" i="34"/>
  <c r="AI45" i="34"/>
  <c r="R45" i="26"/>
  <c r="AE74" i="34"/>
  <c r="O74" i="34"/>
  <c r="AA57" i="34"/>
  <c r="K57" i="34"/>
  <c r="AA59" i="34"/>
  <c r="K59" i="34"/>
  <c r="AC33" i="34"/>
  <c r="M33" i="34"/>
  <c r="AB44" i="34"/>
  <c r="L44" i="34"/>
  <c r="AC36" i="34"/>
  <c r="M36" i="34"/>
  <c r="AG38" i="30"/>
  <c r="Q38" i="30"/>
  <c r="AG67" i="30"/>
  <c r="Q67" i="30"/>
  <c r="Z59" i="30"/>
  <c r="J59" i="30"/>
  <c r="AH54" i="30"/>
  <c r="R54" i="30"/>
  <c r="AC74" i="30"/>
  <c r="M74" i="30"/>
  <c r="AF34" i="30"/>
  <c r="P34" i="30"/>
  <c r="AF42" i="30"/>
  <c r="P42" i="30"/>
  <c r="AG55" i="30"/>
  <c r="Q55" i="30"/>
  <c r="Z58" i="30"/>
  <c r="J58" i="30"/>
  <c r="AF32" i="30"/>
  <c r="P32" i="30"/>
  <c r="O31" i="20"/>
  <c r="AH67" i="30"/>
  <c r="R67" i="30"/>
  <c r="AE73" i="30"/>
  <c r="O73" i="30"/>
  <c r="AH60" i="30"/>
  <c r="R60" i="30"/>
  <c r="AC56" i="30"/>
  <c r="M56" i="30"/>
  <c r="AA76" i="30"/>
  <c r="K76" i="30"/>
  <c r="AH58" i="30"/>
  <c r="R58" i="30"/>
  <c r="AH51" i="30"/>
  <c r="R51" i="30"/>
  <c r="AB76" i="30"/>
  <c r="L76" i="30"/>
  <c r="AA53" i="30"/>
  <c r="K53" i="30"/>
  <c r="AD41" i="30"/>
  <c r="N41" i="30"/>
  <c r="AB38" i="30"/>
  <c r="L38" i="30"/>
  <c r="M45" i="20"/>
  <c r="AD46" i="30"/>
  <c r="N46" i="30"/>
  <c r="AI34" i="30"/>
  <c r="S34" i="30"/>
  <c r="AI72" i="30"/>
  <c r="S72" i="30"/>
  <c r="AE52" i="30"/>
  <c r="O52" i="30"/>
  <c r="AE56" i="30"/>
  <c r="O56" i="30"/>
  <c r="P63" i="20"/>
  <c r="AG76" i="30"/>
  <c r="Q76" i="30"/>
  <c r="AC35" i="30"/>
  <c r="M35" i="30"/>
  <c r="Z71" i="30"/>
  <c r="J71" i="30"/>
  <c r="Q63" i="20"/>
  <c r="AH64" i="30"/>
  <c r="R64" i="30"/>
  <c r="AF67" i="34"/>
  <c r="P67" i="34"/>
  <c r="AH68" i="34"/>
  <c r="R68" i="34"/>
  <c r="Z33" i="34"/>
  <c r="J33" i="34"/>
  <c r="AE72" i="34"/>
  <c r="O72" i="34"/>
  <c r="AG66" i="34"/>
  <c r="Q66" i="34"/>
  <c r="AG70" i="34"/>
  <c r="Q70" i="34"/>
  <c r="AG55" i="34"/>
  <c r="Q55" i="34"/>
  <c r="AA54" i="34"/>
  <c r="K54" i="34"/>
  <c r="AA33" i="34"/>
  <c r="K33" i="34"/>
  <c r="AB72" i="34"/>
  <c r="L72" i="34"/>
  <c r="AD66" i="34"/>
  <c r="N66" i="34"/>
  <c r="AF51" i="34"/>
  <c r="P51" i="34"/>
  <c r="AB64" i="34"/>
  <c r="L64" i="34"/>
  <c r="K63" i="26"/>
  <c r="Z71" i="34"/>
  <c r="J71" i="34"/>
  <c r="Z73" i="34"/>
  <c r="J73" i="34"/>
  <c r="AI60" i="34"/>
  <c r="S60" i="34"/>
  <c r="AA66" i="34"/>
  <c r="K66" i="34"/>
  <c r="AC61" i="34"/>
  <c r="M61" i="34"/>
  <c r="AA37" i="34"/>
  <c r="K37" i="34"/>
  <c r="AA55" i="34"/>
  <c r="K55" i="34"/>
  <c r="AH62" i="34"/>
  <c r="R62" i="34"/>
  <c r="AE57" i="34"/>
  <c r="O57" i="34"/>
  <c r="AE59" i="34"/>
  <c r="O59" i="34"/>
  <c r="AG33" i="34"/>
  <c r="Q33" i="34"/>
  <c r="Z75" i="34"/>
  <c r="J75" i="34"/>
  <c r="AD49" i="34"/>
  <c r="N49" i="34"/>
  <c r="M48" i="26"/>
  <c r="AA76" i="34"/>
  <c r="K76" i="34"/>
  <c r="R45" i="20"/>
  <c r="AI46" i="30"/>
  <c r="S46" i="30"/>
  <c r="AG74" i="30"/>
  <c r="Q74" i="30"/>
  <c r="AB70" i="30"/>
  <c r="L70" i="30"/>
  <c r="AF76" i="30"/>
  <c r="P76" i="30"/>
  <c r="AA68" i="30"/>
  <c r="K68" i="30"/>
  <c r="AG56" i="30"/>
  <c r="Q56" i="30"/>
  <c r="AF36" i="30"/>
  <c r="P36" i="30"/>
  <c r="AI38" i="30"/>
  <c r="S38" i="30"/>
  <c r="Z40" i="30"/>
  <c r="J40" i="30"/>
  <c r="AH41" i="30"/>
  <c r="R41" i="30"/>
  <c r="AE74" i="30"/>
  <c r="O74" i="30"/>
  <c r="Z61" i="30"/>
  <c r="J61" i="30"/>
  <c r="AF38" i="30"/>
  <c r="P38" i="30"/>
  <c r="AA40" i="30"/>
  <c r="K40" i="30"/>
  <c r="AI41" i="30"/>
  <c r="S41" i="30"/>
  <c r="AB39" i="30"/>
  <c r="L39" i="30"/>
  <c r="AE61" i="30"/>
  <c r="O61" i="30"/>
  <c r="AE51" i="30"/>
  <c r="O51" i="30"/>
  <c r="Z76" i="30"/>
  <c r="J76" i="30"/>
  <c r="AH34" i="30"/>
  <c r="R34" i="30"/>
  <c r="AF73" i="34"/>
  <c r="P73" i="34"/>
  <c r="AC39" i="34"/>
  <c r="M39" i="34"/>
  <c r="AI58" i="34"/>
  <c r="S58" i="34"/>
  <c r="AA49" i="34"/>
  <c r="K49" i="34"/>
  <c r="J48" i="26"/>
  <c r="AB62" i="34"/>
  <c r="L62" i="34"/>
  <c r="AC53" i="34"/>
  <c r="M53" i="34"/>
  <c r="AE41" i="34"/>
  <c r="O41" i="34"/>
  <c r="AE33" i="34"/>
  <c r="O33" i="34"/>
  <c r="Z44" i="34"/>
  <c r="J44" i="34"/>
  <c r="AB42" i="34"/>
  <c r="L42" i="34"/>
  <c r="AH55" i="34"/>
  <c r="R55" i="34"/>
  <c r="AG76" i="34"/>
  <c r="Q76" i="34"/>
  <c r="AH53" i="34"/>
  <c r="R53" i="34"/>
  <c r="AE66" i="34"/>
  <c r="O66" i="34"/>
  <c r="AG61" i="34"/>
  <c r="Q61" i="34"/>
  <c r="AE37" i="34"/>
  <c r="O37" i="34"/>
  <c r="AD43" i="34"/>
  <c r="N43" i="34"/>
  <c r="AC54" i="34"/>
  <c r="M54" i="34"/>
  <c r="AB66" i="34"/>
  <c r="L66" i="34"/>
  <c r="AD61" i="34"/>
  <c r="N61" i="34"/>
  <c r="AB37" i="34"/>
  <c r="L37" i="34"/>
  <c r="AB55" i="34"/>
  <c r="L55" i="34"/>
  <c r="Z64" i="34"/>
  <c r="J64" i="34"/>
  <c r="I63" i="26"/>
  <c r="AC35" i="34"/>
  <c r="M35" i="34"/>
  <c r="AF40" i="30"/>
  <c r="P40" i="30"/>
  <c r="AH73" i="30"/>
  <c r="R73" i="30"/>
  <c r="Z68" i="30"/>
  <c r="J68" i="30"/>
  <c r="AF66" i="30"/>
  <c r="P66" i="30"/>
  <c r="AF56" i="30"/>
  <c r="P56" i="30"/>
  <c r="AA36" i="30"/>
  <c r="K36" i="30"/>
  <c r="AD70" i="30"/>
  <c r="N70" i="30"/>
  <c r="AG47" i="30"/>
  <c r="Q47" i="30"/>
  <c r="AE68" i="30"/>
  <c r="O68" i="30"/>
  <c r="Z74" i="30"/>
  <c r="J74" i="30"/>
  <c r="AC34" i="30"/>
  <c r="M34" i="30"/>
  <c r="AC42" i="30"/>
  <c r="M42" i="30"/>
  <c r="AD55" i="30"/>
  <c r="N55" i="30"/>
  <c r="AD66" i="30"/>
  <c r="N66" i="30"/>
  <c r="AI67" i="30"/>
  <c r="S67" i="30"/>
  <c r="AF59" i="30"/>
  <c r="P59" i="30"/>
  <c r="Z34" i="30"/>
  <c r="J34" i="30"/>
  <c r="AE55" i="30"/>
  <c r="O55" i="30"/>
  <c r="AG59" i="30"/>
  <c r="Q59" i="30"/>
  <c r="AF74" i="30"/>
  <c r="P74" i="30"/>
  <c r="AA72" i="30"/>
  <c r="K72" i="30"/>
  <c r="AI51" i="30"/>
  <c r="S51" i="30"/>
  <c r="AB55" i="30"/>
  <c r="L55" i="30"/>
  <c r="J63" i="20"/>
  <c r="AA64" i="30"/>
  <c r="K64" i="30"/>
  <c r="AI43" i="30"/>
  <c r="S43" i="30"/>
  <c r="AH62" i="30"/>
  <c r="R62" i="30"/>
  <c r="AG39" i="34"/>
  <c r="Q39" i="34"/>
  <c r="AI42" i="34"/>
  <c r="S42" i="34"/>
  <c r="AF62" i="34"/>
  <c r="P62" i="34"/>
  <c r="AG53" i="34"/>
  <c r="Q53" i="34"/>
  <c r="AI54" i="34"/>
  <c r="S54" i="34"/>
  <c r="AD39" i="34"/>
  <c r="N39" i="34"/>
  <c r="AH57" i="34"/>
  <c r="R57" i="34"/>
  <c r="AB32" i="34"/>
  <c r="L32" i="34"/>
  <c r="K31" i="26"/>
  <c r="AB47" i="34"/>
  <c r="L47" i="34"/>
  <c r="AE46" i="34"/>
  <c r="O46" i="34"/>
  <c r="O45" i="34"/>
  <c r="AE45" i="34"/>
  <c r="N45" i="26"/>
  <c r="AA74" i="34"/>
  <c r="K74" i="34"/>
  <c r="AI66" i="34"/>
  <c r="S66" i="34"/>
  <c r="AI37" i="34"/>
  <c r="S37" i="34"/>
  <c r="AB36" i="34"/>
  <c r="L36" i="34"/>
  <c r="AG47" i="34"/>
  <c r="Q47" i="34"/>
  <c r="AG54" i="34"/>
  <c r="Q54" i="34"/>
  <c r="AD72" i="34"/>
  <c r="N72" i="34"/>
  <c r="Z42" i="34"/>
  <c r="J42" i="34"/>
  <c r="AF37" i="34"/>
  <c r="P37" i="34"/>
  <c r="AI76" i="34"/>
  <c r="S76" i="34"/>
  <c r="AG35" i="34"/>
  <c r="Q35" i="34"/>
  <c r="AC67" i="30"/>
  <c r="M67" i="30"/>
  <c r="AD68" i="30"/>
  <c r="N68" i="30"/>
  <c r="AB33" i="30"/>
  <c r="L33" i="30"/>
  <c r="AB72" i="30"/>
  <c r="L72" i="30"/>
  <c r="AB75" i="30"/>
  <c r="L75" i="30"/>
  <c r="AB51" i="30"/>
  <c r="L51" i="30"/>
  <c r="AB64" i="30"/>
  <c r="L64" i="30"/>
  <c r="K63" i="20"/>
  <c r="AH71" i="30"/>
  <c r="R71" i="30"/>
  <c r="AH66" i="30"/>
  <c r="R66" i="30"/>
  <c r="AB32" i="30"/>
  <c r="K31" i="20"/>
  <c r="AG41" i="30"/>
  <c r="Q41" i="30"/>
  <c r="AG33" i="30"/>
  <c r="Q33" i="30"/>
  <c r="AG58" i="30"/>
  <c r="Q58" i="30"/>
  <c r="AG61" i="30"/>
  <c r="Q61" i="30"/>
  <c r="AG65" i="30"/>
  <c r="Q65" i="30"/>
  <c r="AG50" i="30"/>
  <c r="Q50" i="30"/>
  <c r="AA38" i="30"/>
  <c r="K38" i="30"/>
  <c r="AD47" i="30"/>
  <c r="N47" i="30"/>
  <c r="AB68" i="30"/>
  <c r="L68" i="30"/>
  <c r="Q31" i="20"/>
  <c r="AH32" i="30"/>
  <c r="R32" i="30"/>
  <c r="AE47" i="30"/>
  <c r="O47" i="30"/>
  <c r="AC54" i="30"/>
  <c r="M54" i="30"/>
  <c r="AA52" i="30"/>
  <c r="K52" i="30"/>
  <c r="AA70" i="30"/>
  <c r="K70" i="30"/>
  <c r="AE49" i="30"/>
  <c r="O49" i="30"/>
  <c r="N48" i="20"/>
  <c r="AH36" i="30"/>
  <c r="R36" i="30"/>
  <c r="AF43" i="30"/>
  <c r="P43" i="30"/>
  <c r="AH33" i="30"/>
  <c r="R33" i="30"/>
  <c r="AH56" i="30"/>
  <c r="R56" i="30"/>
  <c r="Z43" i="30"/>
  <c r="J43" i="30"/>
  <c r="AB67" i="34"/>
  <c r="L67" i="34"/>
  <c r="AD41" i="34"/>
  <c r="N41" i="34"/>
  <c r="AA58" i="34"/>
  <c r="K58" i="34"/>
  <c r="AC56" i="34"/>
  <c r="M56" i="34"/>
  <c r="AE65" i="34"/>
  <c r="O65" i="34"/>
  <c r="AI49" i="34"/>
  <c r="S49" i="34"/>
  <c r="R48" i="26"/>
  <c r="Z36" i="34"/>
  <c r="J36" i="34"/>
  <c r="AH35" i="34"/>
  <c r="R35" i="34"/>
  <c r="AE40" i="34"/>
  <c r="O40" i="34"/>
  <c r="AG73" i="34"/>
  <c r="Q73" i="34"/>
  <c r="AH44" i="34"/>
  <c r="R44" i="34"/>
  <c r="Z56" i="34"/>
  <c r="J56" i="34"/>
  <c r="AB65" i="34"/>
  <c r="L65" i="34"/>
  <c r="AF49" i="34"/>
  <c r="P49" i="34"/>
  <c r="O48" i="26"/>
  <c r="AF47" i="34"/>
  <c r="P47" i="34"/>
  <c r="AF68" i="34"/>
  <c r="P68" i="34"/>
  <c r="AE60" i="34"/>
  <c r="O60" i="34"/>
  <c r="AE44" i="34"/>
  <c r="O44" i="34"/>
  <c r="AC49" i="34"/>
  <c r="M49" i="34"/>
  <c r="L48" i="26"/>
  <c r="AD76" i="34"/>
  <c r="N76" i="34"/>
  <c r="AA71" i="34"/>
  <c r="K71" i="34"/>
  <c r="AE53" i="34"/>
  <c r="O53" i="34"/>
  <c r="AA73" i="34"/>
  <c r="K73" i="34"/>
  <c r="AF46" i="34"/>
  <c r="P46" i="34"/>
  <c r="O45" i="26"/>
  <c r="AB74" i="34"/>
  <c r="L74" i="34"/>
  <c r="AD42" i="34"/>
  <c r="N42" i="34"/>
  <c r="AH50" i="34"/>
  <c r="R50" i="34"/>
  <c r="AG53" i="30"/>
  <c r="Q53" i="30"/>
  <c r="AH68" i="30"/>
  <c r="R68" i="30"/>
  <c r="AC39" i="30"/>
  <c r="M39" i="30"/>
  <c r="AF61" i="30"/>
  <c r="P61" i="30"/>
  <c r="O48" i="20"/>
  <c r="AF49" i="30"/>
  <c r="P49" i="30"/>
  <c r="AD62" i="30"/>
  <c r="N62" i="30"/>
  <c r="Z72" i="30"/>
  <c r="J72" i="30"/>
  <c r="AE57" i="30"/>
  <c r="O57" i="30"/>
  <c r="AH53" i="30"/>
  <c r="R53" i="30"/>
  <c r="AH74" i="30"/>
  <c r="R74" i="30"/>
  <c r="AC52" i="30"/>
  <c r="M52" i="30"/>
  <c r="AC70" i="30"/>
  <c r="M70" i="30"/>
  <c r="AB36" i="30"/>
  <c r="L36" i="30"/>
  <c r="AH72" i="30"/>
  <c r="R72" i="30"/>
  <c r="AB62" i="30"/>
  <c r="L62" i="30"/>
  <c r="AE38" i="30"/>
  <c r="O38" i="30"/>
  <c r="AG46" i="30"/>
  <c r="Q46" i="30"/>
  <c r="P45" i="20"/>
  <c r="AA74" i="30"/>
  <c r="K74" i="30"/>
  <c r="AI47" i="30"/>
  <c r="S47" i="30"/>
  <c r="AG68" i="30"/>
  <c r="Q68" i="30"/>
  <c r="AI58" i="30"/>
  <c r="S58" i="30"/>
  <c r="AA42" i="30"/>
  <c r="K42" i="30"/>
  <c r="AE37" i="30"/>
  <c r="O37" i="30"/>
  <c r="R63" i="20"/>
  <c r="AI64" i="30"/>
  <c r="S64" i="30"/>
  <c r="AG62" i="30"/>
  <c r="Q62" i="30"/>
  <c r="AF57" i="30"/>
  <c r="P57" i="30"/>
  <c r="AI76" i="30"/>
  <c r="S76" i="30"/>
  <c r="Z57" i="30"/>
  <c r="J57" i="30"/>
  <c r="Z40" i="34"/>
  <c r="J40" i="34"/>
  <c r="AH41" i="34"/>
  <c r="R41" i="34"/>
  <c r="AE58" i="34"/>
  <c r="O58" i="34"/>
  <c r="AA42" i="34"/>
  <c r="K42" i="34"/>
  <c r="AG37" i="34"/>
  <c r="Q37" i="34"/>
  <c r="AD36" i="34"/>
  <c r="N36" i="34"/>
  <c r="AE38" i="34"/>
  <c r="O38" i="34"/>
  <c r="AI40" i="34"/>
  <c r="S40" i="34"/>
  <c r="AA41" i="34"/>
  <c r="K41" i="34"/>
  <c r="AB58" i="34"/>
  <c r="L58" i="34"/>
  <c r="AD56" i="34"/>
  <c r="N56" i="34"/>
  <c r="AF65" i="34"/>
  <c r="P65" i="34"/>
  <c r="AD69" i="34"/>
  <c r="N69" i="34"/>
  <c r="AB50" i="34"/>
  <c r="L50" i="34"/>
  <c r="AC62" i="34"/>
  <c r="M62" i="34"/>
  <c r="Z57" i="34"/>
  <c r="J57" i="34"/>
  <c r="AD67" i="34"/>
  <c r="N67" i="34"/>
  <c r="Z59" i="34"/>
  <c r="J59" i="34"/>
  <c r="AI39" i="34"/>
  <c r="S39" i="34"/>
  <c r="AA52" i="34"/>
  <c r="K52" i="34"/>
  <c r="AC65" i="34"/>
  <c r="M65" i="34"/>
  <c r="AA69" i="34"/>
  <c r="K69" i="34"/>
  <c r="AE71" i="34"/>
  <c r="O71" i="34"/>
  <c r="AG38" i="34"/>
  <c r="Q38" i="34"/>
  <c r="AI53" i="34"/>
  <c r="S53" i="34"/>
  <c r="AE73" i="34"/>
  <c r="O73" i="34"/>
  <c r="AF74" i="34"/>
  <c r="P74" i="34"/>
  <c r="Z61" i="34"/>
  <c r="J61" i="34"/>
  <c r="Z65" i="34"/>
  <c r="J65" i="34"/>
  <c r="AA62" i="34"/>
  <c r="K62" i="34"/>
  <c r="N31" i="20"/>
  <c r="AE32" i="30"/>
  <c r="O32" i="30"/>
  <c r="AD73" i="30"/>
  <c r="N73" i="30"/>
  <c r="AG60" i="30"/>
  <c r="Q60" i="30"/>
  <c r="AB66" i="30"/>
  <c r="L66" i="30"/>
  <c r="AB56" i="30"/>
  <c r="L56" i="30"/>
  <c r="AB43" i="30"/>
  <c r="L43" i="30"/>
  <c r="Z42" i="30"/>
  <c r="J42" i="30"/>
  <c r="Z50" i="30"/>
  <c r="J50" i="30"/>
  <c r="AF62" i="30"/>
  <c r="P62" i="30"/>
  <c r="AG40" i="30"/>
  <c r="Q40" i="30"/>
  <c r="AI73" i="30"/>
  <c r="S73" i="30"/>
  <c r="AA54" i="30"/>
  <c r="K54" i="30"/>
  <c r="AG66" i="30"/>
  <c r="Q66" i="30"/>
  <c r="AG70" i="30"/>
  <c r="Q70" i="30"/>
  <c r="Z69" i="30"/>
  <c r="J69" i="30"/>
  <c r="AD33" i="30"/>
  <c r="N33" i="30"/>
  <c r="AA55" i="30"/>
  <c r="K55" i="30"/>
  <c r="AB59" i="30"/>
  <c r="L59" i="30"/>
  <c r="AE60" i="30"/>
  <c r="O60" i="30"/>
  <c r="AD50" i="30"/>
  <c r="N50" i="30"/>
  <c r="AC59" i="30"/>
  <c r="M59" i="30"/>
  <c r="AE33" i="30"/>
  <c r="O33" i="30"/>
  <c r="AI66" i="30"/>
  <c r="S66" i="30"/>
  <c r="AE75" i="30"/>
  <c r="O75" i="30"/>
  <c r="AI70" i="30"/>
  <c r="S70" i="30"/>
  <c r="AE65" i="30"/>
  <c r="O65" i="30"/>
  <c r="Z36" i="30"/>
  <c r="J36" i="30"/>
  <c r="AG35" i="30"/>
  <c r="Q35" i="30"/>
  <c r="AD65" i="30"/>
  <c r="N65" i="30"/>
  <c r="Z38" i="34"/>
  <c r="J38" i="34"/>
  <c r="Z47" i="34"/>
  <c r="J47" i="34"/>
  <c r="AD33" i="34"/>
  <c r="N33" i="34"/>
  <c r="AC44" i="34"/>
  <c r="M44" i="34"/>
  <c r="AH36" i="34"/>
  <c r="R36" i="34"/>
  <c r="Z35" i="34"/>
  <c r="J35" i="34"/>
  <c r="AE32" i="34"/>
  <c r="O32" i="34"/>
  <c r="N31" i="26"/>
  <c r="AD46" i="34"/>
  <c r="N46" i="34"/>
  <c r="M45" i="26"/>
  <c r="Z60" i="34"/>
  <c r="J60" i="34"/>
  <c r="AH52" i="34"/>
  <c r="R52" i="34"/>
  <c r="AH37" i="34"/>
  <c r="R37" i="34"/>
  <c r="AI36" i="34"/>
  <c r="S36" i="34"/>
  <c r="AA35" i="34"/>
  <c r="K35" i="34"/>
  <c r="AB40" i="34"/>
  <c r="L40" i="34"/>
  <c r="AA46" i="34"/>
  <c r="K46" i="34"/>
  <c r="K45" i="34"/>
  <c r="AA45" i="34"/>
  <c r="J45" i="26"/>
  <c r="AC58" i="34"/>
  <c r="M58" i="34"/>
  <c r="AE52" i="34"/>
  <c r="O52" i="34"/>
  <c r="AG65" i="34"/>
  <c r="Q65" i="34"/>
  <c r="AC50" i="34"/>
  <c r="M50" i="34"/>
  <c r="AF35" i="34"/>
  <c r="P35" i="34"/>
  <c r="AG40" i="34"/>
  <c r="Q40" i="34"/>
  <c r="AI59" i="34"/>
  <c r="S59" i="34"/>
  <c r="AC68" i="34"/>
  <c r="M68" i="34"/>
  <c r="Z58" i="34"/>
  <c r="J58" i="34"/>
  <c r="AB52" i="34"/>
  <c r="L52" i="34"/>
  <c r="AD65" i="34"/>
  <c r="N65" i="34"/>
  <c r="AB69" i="34"/>
  <c r="L69" i="34"/>
  <c r="AB57" i="34"/>
  <c r="L57" i="34"/>
  <c r="AH59" i="30"/>
  <c r="R59" i="30"/>
  <c r="AF52" i="30"/>
  <c r="P52" i="30"/>
  <c r="AC43" i="30"/>
  <c r="M43" i="30"/>
  <c r="AD34" i="30"/>
  <c r="N34" i="30"/>
  <c r="AB35" i="30"/>
  <c r="L35" i="30"/>
  <c r="Z67" i="30"/>
  <c r="J67" i="30"/>
  <c r="AE54" i="30"/>
  <c r="O54" i="30"/>
  <c r="Z39" i="30"/>
  <c r="J39" i="30"/>
  <c r="AC75" i="30"/>
  <c r="M75" i="30"/>
  <c r="L48" i="20"/>
  <c r="AC49" i="30"/>
  <c r="M49" i="30"/>
  <c r="AE35" i="30"/>
  <c r="O35" i="30"/>
  <c r="AD43" i="30"/>
  <c r="N43" i="30"/>
  <c r="AD40" i="30"/>
  <c r="N40" i="30"/>
  <c r="AF73" i="30"/>
  <c r="P73" i="30"/>
  <c r="AI60" i="30"/>
  <c r="S60" i="30"/>
  <c r="AE69" i="30"/>
  <c r="O69" i="30"/>
  <c r="M31" i="20"/>
  <c r="AD32" i="30"/>
  <c r="N32" i="30"/>
  <c r="AA47" i="30"/>
  <c r="K47" i="30"/>
  <c r="AF60" i="30"/>
  <c r="P60" i="30"/>
  <c r="AA34" i="30"/>
  <c r="K34" i="30"/>
  <c r="AI42" i="30"/>
  <c r="S42" i="30"/>
  <c r="AB69" i="30"/>
  <c r="L69" i="30"/>
  <c r="AH76" i="30"/>
  <c r="R76" i="30"/>
  <c r="AD44" i="30"/>
  <c r="N44" i="30"/>
  <c r="AC36" i="30"/>
  <c r="M36" i="30"/>
  <c r="Z32" i="34"/>
  <c r="J32" i="34"/>
  <c r="I31" i="26"/>
  <c r="AD47" i="34"/>
  <c r="N47" i="34"/>
  <c r="Z54" i="34"/>
  <c r="J54" i="34"/>
  <c r="AH33" i="34"/>
  <c r="R33" i="34"/>
  <c r="AA61" i="34"/>
  <c r="K61" i="34"/>
  <c r="AE49" i="34"/>
  <c r="O49" i="34"/>
  <c r="N48" i="26"/>
  <c r="AD35" i="34"/>
  <c r="N35" i="34"/>
  <c r="AA40" i="34"/>
  <c r="K40" i="34"/>
  <c r="AI41" i="34"/>
  <c r="S41" i="34"/>
  <c r="AI33" i="34"/>
  <c r="S33" i="34"/>
  <c r="AF42" i="34"/>
  <c r="P42" i="34"/>
  <c r="AC43" i="34"/>
  <c r="M43" i="34"/>
  <c r="AB68" i="34"/>
  <c r="L68" i="34"/>
  <c r="AA60" i="34"/>
  <c r="K60" i="34"/>
  <c r="AG34" i="34"/>
  <c r="Q34" i="34"/>
  <c r="AG58" i="34"/>
  <c r="Q58" i="34"/>
  <c r="AI52" i="34"/>
  <c r="S52" i="34"/>
  <c r="AI70" i="34"/>
  <c r="S70" i="34"/>
  <c r="AG50" i="34"/>
  <c r="Q50" i="34"/>
  <c r="AH43" i="34"/>
  <c r="R43" i="34"/>
  <c r="AA53" i="34"/>
  <c r="K53" i="34"/>
  <c r="AG68" i="34"/>
  <c r="Q68" i="34"/>
  <c r="AD34" i="34"/>
  <c r="N34" i="34"/>
  <c r="AH75" i="34"/>
  <c r="R75" i="34"/>
  <c r="AH65" i="34"/>
  <c r="R65" i="34"/>
  <c r="AD50" i="34"/>
  <c r="N50" i="34"/>
  <c r="AI62" i="34"/>
  <c r="S62" i="34"/>
  <c r="AF57" i="34"/>
  <c r="P57" i="34"/>
  <c r="AC53" i="30"/>
  <c r="M53" i="30"/>
  <c r="AB41" i="30"/>
  <c r="L41" i="30"/>
  <c r="AB58" i="30"/>
  <c r="L58" i="30"/>
  <c r="AB65" i="30"/>
  <c r="L65" i="30"/>
  <c r="AC69" i="30"/>
  <c r="M69" i="30"/>
  <c r="AB50" i="30"/>
  <c r="L50" i="30"/>
  <c r="AE62" i="30"/>
  <c r="O62" i="30"/>
  <c r="AH57" i="30"/>
  <c r="R57" i="30"/>
  <c r="Z44" i="30"/>
  <c r="J44" i="30"/>
  <c r="AA73" i="30"/>
  <c r="K73" i="30"/>
  <c r="AF46" i="30"/>
  <c r="P46" i="30"/>
  <c r="O45" i="20"/>
  <c r="AD60" i="30"/>
  <c r="N60" i="30"/>
  <c r="AG72" i="30"/>
  <c r="Q72" i="30"/>
  <c r="AG51" i="30"/>
  <c r="Q51" i="30"/>
  <c r="AH69" i="30"/>
  <c r="R69" i="30"/>
  <c r="AG64" i="30"/>
  <c r="Q64" i="30"/>
  <c r="Z37" i="30"/>
  <c r="J37" i="30"/>
  <c r="AI71" i="30"/>
  <c r="S71" i="30"/>
  <c r="AB54" i="30"/>
  <c r="L54" i="30"/>
  <c r="Z65" i="30"/>
  <c r="J65" i="30"/>
  <c r="AC68" i="30"/>
  <c r="M68" i="30"/>
  <c r="AE34" i="30"/>
  <c r="O34" i="30"/>
  <c r="AE58" i="30"/>
  <c r="O58" i="30"/>
  <c r="AA66" i="30"/>
  <c r="K66" i="30"/>
  <c r="AE50" i="30"/>
  <c r="O50" i="30"/>
  <c r="AB57" i="30"/>
  <c r="L57" i="30"/>
  <c r="AD75" i="30"/>
  <c r="N75" i="30"/>
  <c r="AH70" i="30"/>
  <c r="R70" i="30"/>
  <c r="AA57" i="30"/>
  <c r="K57" i="30"/>
  <c r="AD32" i="34"/>
  <c r="N32" i="34"/>
  <c r="M31" i="26"/>
  <c r="AA34" i="34"/>
  <c r="K34" i="34"/>
  <c r="AE61" i="34"/>
  <c r="O61" i="34"/>
  <c r="AC70" i="34"/>
  <c r="M70" i="34"/>
  <c r="AA64" i="34"/>
  <c r="K64" i="34"/>
  <c r="J63" i="26"/>
  <c r="AG59" i="34"/>
  <c r="Q59" i="34"/>
  <c r="AH60" i="34"/>
  <c r="R60" i="34"/>
  <c r="AB61" i="34"/>
  <c r="L61" i="34"/>
  <c r="Z70" i="34"/>
  <c r="J70" i="34"/>
  <c r="AA36" i="34"/>
  <c r="K36" i="34"/>
  <c r="AI35" i="34"/>
  <c r="S35" i="34"/>
  <c r="Z67" i="34"/>
  <c r="J67" i="34"/>
  <c r="AF54" i="34"/>
  <c r="P54" i="34"/>
  <c r="AE39" i="34"/>
  <c r="O39" i="34"/>
  <c r="AD62" i="34"/>
  <c r="N62" i="34"/>
  <c r="AE67" i="34"/>
  <c r="O67" i="34"/>
  <c r="AB60" i="34"/>
  <c r="L60" i="34"/>
  <c r="AH34" i="34"/>
  <c r="R34" i="34"/>
  <c r="AH58" i="34"/>
  <c r="R58" i="34"/>
  <c r="AH64" i="34"/>
  <c r="R64" i="34"/>
  <c r="Q63" i="26"/>
  <c r="AE43" i="34"/>
  <c r="O43" i="34"/>
  <c r="J31" i="20"/>
  <c r="AA32" i="30"/>
  <c r="K32" i="30"/>
  <c r="AF41" i="30"/>
  <c r="P41" i="30"/>
  <c r="AF33" i="30"/>
  <c r="P33" i="30"/>
  <c r="AF72" i="30"/>
  <c r="P72" i="30"/>
  <c r="AF75" i="30"/>
  <c r="P75" i="30"/>
  <c r="AF51" i="30"/>
  <c r="P51" i="30"/>
  <c r="AF64" i="30"/>
  <c r="P64" i="30"/>
  <c r="O63" i="20"/>
  <c r="AD76" i="30"/>
  <c r="N76" i="30"/>
  <c r="AE71" i="30"/>
  <c r="O71" i="30"/>
  <c r="AC40" i="30"/>
  <c r="M40" i="30"/>
  <c r="AH39" i="30"/>
  <c r="R39" i="30"/>
  <c r="AC66" i="30"/>
  <c r="M66" i="30"/>
  <c r="AG43" i="30"/>
  <c r="Q43" i="30"/>
  <c r="AH49" i="30"/>
  <c r="R49" i="30"/>
  <c r="Q48" i="20"/>
  <c r="AH47" i="30"/>
  <c r="R47" i="30"/>
  <c r="AF68" i="30"/>
  <c r="P68" i="30"/>
  <c r="AA60" i="30"/>
  <c r="K60" i="30"/>
  <c r="AB53" i="30"/>
  <c r="L53" i="30"/>
  <c r="AG54" i="30"/>
  <c r="Q54" i="30"/>
  <c r="AA33" i="30"/>
  <c r="K33" i="30"/>
  <c r="AE44" i="30"/>
  <c r="O44" i="30"/>
  <c r="AA75" i="30"/>
  <c r="K75" i="30"/>
  <c r="AA65" i="30"/>
  <c r="K65" i="30"/>
  <c r="AI50" i="30"/>
  <c r="S50" i="30"/>
  <c r="AF71" i="30"/>
  <c r="P71" i="30"/>
  <c r="AG71" i="30"/>
  <c r="Q71" i="30"/>
  <c r="AI62" i="30"/>
  <c r="S62" i="30"/>
  <c r="P45" i="30"/>
  <c r="AF45" i="30"/>
  <c r="L31" i="34"/>
  <c r="AB31" i="34"/>
  <c r="M48" i="34"/>
  <c r="AC48" i="34"/>
  <c r="K45" i="30"/>
  <c r="AA45" i="30"/>
  <c r="S45" i="30"/>
  <c r="AI45" i="30"/>
  <c r="R45" i="30"/>
  <c r="AH45" i="30"/>
  <c r="M48" i="30"/>
  <c r="AC48" i="30"/>
  <c r="E3" i="29"/>
  <c r="E28" i="29"/>
  <c r="E15" i="29"/>
  <c r="E24" i="29"/>
  <c r="E11" i="29"/>
  <c r="E6" i="29"/>
  <c r="E12" i="29"/>
  <c r="E17" i="29"/>
  <c r="E20" i="29"/>
  <c r="E22" i="29"/>
  <c r="E9" i="29"/>
  <c r="E27" i="29"/>
  <c r="E7" i="29"/>
  <c r="E26" i="29"/>
  <c r="E30" i="29"/>
  <c r="E25" i="29"/>
  <c r="E5" i="29"/>
  <c r="E21" i="29"/>
  <c r="E2" i="29"/>
  <c r="E13" i="29"/>
  <c r="E18" i="29"/>
  <c r="E10" i="29"/>
  <c r="E14" i="29"/>
  <c r="E16" i="29"/>
  <c r="E19" i="29"/>
  <c r="E4" i="29"/>
  <c r="G21" i="23"/>
  <c r="G6" i="23"/>
  <c r="E29" i="29"/>
  <c r="G19" i="23"/>
  <c r="E8" i="29"/>
  <c r="G8" i="23"/>
  <c r="O48" i="34"/>
  <c r="AE48" i="34"/>
  <c r="O31" i="30"/>
  <c r="AE31" i="30"/>
  <c r="S48" i="34"/>
  <c r="AI48" i="34"/>
  <c r="K31" i="30"/>
  <c r="AA31" i="30"/>
  <c r="K63" i="30"/>
  <c r="AA63" i="30"/>
  <c r="R63" i="30"/>
  <c r="AH63" i="30"/>
  <c r="J48" i="34"/>
  <c r="Z48" i="34"/>
  <c r="R45" i="34"/>
  <c r="AH45" i="34"/>
  <c r="P45" i="34"/>
  <c r="AF45" i="34"/>
  <c r="Q48" i="30"/>
  <c r="AG48" i="30"/>
  <c r="S31" i="30"/>
  <c r="AI31" i="30"/>
  <c r="R48" i="34"/>
  <c r="AH48" i="34"/>
  <c r="Q48" i="34"/>
  <c r="AG48" i="34"/>
  <c r="O63" i="34"/>
  <c r="AE63" i="34"/>
  <c r="R63" i="34"/>
  <c r="AH63" i="34"/>
  <c r="N31" i="34"/>
  <c r="AD31" i="34"/>
  <c r="Q63" i="30"/>
  <c r="AG63" i="30"/>
  <c r="O31" i="34"/>
  <c r="AE31" i="34"/>
  <c r="L63" i="30"/>
  <c r="AB63" i="30"/>
  <c r="L63" i="34"/>
  <c r="AB63" i="34"/>
  <c r="N45" i="30"/>
  <c r="AD45" i="30"/>
  <c r="L48" i="30"/>
  <c r="AB48" i="30"/>
  <c r="L45" i="34"/>
  <c r="AB45" i="34"/>
  <c r="L48" i="34"/>
  <c r="AB48" i="34"/>
  <c r="Q31" i="30"/>
  <c r="AG31" i="30"/>
  <c r="K31" i="34"/>
  <c r="AA31" i="34"/>
  <c r="S48" i="30"/>
  <c r="AI48" i="30"/>
  <c r="O45" i="30"/>
  <c r="AE45" i="30"/>
  <c r="M63" i="34"/>
  <c r="AC63" i="34"/>
  <c r="J45" i="34"/>
  <c r="Z45" i="34"/>
  <c r="M45" i="34"/>
  <c r="AC45" i="34"/>
  <c r="G18" i="23"/>
  <c r="G13" i="23"/>
  <c r="G5" i="23"/>
  <c r="C74" i="29"/>
  <c r="C60" i="29"/>
  <c r="G12" i="29"/>
  <c r="C47" i="29"/>
  <c r="G6" i="29"/>
  <c r="C35" i="29"/>
  <c r="C36" i="29"/>
  <c r="E46" i="29"/>
  <c r="E38" i="29"/>
  <c r="F43" i="29"/>
  <c r="F76" i="29"/>
  <c r="F62" i="29"/>
  <c r="F69" i="29"/>
  <c r="F55" i="29"/>
  <c r="F37" i="29"/>
  <c r="F70" i="29"/>
  <c r="F56" i="29"/>
  <c r="F66" i="29"/>
  <c r="F52" i="29"/>
  <c r="F44" i="29"/>
  <c r="E60" i="29"/>
  <c r="E74" i="29"/>
  <c r="F39" i="29"/>
  <c r="E47" i="29"/>
  <c r="G9" i="23"/>
  <c r="G3" i="23"/>
  <c r="G30" i="29"/>
  <c r="E35" i="29"/>
  <c r="G26" i="29"/>
  <c r="E36" i="29"/>
  <c r="C46" i="29"/>
  <c r="G10" i="29"/>
  <c r="F41" i="29"/>
  <c r="F40" i="29"/>
  <c r="C38" i="29"/>
  <c r="G2" i="29"/>
  <c r="E5" i="28"/>
  <c r="C4" i="28"/>
  <c r="F5" i="28"/>
  <c r="F7" i="28"/>
  <c r="E8" i="28"/>
  <c r="F9" i="28"/>
  <c r="E10" i="28"/>
  <c r="E11" i="28"/>
  <c r="E12" i="28"/>
  <c r="F14" i="28"/>
  <c r="F16" i="28"/>
  <c r="F18" i="28"/>
  <c r="F19" i="28"/>
  <c r="F21" i="28"/>
  <c r="F23" i="28"/>
  <c r="F25" i="28"/>
  <c r="C26" i="28"/>
  <c r="E27" i="28"/>
  <c r="E28" i="28"/>
  <c r="F29" i="28"/>
  <c r="E2" i="28"/>
  <c r="E3" i="28"/>
  <c r="E6" i="28"/>
  <c r="C7" i="28"/>
  <c r="F8" i="28"/>
  <c r="C9" i="28"/>
  <c r="F10" i="28"/>
  <c r="F11" i="28"/>
  <c r="F12" i="28"/>
  <c r="E13" i="28"/>
  <c r="C14" i="28"/>
  <c r="E15" i="28"/>
  <c r="C16" i="28"/>
  <c r="E17" i="28"/>
  <c r="C18" i="28"/>
  <c r="C19" i="28"/>
  <c r="E20" i="28"/>
  <c r="C21" i="28"/>
  <c r="E22" i="28"/>
  <c r="C23" i="28"/>
  <c r="E24" i="28"/>
  <c r="C25" i="28"/>
  <c r="F27" i="28"/>
  <c r="F28" i="28"/>
  <c r="C29" i="28"/>
  <c r="E30" i="28"/>
  <c r="F2" i="28"/>
  <c r="F3" i="28"/>
  <c r="E4" i="28"/>
  <c r="C5" i="28"/>
  <c r="F6" i="28"/>
  <c r="C8" i="28"/>
  <c r="C10" i="28"/>
  <c r="C11" i="28"/>
  <c r="C12" i="28"/>
  <c r="F13" i="28"/>
  <c r="F15" i="28"/>
  <c r="F17" i="28"/>
  <c r="F20" i="28"/>
  <c r="F22" i="28"/>
  <c r="F24" i="28"/>
  <c r="E26" i="28"/>
  <c r="C27" i="28"/>
  <c r="C28" i="28"/>
  <c r="F30" i="28"/>
  <c r="C2" i="28"/>
  <c r="C3" i="28"/>
  <c r="F4" i="28"/>
  <c r="C6" i="28"/>
  <c r="E7" i="28"/>
  <c r="E9" i="28"/>
  <c r="C13" i="28"/>
  <c r="E14" i="28"/>
  <c r="C15" i="28"/>
  <c r="E16" i="28"/>
  <c r="C17" i="28"/>
  <c r="E18" i="28"/>
  <c r="E19" i="28"/>
  <c r="C20" i="28"/>
  <c r="E21" i="28"/>
  <c r="C22" i="28"/>
  <c r="E23" i="28"/>
  <c r="C24" i="28"/>
  <c r="E25" i="28"/>
  <c r="F26" i="28"/>
  <c r="E29" i="28"/>
  <c r="C30" i="28"/>
  <c r="E2" i="22"/>
  <c r="C3" i="22"/>
  <c r="C4" i="22"/>
  <c r="E5" i="22"/>
  <c r="E6" i="22"/>
  <c r="C7" i="22"/>
  <c r="E9" i="22"/>
  <c r="F16" i="22"/>
  <c r="F18" i="22"/>
  <c r="F21" i="22"/>
  <c r="E22" i="22"/>
  <c r="C23" i="22"/>
  <c r="E24" i="22"/>
  <c r="C25" i="22"/>
  <c r="C26" i="22"/>
  <c r="E27" i="22"/>
  <c r="F29" i="22"/>
  <c r="E30" i="22"/>
  <c r="F5" i="22"/>
  <c r="F6" i="22"/>
  <c r="E8" i="22"/>
  <c r="F9" i="22"/>
  <c r="E10" i="22"/>
  <c r="C11" i="22"/>
  <c r="E12" i="22"/>
  <c r="C13" i="22"/>
  <c r="C14" i="22"/>
  <c r="E15" i="22"/>
  <c r="C16" i="22"/>
  <c r="E17" i="22"/>
  <c r="C18" i="22"/>
  <c r="C19" i="22"/>
  <c r="E20" i="22"/>
  <c r="C21" i="22"/>
  <c r="F24" i="22"/>
  <c r="F27" i="22"/>
  <c r="E28" i="22"/>
  <c r="C29" i="22"/>
  <c r="C2" i="22"/>
  <c r="E3" i="22"/>
  <c r="E4" i="22"/>
  <c r="C5" i="22"/>
  <c r="C6" i="22"/>
  <c r="E7" i="22"/>
  <c r="C9" i="22"/>
  <c r="F10" i="22"/>
  <c r="F12" i="22"/>
  <c r="F17" i="22"/>
  <c r="F20" i="22"/>
  <c r="C22" i="22"/>
  <c r="E23" i="22"/>
  <c r="C24" i="22"/>
  <c r="E25" i="22"/>
  <c r="E26" i="22"/>
  <c r="C27" i="22"/>
  <c r="C30" i="22"/>
  <c r="F7" i="22"/>
  <c r="C8" i="22"/>
  <c r="C10" i="22"/>
  <c r="E11" i="22"/>
  <c r="C12" i="22"/>
  <c r="E13" i="22"/>
  <c r="E14" i="22"/>
  <c r="C15" i="22"/>
  <c r="E16" i="22"/>
  <c r="C17" i="22"/>
  <c r="E18" i="22"/>
  <c r="E19" i="22"/>
  <c r="C20" i="22"/>
  <c r="E21" i="22"/>
  <c r="F23" i="22"/>
  <c r="F25" i="22"/>
  <c r="C28" i="22"/>
  <c r="E29" i="22"/>
  <c r="P63" i="30"/>
  <c r="AF63" i="30"/>
  <c r="P31" i="30"/>
  <c r="AF31" i="30"/>
  <c r="S63" i="34"/>
  <c r="AI63" i="34"/>
  <c r="E4" i="27"/>
  <c r="C5" i="27"/>
  <c r="E6" i="27"/>
  <c r="C7" i="27"/>
  <c r="C8" i="27"/>
  <c r="E9" i="27"/>
  <c r="E10" i="27"/>
  <c r="F11" i="27"/>
  <c r="E12" i="27"/>
  <c r="F15" i="27"/>
  <c r="F17" i="27"/>
  <c r="F20" i="27"/>
  <c r="C22" i="27"/>
  <c r="E23" i="27"/>
  <c r="C24" i="27"/>
  <c r="E25" i="27"/>
  <c r="C26" i="27"/>
  <c r="F27" i="27"/>
  <c r="E29" i="27"/>
  <c r="E30" i="27"/>
  <c r="E2" i="27"/>
  <c r="E3" i="27"/>
  <c r="F4" i="27"/>
  <c r="F6" i="27"/>
  <c r="F9" i="27"/>
  <c r="F10" i="27"/>
  <c r="C11" i="27"/>
  <c r="F12" i="27"/>
  <c r="E13" i="27"/>
  <c r="E14" i="27"/>
  <c r="C15" i="27"/>
  <c r="E16" i="27"/>
  <c r="C17" i="27"/>
  <c r="E18" i="27"/>
  <c r="E19" i="27"/>
  <c r="C20" i="27"/>
  <c r="E21" i="27"/>
  <c r="F23" i="27"/>
  <c r="F25" i="27"/>
  <c r="C27" i="27"/>
  <c r="E28" i="27"/>
  <c r="F29" i="27"/>
  <c r="F30" i="27"/>
  <c r="F2" i="27"/>
  <c r="F3" i="27"/>
  <c r="C4" i="27"/>
  <c r="E5" i="27"/>
  <c r="C6" i="27"/>
  <c r="E7" i="27"/>
  <c r="E8" i="27"/>
  <c r="C9" i="27"/>
  <c r="C10" i="27"/>
  <c r="C12" i="27"/>
  <c r="F13" i="27"/>
  <c r="F14" i="27"/>
  <c r="F16" i="27"/>
  <c r="F18" i="27"/>
  <c r="F19" i="27"/>
  <c r="F21" i="27"/>
  <c r="E22" i="27"/>
  <c r="C23" i="27"/>
  <c r="E24" i="27"/>
  <c r="C25" i="27"/>
  <c r="E26" i="27"/>
  <c r="F28" i="27"/>
  <c r="C29" i="27"/>
  <c r="C30" i="27"/>
  <c r="C2" i="27"/>
  <c r="C3" i="27"/>
  <c r="F5" i="27"/>
  <c r="F7" i="27"/>
  <c r="F8" i="27"/>
  <c r="E11" i="27"/>
  <c r="C13" i="27"/>
  <c r="C14" i="27"/>
  <c r="E15" i="27"/>
  <c r="C16" i="27"/>
  <c r="E17" i="27"/>
  <c r="C18" i="27"/>
  <c r="C19" i="27"/>
  <c r="E20" i="27"/>
  <c r="C21" i="27"/>
  <c r="F22" i="27"/>
  <c r="F24" i="27"/>
  <c r="F26" i="27"/>
  <c r="E27" i="27"/>
  <c r="C28" i="27"/>
  <c r="E2" i="21"/>
  <c r="C3" i="21"/>
  <c r="F5" i="21"/>
  <c r="F6" i="21"/>
  <c r="F8" i="21"/>
  <c r="C10" i="21"/>
  <c r="F11" i="21"/>
  <c r="F12" i="21"/>
  <c r="F13" i="21"/>
  <c r="C14" i="21"/>
  <c r="F15" i="21"/>
  <c r="C16" i="21"/>
  <c r="F19" i="21"/>
  <c r="E23" i="21"/>
  <c r="C25" i="21"/>
  <c r="E26" i="21"/>
  <c r="E27" i="21"/>
  <c r="E28" i="21"/>
  <c r="C29" i="21"/>
  <c r="E30" i="21"/>
  <c r="F2" i="21"/>
  <c r="E4" i="21"/>
  <c r="C5" i="21"/>
  <c r="C6" i="21"/>
  <c r="E7" i="21"/>
  <c r="C8" i="21"/>
  <c r="E9" i="21"/>
  <c r="C11" i="21"/>
  <c r="C12" i="21"/>
  <c r="C13" i="21"/>
  <c r="C15" i="21"/>
  <c r="E17" i="21"/>
  <c r="E18" i="21"/>
  <c r="C19" i="21"/>
  <c r="E20" i="21"/>
  <c r="E21" i="21"/>
  <c r="E22" i="21"/>
  <c r="F23" i="21"/>
  <c r="E24" i="21"/>
  <c r="F26" i="21"/>
  <c r="F27" i="21"/>
  <c r="F28" i="21"/>
  <c r="F30" i="21"/>
  <c r="C2" i="21"/>
  <c r="E3" i="21"/>
  <c r="F4" i="21"/>
  <c r="F7" i="21"/>
  <c r="F9" i="21"/>
  <c r="E10" i="21"/>
  <c r="E14" i="21"/>
  <c r="E16" i="21"/>
  <c r="F17" i="21"/>
  <c r="F18" i="21"/>
  <c r="F20" i="21"/>
  <c r="F21" i="21"/>
  <c r="F22" i="21"/>
  <c r="C23" i="21"/>
  <c r="F24" i="21"/>
  <c r="E25" i="21"/>
  <c r="C26" i="21"/>
  <c r="C27" i="21"/>
  <c r="C28" i="21"/>
  <c r="E29" i="21"/>
  <c r="C30" i="21"/>
  <c r="F3" i="21"/>
  <c r="C4" i="21"/>
  <c r="E5" i="21"/>
  <c r="E6" i="21"/>
  <c r="C7" i="21"/>
  <c r="E8" i="21"/>
  <c r="C9" i="21"/>
  <c r="F10" i="21"/>
  <c r="E11" i="21"/>
  <c r="E12" i="21"/>
  <c r="E13" i="21"/>
  <c r="F14" i="21"/>
  <c r="E15" i="21"/>
  <c r="F16" i="21"/>
  <c r="C17" i="21"/>
  <c r="C18" i="21"/>
  <c r="E19" i="21"/>
  <c r="C20" i="21"/>
  <c r="C21" i="21"/>
  <c r="C22" i="21"/>
  <c r="C24" i="21"/>
  <c r="F25" i="21"/>
  <c r="F29" i="21"/>
  <c r="J31" i="34"/>
  <c r="Z31" i="34"/>
  <c r="N45" i="34"/>
  <c r="AD45" i="34"/>
  <c r="S63" i="30"/>
  <c r="AI63" i="30"/>
  <c r="Q45" i="30"/>
  <c r="AG45" i="30"/>
  <c r="P48" i="30"/>
  <c r="AF48" i="30"/>
  <c r="P48" i="34"/>
  <c r="AF48" i="34"/>
  <c r="O48" i="30"/>
  <c r="AE48" i="30"/>
  <c r="L31" i="30"/>
  <c r="AB31" i="30"/>
  <c r="K48" i="34"/>
  <c r="AA48" i="34"/>
  <c r="N48" i="34"/>
  <c r="AD48" i="34"/>
  <c r="J48" i="30"/>
  <c r="Z48" i="30"/>
  <c r="J45" i="30"/>
  <c r="Z45" i="30"/>
  <c r="M45" i="30"/>
  <c r="AC45" i="30"/>
  <c r="S31" i="34"/>
  <c r="AI31" i="34"/>
  <c r="O63" i="30"/>
  <c r="AE63" i="30"/>
  <c r="Q63" i="34"/>
  <c r="AG63" i="34"/>
  <c r="K48" i="30"/>
  <c r="AA48" i="30"/>
  <c r="Q45" i="34"/>
  <c r="AG45" i="34"/>
  <c r="N63" i="30"/>
  <c r="AD63" i="30"/>
  <c r="M31" i="30"/>
  <c r="AC31" i="30"/>
  <c r="J63" i="30"/>
  <c r="Z63" i="30"/>
  <c r="G10" i="23"/>
  <c r="G4" i="23"/>
  <c r="F65" i="29"/>
  <c r="F51" i="29"/>
  <c r="F42" i="29"/>
  <c r="F75" i="29"/>
  <c r="F61" i="29"/>
  <c r="F33" i="29"/>
  <c r="F67" i="29"/>
  <c r="F53" i="29"/>
  <c r="G28" i="23"/>
  <c r="G27" i="23"/>
  <c r="E71" i="29"/>
  <c r="E57" i="29"/>
  <c r="E50" i="29"/>
  <c r="E64" i="29"/>
  <c r="E58" i="29"/>
  <c r="E72" i="29"/>
  <c r="C68" i="29"/>
  <c r="C54" i="29"/>
  <c r="G9" i="29"/>
  <c r="C59" i="29"/>
  <c r="C73" i="29"/>
  <c r="G7" i="29"/>
  <c r="C32" i="29"/>
  <c r="G3" i="29"/>
  <c r="C57" i="29"/>
  <c r="C71" i="29"/>
  <c r="G29" i="29"/>
  <c r="C64" i="29"/>
  <c r="C50" i="29"/>
  <c r="G25" i="29"/>
  <c r="C72" i="29"/>
  <c r="C58" i="29"/>
  <c r="G16" i="29"/>
  <c r="C34" i="29"/>
  <c r="G14" i="29"/>
  <c r="E54" i="29"/>
  <c r="E68" i="29"/>
  <c r="E73" i="29"/>
  <c r="E59" i="29"/>
  <c r="E32" i="29"/>
  <c r="J63" i="34"/>
  <c r="Z63" i="34"/>
  <c r="P31" i="34"/>
  <c r="AF31" i="34"/>
  <c r="M31" i="34"/>
  <c r="AC31" i="34"/>
  <c r="N63" i="34"/>
  <c r="AD63" i="34"/>
  <c r="G16" i="23"/>
  <c r="G14" i="23"/>
  <c r="G25" i="23"/>
  <c r="G23" i="23"/>
  <c r="G7" i="23"/>
  <c r="F46" i="29"/>
  <c r="E41" i="29"/>
  <c r="E40" i="29"/>
  <c r="F38" i="29"/>
  <c r="C43" i="29"/>
  <c r="C76" i="29"/>
  <c r="C62" i="29"/>
  <c r="C55" i="29"/>
  <c r="C69" i="29"/>
  <c r="G24" i="29"/>
  <c r="C37" i="29"/>
  <c r="G22" i="29"/>
  <c r="C70" i="29"/>
  <c r="C56" i="29"/>
  <c r="G20" i="29"/>
  <c r="C66" i="29"/>
  <c r="C52" i="29"/>
  <c r="G17" i="29"/>
  <c r="C44" i="29"/>
  <c r="G15" i="29"/>
  <c r="F74" i="29"/>
  <c r="F60" i="29"/>
  <c r="C39" i="29"/>
  <c r="G11" i="29"/>
  <c r="F47" i="29"/>
  <c r="F35" i="29"/>
  <c r="F36" i="29"/>
  <c r="C41" i="29"/>
  <c r="G8" i="29"/>
  <c r="C40" i="29"/>
  <c r="G4" i="29"/>
  <c r="G28" i="29"/>
  <c r="E43" i="29"/>
  <c r="G27" i="29"/>
  <c r="E62" i="29"/>
  <c r="E76" i="29"/>
  <c r="E69" i="29"/>
  <c r="E55" i="29"/>
  <c r="E37" i="29"/>
  <c r="E56" i="29"/>
  <c r="E70" i="29"/>
  <c r="E52" i="29"/>
  <c r="E66" i="29"/>
  <c r="E44" i="29"/>
  <c r="E39" i="29"/>
  <c r="J31" i="30"/>
  <c r="Z31" i="30"/>
  <c r="R48" i="30"/>
  <c r="AH48" i="30"/>
  <c r="K63" i="34"/>
  <c r="AA63" i="34"/>
  <c r="N31" i="30"/>
  <c r="AD31" i="30"/>
  <c r="R31" i="30"/>
  <c r="AH31" i="30"/>
  <c r="Q31" i="34"/>
  <c r="AG31" i="34"/>
  <c r="N48" i="30"/>
  <c r="AD48" i="30"/>
  <c r="R31" i="34"/>
  <c r="AH31" i="34"/>
  <c r="M63" i="30"/>
  <c r="AC63" i="30"/>
  <c r="P63" i="34"/>
  <c r="AF63" i="34"/>
  <c r="G24" i="23"/>
  <c r="G22" i="23"/>
  <c r="G20" i="23"/>
  <c r="G15" i="23"/>
  <c r="G12" i="23"/>
  <c r="F71" i="29"/>
  <c r="F57" i="29"/>
  <c r="F64" i="29"/>
  <c r="F50" i="29"/>
  <c r="F72" i="29"/>
  <c r="F58" i="29"/>
  <c r="F34" i="29"/>
  <c r="G30" i="23"/>
  <c r="G26" i="23"/>
  <c r="G2" i="23"/>
  <c r="E65" i="29"/>
  <c r="E51" i="29"/>
  <c r="E42" i="29"/>
  <c r="E75" i="29"/>
  <c r="E61" i="29"/>
  <c r="E33" i="29"/>
  <c r="E67" i="29"/>
  <c r="E53" i="29"/>
  <c r="G11" i="23"/>
  <c r="F68" i="29"/>
  <c r="F54" i="29"/>
  <c r="F73" i="29"/>
  <c r="F59" i="29"/>
  <c r="F32" i="29"/>
  <c r="C51" i="29"/>
  <c r="C65" i="29"/>
  <c r="G21" i="29"/>
  <c r="C42" i="29"/>
  <c r="G19" i="29"/>
  <c r="C61" i="29"/>
  <c r="C75" i="29"/>
  <c r="G18" i="29"/>
  <c r="C33" i="29"/>
  <c r="G13" i="29"/>
  <c r="C53" i="29"/>
  <c r="C67" i="29"/>
  <c r="G5" i="29"/>
  <c r="E34" i="29"/>
  <c r="G23" i="29"/>
  <c r="G17" i="23"/>
  <c r="G29" i="23"/>
  <c r="G75" i="29"/>
  <c r="T75" i="37"/>
  <c r="D75" i="37"/>
  <c r="W41" i="33"/>
  <c r="G41" i="33"/>
  <c r="W59" i="37"/>
  <c r="G59" i="37"/>
  <c r="W68" i="37"/>
  <c r="G68" i="37"/>
  <c r="V53" i="37"/>
  <c r="F53" i="37"/>
  <c r="V75" i="37"/>
  <c r="F75" i="37"/>
  <c r="V51" i="37"/>
  <c r="F51" i="37"/>
  <c r="T36" i="33"/>
  <c r="D36" i="33"/>
  <c r="W49" i="37"/>
  <c r="G49" i="37"/>
  <c r="F48" i="29"/>
  <c r="V47" i="33"/>
  <c r="W64" i="33"/>
  <c r="G64" i="33"/>
  <c r="V52" i="33"/>
  <c r="F52" i="33"/>
  <c r="V69" i="33"/>
  <c r="F69" i="33"/>
  <c r="V66" i="37"/>
  <c r="F66" i="37"/>
  <c r="V56" i="37"/>
  <c r="F56" i="37"/>
  <c r="V55" i="37"/>
  <c r="F55" i="37"/>
  <c r="V62" i="37"/>
  <c r="F62" i="37"/>
  <c r="G41" i="29"/>
  <c r="T41" i="37"/>
  <c r="D41" i="37"/>
  <c r="G70" i="29"/>
  <c r="T70" i="37"/>
  <c r="D70" i="37"/>
  <c r="G62" i="29"/>
  <c r="T62" i="37"/>
  <c r="D62" i="37"/>
  <c r="G43" i="29"/>
  <c r="T43" i="37"/>
  <c r="D43" i="37"/>
  <c r="W53" i="33"/>
  <c r="G53" i="33"/>
  <c r="V65" i="33"/>
  <c r="F65" i="33"/>
  <c r="W38" i="37"/>
  <c r="G38" i="37"/>
  <c r="V41" i="37"/>
  <c r="F41" i="37"/>
  <c r="W46" i="37"/>
  <c r="G46" i="37"/>
  <c r="F45" i="29"/>
  <c r="W68" i="33"/>
  <c r="G68" i="33"/>
  <c r="W72" i="33"/>
  <c r="G72" i="33"/>
  <c r="V34" i="33"/>
  <c r="F34" i="33"/>
  <c r="W56" i="33"/>
  <c r="G56" i="33"/>
  <c r="V68" i="37"/>
  <c r="F68" i="37"/>
  <c r="W47" i="33"/>
  <c r="W39" i="33"/>
  <c r="G39" i="33"/>
  <c r="W38" i="33"/>
  <c r="G38" i="33"/>
  <c r="V46" i="33"/>
  <c r="V72" i="37"/>
  <c r="F72" i="37"/>
  <c r="T70" i="33"/>
  <c r="D70" i="33"/>
  <c r="W33" i="37"/>
  <c r="G33" i="37"/>
  <c r="W65" i="37"/>
  <c r="G65" i="37"/>
  <c r="T46" i="33"/>
  <c r="D46" i="33"/>
  <c r="W49" i="33"/>
  <c r="G49" i="33"/>
  <c r="V35" i="33"/>
  <c r="F35" i="33"/>
  <c r="C69" i="21"/>
  <c r="C55" i="21"/>
  <c r="C37" i="21"/>
  <c r="C70" i="21"/>
  <c r="C56" i="21"/>
  <c r="C66" i="21"/>
  <c r="C52" i="21"/>
  <c r="G15" i="21"/>
  <c r="E44" i="21"/>
  <c r="G12" i="21"/>
  <c r="E74" i="21"/>
  <c r="E60" i="21"/>
  <c r="G11" i="21"/>
  <c r="E39" i="21"/>
  <c r="G6" i="21"/>
  <c r="E47" i="21"/>
  <c r="G29" i="21"/>
  <c r="E71" i="21"/>
  <c r="E57" i="21"/>
  <c r="E64" i="21"/>
  <c r="E50" i="21"/>
  <c r="C49" i="21"/>
  <c r="G23" i="21"/>
  <c r="G16" i="21"/>
  <c r="E72" i="21"/>
  <c r="E58" i="21"/>
  <c r="G14" i="21"/>
  <c r="E34" i="21"/>
  <c r="F68" i="21"/>
  <c r="F54" i="21"/>
  <c r="F73" i="21"/>
  <c r="F59" i="21"/>
  <c r="E32" i="21"/>
  <c r="F35" i="21"/>
  <c r="F36" i="21"/>
  <c r="C41" i="21"/>
  <c r="E40" i="21"/>
  <c r="F38" i="21"/>
  <c r="F42" i="21"/>
  <c r="F33" i="21"/>
  <c r="F67" i="21"/>
  <c r="F53" i="21"/>
  <c r="C43" i="27"/>
  <c r="G27" i="27"/>
  <c r="E76" i="27"/>
  <c r="E62" i="27"/>
  <c r="G24" i="27"/>
  <c r="F69" i="27"/>
  <c r="F55" i="27"/>
  <c r="F37" i="27"/>
  <c r="G20" i="27"/>
  <c r="E70" i="27"/>
  <c r="E56" i="27"/>
  <c r="G17" i="27"/>
  <c r="E66" i="27"/>
  <c r="E52" i="27"/>
  <c r="G15" i="27"/>
  <c r="E44" i="27"/>
  <c r="E39" i="27"/>
  <c r="C71" i="27"/>
  <c r="C57" i="27"/>
  <c r="G29" i="27"/>
  <c r="C64" i="27"/>
  <c r="C50" i="27"/>
  <c r="C49" i="27"/>
  <c r="F72" i="27"/>
  <c r="F58" i="27"/>
  <c r="F34" i="27"/>
  <c r="C68" i="27"/>
  <c r="C54" i="27"/>
  <c r="G9" i="27"/>
  <c r="G7" i="27"/>
  <c r="E73" i="27"/>
  <c r="E59" i="27"/>
  <c r="F32" i="27"/>
  <c r="F35" i="27"/>
  <c r="F46" i="27"/>
  <c r="F40" i="27"/>
  <c r="E38" i="27"/>
  <c r="C67" i="27"/>
  <c r="C53" i="27"/>
  <c r="E65" i="22"/>
  <c r="E51" i="22"/>
  <c r="E42" i="22"/>
  <c r="E75" i="22"/>
  <c r="E61" i="22"/>
  <c r="E33" i="22"/>
  <c r="C76" i="22"/>
  <c r="C62" i="22"/>
  <c r="G27" i="22"/>
  <c r="C69" i="22"/>
  <c r="C55" i="22"/>
  <c r="G24" i="22"/>
  <c r="C37" i="22"/>
  <c r="G22" i="22"/>
  <c r="F70" i="22"/>
  <c r="F56" i="22"/>
  <c r="F66" i="22"/>
  <c r="F52" i="22"/>
  <c r="F74" i="22"/>
  <c r="F60" i="22"/>
  <c r="C47" i="22"/>
  <c r="G6" i="22"/>
  <c r="C71" i="22"/>
  <c r="C57" i="22"/>
  <c r="G29" i="22"/>
  <c r="C72" i="22"/>
  <c r="C58" i="22"/>
  <c r="G16" i="22"/>
  <c r="C34" i="22"/>
  <c r="G14" i="22"/>
  <c r="F68" i="22"/>
  <c r="F54" i="22"/>
  <c r="E35" i="22"/>
  <c r="C36" i="22"/>
  <c r="G26" i="22"/>
  <c r="C40" i="22"/>
  <c r="G4" i="22"/>
  <c r="E38" i="22"/>
  <c r="C35" i="28"/>
  <c r="G30" i="28"/>
  <c r="F36" i="28"/>
  <c r="F40" i="28"/>
  <c r="C38" i="28"/>
  <c r="G2" i="28"/>
  <c r="C43" i="28"/>
  <c r="G28" i="28"/>
  <c r="C76" i="28"/>
  <c r="C62" i="28"/>
  <c r="G27" i="28"/>
  <c r="F69" i="28"/>
  <c r="F55" i="28"/>
  <c r="F37" i="28"/>
  <c r="F70" i="28"/>
  <c r="F56" i="28"/>
  <c r="F66" i="28"/>
  <c r="F52" i="28"/>
  <c r="F44" i="28"/>
  <c r="C74" i="28"/>
  <c r="C60" i="28"/>
  <c r="G12" i="28"/>
  <c r="C39" i="28"/>
  <c r="G11" i="28"/>
  <c r="F47" i="28"/>
  <c r="C71" i="28"/>
  <c r="C57" i="28"/>
  <c r="C50" i="28"/>
  <c r="C64" i="28"/>
  <c r="C49" i="28"/>
  <c r="C72" i="28"/>
  <c r="C58" i="28"/>
  <c r="C34" i="28"/>
  <c r="C68" i="28"/>
  <c r="C54" i="28"/>
  <c r="C73" i="28"/>
  <c r="C59" i="28"/>
  <c r="G7" i="28"/>
  <c r="F71" i="28"/>
  <c r="F57" i="28"/>
  <c r="F64" i="28"/>
  <c r="F50" i="28"/>
  <c r="F49" i="28"/>
  <c r="F72" i="28"/>
  <c r="F58" i="28"/>
  <c r="F34" i="28"/>
  <c r="F68" i="28"/>
  <c r="F54" i="28"/>
  <c r="F73" i="28"/>
  <c r="F59" i="28"/>
  <c r="W41" i="37"/>
  <c r="G41" i="37"/>
  <c r="T54" i="33"/>
  <c r="D54" i="33"/>
  <c r="V60" i="37"/>
  <c r="F60" i="37"/>
  <c r="W44" i="37"/>
  <c r="G44" i="37"/>
  <c r="W66" i="37"/>
  <c r="G66" i="37"/>
  <c r="W55" i="37"/>
  <c r="G55" i="37"/>
  <c r="V67" i="33"/>
  <c r="F67" i="33"/>
  <c r="V38" i="37"/>
  <c r="F38" i="37"/>
  <c r="V32" i="33"/>
  <c r="F32" i="33"/>
  <c r="T34" i="33"/>
  <c r="D34" i="33"/>
  <c r="V57" i="33"/>
  <c r="F57" i="33"/>
  <c r="W75" i="33"/>
  <c r="G75" i="33"/>
  <c r="W51" i="33"/>
  <c r="G51" i="33"/>
  <c r="T33" i="33"/>
  <c r="D33" i="33"/>
  <c r="W60" i="33"/>
  <c r="G60" i="33"/>
  <c r="T65" i="33"/>
  <c r="D65" i="33"/>
  <c r="V76" i="33"/>
  <c r="F76" i="33"/>
  <c r="G67" i="29"/>
  <c r="T67" i="37"/>
  <c r="D67" i="37"/>
  <c r="G61" i="29"/>
  <c r="T61" i="37"/>
  <c r="D61" i="37"/>
  <c r="G42" i="29"/>
  <c r="T42" i="37"/>
  <c r="D42" i="37"/>
  <c r="G65" i="29"/>
  <c r="T65" i="37"/>
  <c r="D65" i="37"/>
  <c r="V38" i="33"/>
  <c r="F38" i="33"/>
  <c r="W40" i="33"/>
  <c r="G40" i="33"/>
  <c r="W73" i="37"/>
  <c r="G73" i="37"/>
  <c r="T60" i="33"/>
  <c r="D60" i="33"/>
  <c r="V67" i="37"/>
  <c r="F67" i="37"/>
  <c r="V33" i="37"/>
  <c r="F33" i="37"/>
  <c r="V65" i="37"/>
  <c r="F65" i="37"/>
  <c r="T38" i="33"/>
  <c r="D38" i="33"/>
  <c r="W58" i="37"/>
  <c r="G58" i="37"/>
  <c r="W57" i="37"/>
  <c r="G57" i="37"/>
  <c r="V44" i="33"/>
  <c r="F44" i="33"/>
  <c r="V66" i="33"/>
  <c r="F66" i="33"/>
  <c r="V52" i="37"/>
  <c r="F52" i="37"/>
  <c r="V69" i="37"/>
  <c r="F69" i="37"/>
  <c r="G40" i="29"/>
  <c r="T40" i="37"/>
  <c r="D40" i="37"/>
  <c r="W36" i="37"/>
  <c r="G36" i="37"/>
  <c r="V59" i="33"/>
  <c r="F59" i="33"/>
  <c r="W60" i="37"/>
  <c r="G60" i="37"/>
  <c r="G52" i="29"/>
  <c r="T52" i="37"/>
  <c r="D52" i="37"/>
  <c r="G37" i="29"/>
  <c r="T37" i="37"/>
  <c r="D37" i="37"/>
  <c r="G76" i="29"/>
  <c r="T76" i="37"/>
  <c r="D76" i="37"/>
  <c r="W67" i="33"/>
  <c r="G67" i="33"/>
  <c r="V42" i="33"/>
  <c r="F42" i="33"/>
  <c r="T59" i="33"/>
  <c r="D59" i="33"/>
  <c r="V50" i="33"/>
  <c r="F50" i="33"/>
  <c r="W52" i="33"/>
  <c r="G52" i="33"/>
  <c r="W70" i="33"/>
  <c r="G70" i="33"/>
  <c r="W55" i="33"/>
  <c r="G55" i="33"/>
  <c r="W34" i="33"/>
  <c r="G34" i="33"/>
  <c r="V36" i="33"/>
  <c r="F36" i="33"/>
  <c r="T58" i="33"/>
  <c r="D58" i="33"/>
  <c r="V59" i="37"/>
  <c r="F59" i="37"/>
  <c r="V54" i="37"/>
  <c r="F54" i="37"/>
  <c r="T49" i="37"/>
  <c r="D49" i="37"/>
  <c r="C48" i="29"/>
  <c r="G50" i="29"/>
  <c r="T50" i="37"/>
  <c r="D50" i="37"/>
  <c r="T41" i="33"/>
  <c r="D41" i="33"/>
  <c r="G32" i="29"/>
  <c r="T32" i="37"/>
  <c r="D32" i="37"/>
  <c r="C31" i="29"/>
  <c r="G54" i="29"/>
  <c r="T54" i="37"/>
  <c r="D54" i="37"/>
  <c r="V58" i="37"/>
  <c r="F58" i="37"/>
  <c r="V64" i="37"/>
  <c r="F64" i="37"/>
  <c r="E63" i="29"/>
  <c r="V57" i="37"/>
  <c r="F57" i="37"/>
  <c r="W53" i="37"/>
  <c r="G53" i="37"/>
  <c r="W42" i="37"/>
  <c r="G42" i="37"/>
  <c r="C65" i="21"/>
  <c r="C51" i="21"/>
  <c r="G19" i="21"/>
  <c r="E42" i="21"/>
  <c r="C75" i="21"/>
  <c r="C61" i="21"/>
  <c r="G13" i="21"/>
  <c r="E33" i="21"/>
  <c r="G5" i="21"/>
  <c r="E67" i="21"/>
  <c r="E53" i="21"/>
  <c r="C43" i="21"/>
  <c r="C76" i="21"/>
  <c r="C62" i="21"/>
  <c r="F69" i="21"/>
  <c r="F55" i="21"/>
  <c r="F37" i="21"/>
  <c r="F70" i="21"/>
  <c r="F56" i="21"/>
  <c r="F66" i="21"/>
  <c r="F52" i="21"/>
  <c r="F49" i="21"/>
  <c r="E68" i="21"/>
  <c r="E54" i="21"/>
  <c r="E73" i="21"/>
  <c r="E59" i="21"/>
  <c r="G30" i="21"/>
  <c r="E35" i="21"/>
  <c r="G26" i="21"/>
  <c r="E36" i="21"/>
  <c r="C46" i="21"/>
  <c r="F41" i="21"/>
  <c r="E38" i="21"/>
  <c r="C65" i="27"/>
  <c r="C51" i="27"/>
  <c r="C42" i="27"/>
  <c r="C75" i="27"/>
  <c r="C61" i="27"/>
  <c r="C33" i="27"/>
  <c r="F67" i="27"/>
  <c r="F53" i="27"/>
  <c r="F43" i="27"/>
  <c r="E69" i="27"/>
  <c r="E55" i="27"/>
  <c r="G22" i="27"/>
  <c r="E37" i="27"/>
  <c r="C74" i="27"/>
  <c r="C60" i="27"/>
  <c r="C47" i="27"/>
  <c r="G6" i="27"/>
  <c r="F71" i="27"/>
  <c r="F57" i="27"/>
  <c r="G25" i="27"/>
  <c r="F64" i="27"/>
  <c r="F50" i="27"/>
  <c r="F49" i="27"/>
  <c r="G16" i="27"/>
  <c r="E72" i="27"/>
  <c r="E58" i="27"/>
  <c r="G14" i="27"/>
  <c r="E34" i="27"/>
  <c r="F68" i="27"/>
  <c r="F54" i="27"/>
  <c r="E32" i="27"/>
  <c r="G30" i="27"/>
  <c r="E35" i="27"/>
  <c r="C36" i="27"/>
  <c r="G10" i="27"/>
  <c r="E46" i="27"/>
  <c r="C41" i="27"/>
  <c r="E40" i="27"/>
  <c r="C46" i="22"/>
  <c r="C41" i="22"/>
  <c r="G8" i="22"/>
  <c r="C67" i="22"/>
  <c r="C53" i="22"/>
  <c r="E43" i="22"/>
  <c r="F76" i="22"/>
  <c r="F62" i="22"/>
  <c r="F69" i="22"/>
  <c r="F55" i="22"/>
  <c r="G20" i="22"/>
  <c r="E70" i="22"/>
  <c r="E56" i="22"/>
  <c r="G17" i="22"/>
  <c r="E66" i="22"/>
  <c r="E52" i="22"/>
  <c r="G15" i="22"/>
  <c r="E44" i="22"/>
  <c r="G12" i="22"/>
  <c r="E74" i="22"/>
  <c r="E60" i="22"/>
  <c r="C39" i="22"/>
  <c r="G11" i="22"/>
  <c r="F47" i="22"/>
  <c r="F71" i="22"/>
  <c r="F57" i="22"/>
  <c r="C64" i="22"/>
  <c r="C50" i="22"/>
  <c r="G25" i="22"/>
  <c r="C49" i="22"/>
  <c r="G23" i="22"/>
  <c r="F72" i="22"/>
  <c r="F58" i="22"/>
  <c r="G9" i="22"/>
  <c r="E68" i="22"/>
  <c r="E54" i="22"/>
  <c r="C73" i="22"/>
  <c r="C59" i="22"/>
  <c r="G7" i="22"/>
  <c r="C32" i="22"/>
  <c r="G3" i="22"/>
  <c r="G29" i="28"/>
  <c r="E71" i="28"/>
  <c r="E57" i="28"/>
  <c r="G25" i="28"/>
  <c r="E50" i="28"/>
  <c r="E64" i="28"/>
  <c r="G23" i="28"/>
  <c r="E49" i="28"/>
  <c r="G16" i="28"/>
  <c r="E72" i="28"/>
  <c r="E58" i="28"/>
  <c r="G14" i="28"/>
  <c r="E34" i="28"/>
  <c r="G9" i="28"/>
  <c r="E68" i="28"/>
  <c r="E54" i="28"/>
  <c r="E73" i="28"/>
  <c r="E59" i="28"/>
  <c r="C32" i="28"/>
  <c r="G3" i="28"/>
  <c r="F33" i="28"/>
  <c r="C53" i="28"/>
  <c r="C67" i="28"/>
  <c r="G5" i="28"/>
  <c r="F43" i="28"/>
  <c r="F76" i="28"/>
  <c r="F62" i="28"/>
  <c r="E69" i="28"/>
  <c r="E55" i="28"/>
  <c r="E37" i="28"/>
  <c r="E70" i="28"/>
  <c r="E56" i="28"/>
  <c r="E52" i="28"/>
  <c r="E66" i="28"/>
  <c r="E44" i="28"/>
  <c r="F74" i="28"/>
  <c r="F60" i="28"/>
  <c r="F39" i="28"/>
  <c r="E47" i="28"/>
  <c r="E43" i="28"/>
  <c r="E76" i="28"/>
  <c r="E62" i="28"/>
  <c r="E74" i="28"/>
  <c r="E60" i="28"/>
  <c r="E39" i="28"/>
  <c r="G46" i="29"/>
  <c r="T46" i="37"/>
  <c r="D46" i="37"/>
  <c r="C45" i="29"/>
  <c r="V35" i="37"/>
  <c r="F35" i="37"/>
  <c r="T68" i="33"/>
  <c r="D68" i="33"/>
  <c r="W56" i="37"/>
  <c r="G56" i="37"/>
  <c r="W69" i="37"/>
  <c r="G69" i="37"/>
  <c r="W43" i="37"/>
  <c r="G43" i="37"/>
  <c r="V54" i="33"/>
  <c r="F54" i="33"/>
  <c r="V58" i="33"/>
  <c r="F58" i="33"/>
  <c r="V71" i="33"/>
  <c r="F71" i="33"/>
  <c r="T67" i="33"/>
  <c r="D67" i="33"/>
  <c r="W65" i="33"/>
  <c r="G65" i="33"/>
  <c r="W74" i="33"/>
  <c r="G74" i="33"/>
  <c r="T61" i="33"/>
  <c r="D61" i="33"/>
  <c r="T42" i="33"/>
  <c r="D42" i="33"/>
  <c r="T57" i="33"/>
  <c r="D57" i="33"/>
  <c r="E2" i="26"/>
  <c r="E3" i="26"/>
  <c r="C4" i="26"/>
  <c r="E5" i="26"/>
  <c r="C6" i="26"/>
  <c r="F7" i="26"/>
  <c r="C8" i="26"/>
  <c r="F10" i="26"/>
  <c r="F11" i="26"/>
  <c r="F12" i="26"/>
  <c r="C13" i="26"/>
  <c r="F15" i="26"/>
  <c r="F17" i="26"/>
  <c r="F20" i="26"/>
  <c r="F22" i="26"/>
  <c r="F24" i="26"/>
  <c r="C26" i="26"/>
  <c r="F27" i="26"/>
  <c r="F28" i="26"/>
  <c r="C29" i="26"/>
  <c r="C30" i="26"/>
  <c r="F2" i="26"/>
  <c r="F3" i="26"/>
  <c r="F5" i="26"/>
  <c r="C7" i="26"/>
  <c r="E9" i="26"/>
  <c r="C10" i="26"/>
  <c r="C11" i="26"/>
  <c r="C12" i="26"/>
  <c r="E14" i="26"/>
  <c r="C15" i="26"/>
  <c r="E16" i="26"/>
  <c r="C17" i="26"/>
  <c r="E18" i="26"/>
  <c r="E19" i="26"/>
  <c r="C20" i="26"/>
  <c r="E21" i="26"/>
  <c r="C22" i="26"/>
  <c r="E23" i="26"/>
  <c r="C24" i="26"/>
  <c r="E25" i="26"/>
  <c r="C27" i="26"/>
  <c r="C28" i="26"/>
  <c r="C2" i="26"/>
  <c r="C3" i="26"/>
  <c r="E4" i="26"/>
  <c r="C5" i="26"/>
  <c r="E6" i="26"/>
  <c r="E8" i="26"/>
  <c r="F9" i="26"/>
  <c r="E13" i="26"/>
  <c r="F14" i="26"/>
  <c r="F16" i="26"/>
  <c r="F18" i="26"/>
  <c r="F19" i="26"/>
  <c r="F21" i="26"/>
  <c r="F23" i="26"/>
  <c r="F25" i="26"/>
  <c r="E26" i="26"/>
  <c r="E29" i="26"/>
  <c r="E30" i="26"/>
  <c r="F4" i="26"/>
  <c r="F6" i="26"/>
  <c r="E7" i="26"/>
  <c r="F8" i="26"/>
  <c r="C9" i="26"/>
  <c r="E10" i="26"/>
  <c r="E11" i="26"/>
  <c r="E12" i="26"/>
  <c r="F13" i="26"/>
  <c r="C14" i="26"/>
  <c r="E15" i="26"/>
  <c r="C16" i="26"/>
  <c r="E17" i="26"/>
  <c r="C18" i="26"/>
  <c r="C19" i="26"/>
  <c r="E20" i="26"/>
  <c r="C21" i="26"/>
  <c r="E22" i="26"/>
  <c r="C23" i="26"/>
  <c r="E24" i="26"/>
  <c r="C25" i="26"/>
  <c r="F26" i="26"/>
  <c r="E27" i="26"/>
  <c r="E28" i="26"/>
  <c r="F29" i="26"/>
  <c r="F30" i="26"/>
  <c r="F2" i="20"/>
  <c r="E4" i="20"/>
  <c r="C5" i="20"/>
  <c r="E6" i="20"/>
  <c r="E8" i="20"/>
  <c r="C9" i="20"/>
  <c r="E10" i="20"/>
  <c r="C11" i="20"/>
  <c r="C12" i="20"/>
  <c r="C13" i="20"/>
  <c r="C14" i="20"/>
  <c r="C15" i="20"/>
  <c r="C16" i="20"/>
  <c r="C17" i="20"/>
  <c r="C18" i="20"/>
  <c r="C19" i="20"/>
  <c r="C20" i="20"/>
  <c r="C21" i="20"/>
  <c r="C22" i="20"/>
  <c r="C23" i="20"/>
  <c r="F24" i="20"/>
  <c r="F25" i="20"/>
  <c r="E28" i="20"/>
  <c r="C29" i="20"/>
  <c r="C30" i="20"/>
  <c r="E13" i="20"/>
  <c r="E14" i="20"/>
  <c r="E15" i="20"/>
  <c r="E19" i="20"/>
  <c r="E27" i="20"/>
  <c r="E29" i="20"/>
  <c r="E30" i="20"/>
  <c r="C2" i="20"/>
  <c r="E3" i="20"/>
  <c r="F4" i="20"/>
  <c r="F6" i="20"/>
  <c r="F8" i="20"/>
  <c r="F10" i="20"/>
  <c r="C24" i="20"/>
  <c r="C25" i="20"/>
  <c r="E26" i="20"/>
  <c r="E22" i="20"/>
  <c r="C28" i="20"/>
  <c r="F3" i="20"/>
  <c r="C4" i="20"/>
  <c r="E5" i="20"/>
  <c r="C6" i="20"/>
  <c r="E7" i="20"/>
  <c r="C8" i="20"/>
  <c r="E9" i="20"/>
  <c r="C10" i="20"/>
  <c r="E11" i="20"/>
  <c r="E12" i="20"/>
  <c r="E16" i="20"/>
  <c r="E18" i="20"/>
  <c r="E20" i="20"/>
  <c r="E21" i="20"/>
  <c r="E2" i="20"/>
  <c r="F5" i="20"/>
  <c r="F7" i="20"/>
  <c r="F9" i="20"/>
  <c r="F11" i="20"/>
  <c r="F12" i="20"/>
  <c r="F13" i="20"/>
  <c r="F14" i="20"/>
  <c r="F15" i="20"/>
  <c r="F16" i="20"/>
  <c r="F17" i="20"/>
  <c r="F18" i="20"/>
  <c r="F19" i="20"/>
  <c r="F20" i="20"/>
  <c r="F21" i="20"/>
  <c r="F22" i="20"/>
  <c r="F23" i="20"/>
  <c r="E24" i="20"/>
  <c r="E25" i="20"/>
  <c r="C26" i="20"/>
  <c r="F27" i="20"/>
  <c r="F29" i="20"/>
  <c r="F30" i="20"/>
  <c r="C27" i="20"/>
  <c r="F28" i="20"/>
  <c r="E17" i="20"/>
  <c r="E23" i="20"/>
  <c r="F26" i="20"/>
  <c r="G53" i="29"/>
  <c r="T53" i="37"/>
  <c r="D53" i="37"/>
  <c r="G33" i="29"/>
  <c r="T33" i="37"/>
  <c r="D33" i="37"/>
  <c r="G51" i="29"/>
  <c r="T51" i="37"/>
  <c r="D51" i="37"/>
  <c r="W32" i="37"/>
  <c r="G32" i="37"/>
  <c r="F31" i="29"/>
  <c r="T74" i="33"/>
  <c r="D74" i="33"/>
  <c r="V42" i="37"/>
  <c r="F42" i="37"/>
  <c r="W46" i="33"/>
  <c r="W45" i="33"/>
  <c r="T35" i="33"/>
  <c r="D35" i="33"/>
  <c r="W72" i="37"/>
  <c r="G72" i="37"/>
  <c r="W50" i="37"/>
  <c r="G50" i="37"/>
  <c r="W71" i="37"/>
  <c r="G71" i="37"/>
  <c r="V60" i="33"/>
  <c r="F60" i="33"/>
  <c r="W62" i="33"/>
  <c r="G62" i="33"/>
  <c r="V56" i="33"/>
  <c r="F56" i="33"/>
  <c r="V37" i="33"/>
  <c r="F37" i="33"/>
  <c r="V44" i="37"/>
  <c r="F44" i="37"/>
  <c r="V37" i="37"/>
  <c r="F37" i="37"/>
  <c r="V73" i="33"/>
  <c r="F73" i="33"/>
  <c r="W74" i="37"/>
  <c r="G74" i="37"/>
  <c r="G44" i="29"/>
  <c r="T44" i="37"/>
  <c r="D44" i="37"/>
  <c r="G66" i="29"/>
  <c r="T66" i="37"/>
  <c r="D66" i="37"/>
  <c r="G69" i="29"/>
  <c r="T69" i="37"/>
  <c r="D69" i="37"/>
  <c r="V61" i="33"/>
  <c r="F61" i="33"/>
  <c r="V40" i="37"/>
  <c r="F40" i="37"/>
  <c r="W32" i="33"/>
  <c r="G32" i="33"/>
  <c r="T73" i="33"/>
  <c r="D73" i="33"/>
  <c r="V49" i="33"/>
  <c r="F49" i="33"/>
  <c r="V64" i="33"/>
  <c r="F64" i="33"/>
  <c r="W66" i="33"/>
  <c r="G66" i="33"/>
  <c r="W69" i="33"/>
  <c r="G69" i="33"/>
  <c r="V73" i="37"/>
  <c r="F73" i="37"/>
  <c r="G58" i="29"/>
  <c r="T58" i="37"/>
  <c r="D58" i="37"/>
  <c r="G64" i="29"/>
  <c r="T64" i="37"/>
  <c r="D64" i="37"/>
  <c r="C63" i="29"/>
  <c r="G71" i="29"/>
  <c r="T71" i="37"/>
  <c r="D71" i="37"/>
  <c r="G73" i="29"/>
  <c r="T73" i="37"/>
  <c r="D73" i="37"/>
  <c r="G68" i="29"/>
  <c r="T68" i="37"/>
  <c r="D68" i="37"/>
  <c r="V34" i="37"/>
  <c r="F34" i="37"/>
  <c r="V50" i="37"/>
  <c r="F50" i="37"/>
  <c r="V71" i="37"/>
  <c r="F71" i="37"/>
  <c r="T44" i="33"/>
  <c r="D44" i="33"/>
  <c r="T52" i="33"/>
  <c r="D52" i="33"/>
  <c r="T55" i="33"/>
  <c r="D55" i="33"/>
  <c r="T62" i="33"/>
  <c r="D62" i="33"/>
  <c r="T43" i="33"/>
  <c r="D43" i="33"/>
  <c r="W67" i="37"/>
  <c r="G67" i="37"/>
  <c r="W61" i="37"/>
  <c r="G61" i="37"/>
  <c r="V41" i="33"/>
  <c r="F41" i="33"/>
  <c r="W57" i="33"/>
  <c r="G57" i="33"/>
  <c r="W36" i="33"/>
  <c r="G36" i="33"/>
  <c r="F46" i="21"/>
  <c r="G8" i="21"/>
  <c r="E41" i="21"/>
  <c r="C40" i="21"/>
  <c r="G4" i="21"/>
  <c r="F65" i="21"/>
  <c r="F51" i="21"/>
  <c r="F75" i="21"/>
  <c r="F61" i="21"/>
  <c r="F43" i="21"/>
  <c r="F76" i="21"/>
  <c r="F62" i="21"/>
  <c r="G24" i="21"/>
  <c r="E69" i="21"/>
  <c r="E55" i="21"/>
  <c r="G22" i="21"/>
  <c r="E37" i="21"/>
  <c r="G20" i="21"/>
  <c r="E70" i="21"/>
  <c r="E56" i="21"/>
  <c r="G17" i="21"/>
  <c r="E66" i="21"/>
  <c r="E52" i="21"/>
  <c r="C44" i="21"/>
  <c r="C74" i="21"/>
  <c r="C60" i="21"/>
  <c r="C39" i="21"/>
  <c r="C47" i="21"/>
  <c r="C71" i="21"/>
  <c r="C57" i="21"/>
  <c r="C64" i="21"/>
  <c r="C50" i="21"/>
  <c r="G25" i="21"/>
  <c r="E49" i="21"/>
  <c r="C72" i="21"/>
  <c r="C58" i="21"/>
  <c r="C34" i="21"/>
  <c r="C32" i="21"/>
  <c r="G3" i="21"/>
  <c r="F36" i="27"/>
  <c r="F41" i="27"/>
  <c r="C38" i="27"/>
  <c r="G2" i="27"/>
  <c r="F65" i="27"/>
  <c r="F51" i="27"/>
  <c r="F42" i="27"/>
  <c r="F75" i="27"/>
  <c r="F61" i="27"/>
  <c r="F33" i="27"/>
  <c r="G5" i="27"/>
  <c r="E67" i="27"/>
  <c r="E53" i="27"/>
  <c r="G28" i="27"/>
  <c r="E43" i="27"/>
  <c r="C76" i="27"/>
  <c r="C62" i="27"/>
  <c r="C70" i="27"/>
  <c r="C56" i="27"/>
  <c r="C66" i="27"/>
  <c r="C52" i="27"/>
  <c r="C44" i="27"/>
  <c r="F74" i="27"/>
  <c r="F60" i="27"/>
  <c r="C39" i="27"/>
  <c r="G11" i="27"/>
  <c r="F47" i="27"/>
  <c r="E71" i="27"/>
  <c r="E57" i="27"/>
  <c r="E64" i="27"/>
  <c r="E50" i="27"/>
  <c r="G23" i="27"/>
  <c r="E49" i="27"/>
  <c r="E68" i="27"/>
  <c r="E54" i="27"/>
  <c r="C73" i="27"/>
  <c r="C59" i="27"/>
  <c r="E71" i="22"/>
  <c r="E57" i="22"/>
  <c r="F64" i="22"/>
  <c r="F50" i="22"/>
  <c r="F49" i="22"/>
  <c r="E72" i="22"/>
  <c r="E58" i="22"/>
  <c r="E34" i="22"/>
  <c r="F73" i="22"/>
  <c r="F59" i="22"/>
  <c r="C35" i="22"/>
  <c r="G30" i="22"/>
  <c r="E36" i="22"/>
  <c r="F46" i="22"/>
  <c r="E40" i="22"/>
  <c r="C38" i="22"/>
  <c r="G2" i="22"/>
  <c r="C65" i="22"/>
  <c r="C51" i="22"/>
  <c r="G21" i="22"/>
  <c r="C42" i="22"/>
  <c r="G19" i="22"/>
  <c r="C75" i="22"/>
  <c r="C61" i="22"/>
  <c r="G18" i="22"/>
  <c r="C33" i="22"/>
  <c r="G13" i="22"/>
  <c r="F67" i="22"/>
  <c r="F53" i="22"/>
  <c r="E76" i="22"/>
  <c r="E62" i="22"/>
  <c r="E69" i="22"/>
  <c r="E55" i="22"/>
  <c r="E37" i="22"/>
  <c r="E47" i="22"/>
  <c r="C69" i="28"/>
  <c r="C55" i="28"/>
  <c r="G24" i="28"/>
  <c r="C37" i="28"/>
  <c r="G22" i="28"/>
  <c r="C70" i="28"/>
  <c r="C56" i="28"/>
  <c r="G20" i="28"/>
  <c r="C52" i="28"/>
  <c r="C66" i="28"/>
  <c r="G17" i="28"/>
  <c r="C44" i="28"/>
  <c r="G15" i="28"/>
  <c r="C47" i="28"/>
  <c r="G6" i="28"/>
  <c r="F35" i="28"/>
  <c r="G26" i="28"/>
  <c r="E36" i="28"/>
  <c r="C46" i="28"/>
  <c r="C41" i="28"/>
  <c r="G8" i="28"/>
  <c r="E40" i="28"/>
  <c r="F38" i="28"/>
  <c r="C51" i="28"/>
  <c r="C65" i="28"/>
  <c r="C42" i="28"/>
  <c r="C75" i="28"/>
  <c r="C61" i="28"/>
  <c r="E33" i="28"/>
  <c r="E38" i="28"/>
  <c r="F51" i="28"/>
  <c r="F65" i="28"/>
  <c r="F42" i="28"/>
  <c r="F75" i="28"/>
  <c r="F61" i="28"/>
  <c r="F67" i="28"/>
  <c r="F53" i="28"/>
  <c r="G38" i="29"/>
  <c r="T38" i="37"/>
  <c r="D38" i="37"/>
  <c r="W40" i="37"/>
  <c r="G40" i="37"/>
  <c r="V36" i="37"/>
  <c r="F36" i="37"/>
  <c r="W39" i="37"/>
  <c r="G39" i="37"/>
  <c r="W70" i="37"/>
  <c r="G70" i="37"/>
  <c r="W62" i="37"/>
  <c r="G62" i="37"/>
  <c r="V46" i="37"/>
  <c r="F46" i="37"/>
  <c r="E45" i="29"/>
  <c r="G35" i="29"/>
  <c r="T35" i="37"/>
  <c r="D35" i="37"/>
  <c r="W59" i="33"/>
  <c r="G59" i="33"/>
  <c r="V68" i="33"/>
  <c r="F68" i="33"/>
  <c r="V72" i="33"/>
  <c r="F72" i="33"/>
  <c r="G47" i="29"/>
  <c r="T47" i="37"/>
  <c r="D47" i="37"/>
  <c r="G60" i="29"/>
  <c r="T60" i="37"/>
  <c r="D60" i="37"/>
  <c r="W33" i="33"/>
  <c r="G33" i="33"/>
  <c r="W42" i="33"/>
  <c r="G42" i="33"/>
  <c r="T50" i="33"/>
  <c r="D50" i="33"/>
  <c r="T75" i="33"/>
  <c r="D75" i="33"/>
  <c r="T71" i="33"/>
  <c r="D71" i="33"/>
  <c r="W54" i="37"/>
  <c r="G54" i="37"/>
  <c r="T47" i="33"/>
  <c r="D47" i="33"/>
  <c r="T39" i="33"/>
  <c r="D39" i="33"/>
  <c r="V61" i="37"/>
  <c r="F61" i="37"/>
  <c r="W34" i="37"/>
  <c r="G34" i="37"/>
  <c r="W64" i="37"/>
  <c r="G64" i="37"/>
  <c r="F63" i="29"/>
  <c r="V39" i="33"/>
  <c r="F39" i="33"/>
  <c r="V74" i="33"/>
  <c r="F74" i="33"/>
  <c r="W76" i="33"/>
  <c r="G76" i="33"/>
  <c r="W50" i="33"/>
  <c r="G50" i="33"/>
  <c r="V70" i="33"/>
  <c r="F70" i="33"/>
  <c r="V55" i="33"/>
  <c r="F55" i="33"/>
  <c r="F39" i="37"/>
  <c r="V39" i="37"/>
  <c r="V70" i="37"/>
  <c r="F70" i="37"/>
  <c r="V76" i="37"/>
  <c r="F76" i="37"/>
  <c r="V43" i="37"/>
  <c r="F43" i="37"/>
  <c r="W35" i="37"/>
  <c r="G35" i="37"/>
  <c r="W47" i="37"/>
  <c r="G47" i="37"/>
  <c r="G39" i="29"/>
  <c r="T39" i="37"/>
  <c r="D39" i="37"/>
  <c r="G56" i="29"/>
  <c r="T56" i="37"/>
  <c r="D56" i="37"/>
  <c r="G55" i="29"/>
  <c r="T55" i="37"/>
  <c r="D55" i="37"/>
  <c r="V33" i="33"/>
  <c r="F33" i="33"/>
  <c r="V75" i="33"/>
  <c r="F75" i="33"/>
  <c r="V51" i="33"/>
  <c r="F51" i="33"/>
  <c r="W54" i="33"/>
  <c r="G54" i="33"/>
  <c r="W58" i="33"/>
  <c r="G58" i="33"/>
  <c r="W44" i="33"/>
  <c r="G44" i="33"/>
  <c r="W37" i="33"/>
  <c r="G37" i="33"/>
  <c r="T72" i="33"/>
  <c r="D72" i="33"/>
  <c r="T49" i="33"/>
  <c r="D49" i="33"/>
  <c r="V32" i="37"/>
  <c r="F32" i="37"/>
  <c r="E31" i="29"/>
  <c r="G34" i="29"/>
  <c r="T34" i="37"/>
  <c r="D34" i="37"/>
  <c r="G72" i="29"/>
  <c r="T72" i="37"/>
  <c r="D72" i="37"/>
  <c r="G57" i="29"/>
  <c r="T57" i="37"/>
  <c r="D57" i="37"/>
  <c r="T40" i="33"/>
  <c r="D40" i="33"/>
  <c r="G59" i="29"/>
  <c r="T59" i="37"/>
  <c r="D59" i="37"/>
  <c r="V49" i="37"/>
  <c r="F49" i="37"/>
  <c r="E48" i="29"/>
  <c r="D66" i="33"/>
  <c r="T66" i="33"/>
  <c r="T56" i="33"/>
  <c r="D56" i="33"/>
  <c r="T37" i="33"/>
  <c r="D37" i="33"/>
  <c r="T69" i="33"/>
  <c r="D69" i="33"/>
  <c r="T76" i="33"/>
  <c r="D76" i="33"/>
  <c r="W75" i="37"/>
  <c r="G75" i="37"/>
  <c r="W51" i="37"/>
  <c r="G51" i="37"/>
  <c r="V40" i="33"/>
  <c r="F40" i="33"/>
  <c r="W71" i="33"/>
  <c r="G71" i="33"/>
  <c r="V43" i="33"/>
  <c r="F43" i="33"/>
  <c r="F71" i="21"/>
  <c r="F57" i="21"/>
  <c r="F64" i="21"/>
  <c r="F50" i="21"/>
  <c r="F72" i="21"/>
  <c r="F58" i="21"/>
  <c r="F34" i="21"/>
  <c r="C68" i="21"/>
  <c r="C54" i="21"/>
  <c r="G9" i="21"/>
  <c r="C73" i="21"/>
  <c r="C59" i="21"/>
  <c r="G7" i="21"/>
  <c r="F32" i="21"/>
  <c r="C35" i="21"/>
  <c r="C36" i="21"/>
  <c r="G10" i="21"/>
  <c r="E46" i="21"/>
  <c r="F40" i="21"/>
  <c r="C38" i="21"/>
  <c r="G2" i="21"/>
  <c r="G21" i="21"/>
  <c r="E65" i="21"/>
  <c r="E51" i="21"/>
  <c r="C42" i="21"/>
  <c r="G18" i="21"/>
  <c r="E75" i="21"/>
  <c r="E61" i="21"/>
  <c r="C33" i="21"/>
  <c r="C67" i="21"/>
  <c r="C53" i="21"/>
  <c r="G28" i="21"/>
  <c r="E43" i="21"/>
  <c r="G27" i="21"/>
  <c r="E76" i="21"/>
  <c r="E62" i="21"/>
  <c r="F44" i="21"/>
  <c r="F74" i="21"/>
  <c r="F60" i="21"/>
  <c r="F39" i="21"/>
  <c r="F47" i="21"/>
  <c r="C72" i="27"/>
  <c r="C58" i="27"/>
  <c r="C34" i="27"/>
  <c r="F73" i="27"/>
  <c r="F59" i="27"/>
  <c r="C32" i="27"/>
  <c r="G3" i="27"/>
  <c r="C35" i="27"/>
  <c r="G26" i="27"/>
  <c r="E36" i="27"/>
  <c r="C46" i="27"/>
  <c r="G8" i="27"/>
  <c r="E41" i="27"/>
  <c r="C40" i="27"/>
  <c r="G4" i="27"/>
  <c r="F38" i="27"/>
  <c r="G21" i="27"/>
  <c r="E65" i="27"/>
  <c r="E51" i="27"/>
  <c r="G19" i="27"/>
  <c r="E42" i="27"/>
  <c r="G18" i="27"/>
  <c r="E75" i="27"/>
  <c r="E61" i="27"/>
  <c r="G13" i="27"/>
  <c r="E33" i="27"/>
  <c r="F76" i="27"/>
  <c r="F62" i="27"/>
  <c r="C69" i="27"/>
  <c r="C55" i="27"/>
  <c r="C37" i="27"/>
  <c r="F70" i="27"/>
  <c r="F56" i="27"/>
  <c r="F66" i="27"/>
  <c r="F52" i="27"/>
  <c r="F44" i="27"/>
  <c r="G12" i="27"/>
  <c r="E74" i="27"/>
  <c r="E60" i="27"/>
  <c r="F39" i="27"/>
  <c r="E47" i="27"/>
  <c r="C43" i="22"/>
  <c r="G28" i="22"/>
  <c r="C70" i="22"/>
  <c r="C56" i="22"/>
  <c r="C66" i="22"/>
  <c r="C52" i="22"/>
  <c r="C44" i="22"/>
  <c r="C74" i="22"/>
  <c r="C60" i="22"/>
  <c r="E39" i="22"/>
  <c r="E64" i="22"/>
  <c r="E50" i="22"/>
  <c r="E49" i="22"/>
  <c r="C68" i="22"/>
  <c r="C54" i="22"/>
  <c r="E73" i="22"/>
  <c r="E59" i="22"/>
  <c r="E32" i="22"/>
  <c r="G10" i="22"/>
  <c r="E46" i="22"/>
  <c r="E41" i="22"/>
  <c r="F65" i="22"/>
  <c r="F51" i="22"/>
  <c r="F75" i="22"/>
  <c r="F61" i="22"/>
  <c r="G5" i="22"/>
  <c r="E67" i="22"/>
  <c r="E53" i="22"/>
  <c r="G21" i="28"/>
  <c r="E51" i="28"/>
  <c r="E65" i="28"/>
  <c r="G19" i="28"/>
  <c r="E42" i="28"/>
  <c r="G18" i="28"/>
  <c r="E75" i="28"/>
  <c r="E61" i="28"/>
  <c r="C33" i="28"/>
  <c r="G13" i="28"/>
  <c r="F32" i="28"/>
  <c r="E35" i="28"/>
  <c r="F46" i="28"/>
  <c r="F41" i="28"/>
  <c r="E32" i="28"/>
  <c r="C36" i="28"/>
  <c r="G10" i="28"/>
  <c r="E46" i="28"/>
  <c r="E41" i="28"/>
  <c r="C40" i="28"/>
  <c r="G4" i="28"/>
  <c r="E53" i="28"/>
  <c r="E67" i="28"/>
  <c r="T32" i="33"/>
  <c r="D32" i="33"/>
  <c r="V47" i="37"/>
  <c r="F47" i="37"/>
  <c r="V74" i="37"/>
  <c r="F74" i="37"/>
  <c r="W52" i="37"/>
  <c r="G52" i="37"/>
  <c r="W37" i="37"/>
  <c r="G37" i="37"/>
  <c r="W76" i="37"/>
  <c r="G76" i="37"/>
  <c r="V53" i="33"/>
  <c r="F53" i="33"/>
  <c r="G36" i="29"/>
  <c r="T36" i="37"/>
  <c r="D36" i="37"/>
  <c r="W73" i="33"/>
  <c r="G73" i="33"/>
  <c r="G74" i="29"/>
  <c r="T74" i="37"/>
  <c r="D74" i="37"/>
  <c r="T53" i="33"/>
  <c r="D53" i="33"/>
  <c r="W61" i="33"/>
  <c r="G61" i="33"/>
  <c r="W43" i="33"/>
  <c r="G43" i="33"/>
  <c r="T64" i="33"/>
  <c r="D64" i="33"/>
  <c r="W35" i="33"/>
  <c r="G35" i="33"/>
  <c r="T51" i="33"/>
  <c r="D51" i="33"/>
  <c r="V62" i="33"/>
  <c r="F62" i="33"/>
  <c r="D31" i="33"/>
  <c r="T31" i="33"/>
  <c r="V45" i="33"/>
  <c r="F48" i="37"/>
  <c r="V48" i="37"/>
  <c r="D63" i="33"/>
  <c r="T63" i="33"/>
  <c r="V32" i="36"/>
  <c r="E31" i="28"/>
  <c r="F32" i="36"/>
  <c r="G33" i="28"/>
  <c r="T33" i="36"/>
  <c r="D33" i="36"/>
  <c r="F42" i="36"/>
  <c r="V42" i="36"/>
  <c r="W61" i="32"/>
  <c r="G61" i="32"/>
  <c r="V59" i="32"/>
  <c r="F59" i="32"/>
  <c r="V50" i="32"/>
  <c r="F50" i="32"/>
  <c r="T74" i="32"/>
  <c r="D74" i="32"/>
  <c r="G74" i="22"/>
  <c r="G52" i="22"/>
  <c r="T52" i="32"/>
  <c r="D52" i="32"/>
  <c r="D14" i="29"/>
  <c r="D16" i="29"/>
  <c r="D23" i="29"/>
  <c r="D25" i="29"/>
  <c r="D29" i="29"/>
  <c r="D3" i="29"/>
  <c r="D7" i="29"/>
  <c r="D9" i="29"/>
  <c r="D6" i="29"/>
  <c r="D12" i="29"/>
  <c r="D2" i="29"/>
  <c r="D10" i="29"/>
  <c r="D26" i="29"/>
  <c r="D30" i="29"/>
  <c r="D5" i="29"/>
  <c r="D13" i="29"/>
  <c r="D18" i="29"/>
  <c r="D19" i="29"/>
  <c r="D21" i="29"/>
  <c r="D4" i="29"/>
  <c r="D8" i="29"/>
  <c r="D11" i="29"/>
  <c r="D15" i="29"/>
  <c r="D17" i="29"/>
  <c r="D20" i="29"/>
  <c r="D22" i="29"/>
  <c r="D24" i="29"/>
  <c r="D27" i="29"/>
  <c r="D28" i="29"/>
  <c r="D28" i="27"/>
  <c r="D5" i="27"/>
  <c r="D9" i="27"/>
  <c r="D23" i="27"/>
  <c r="D25" i="27"/>
  <c r="D29" i="27"/>
  <c r="D17" i="21"/>
  <c r="D20" i="21"/>
  <c r="D22" i="21"/>
  <c r="D24" i="21"/>
  <c r="D8" i="21"/>
  <c r="D23" i="21"/>
  <c r="D3" i="27"/>
  <c r="D14" i="27"/>
  <c r="D16" i="27"/>
  <c r="D22" i="27"/>
  <c r="D24" i="27"/>
  <c r="D4" i="27"/>
  <c r="D10" i="27"/>
  <c r="D30" i="27"/>
  <c r="D7" i="21"/>
  <c r="D9" i="21"/>
  <c r="D5" i="21"/>
  <c r="D13" i="21"/>
  <c r="D19" i="21"/>
  <c r="D2" i="21"/>
  <c r="D26" i="21"/>
  <c r="D30" i="21"/>
  <c r="D2" i="27"/>
  <c r="D7" i="27"/>
  <c r="D11" i="27"/>
  <c r="D15" i="27"/>
  <c r="D17" i="27"/>
  <c r="D20" i="27"/>
  <c r="D27" i="27"/>
  <c r="D4" i="21"/>
  <c r="D3" i="21"/>
  <c r="D14" i="21"/>
  <c r="D16" i="21"/>
  <c r="D25" i="21"/>
  <c r="D29" i="21"/>
  <c r="D6" i="21"/>
  <c r="D11" i="21"/>
  <c r="D12" i="21"/>
  <c r="D15" i="21"/>
  <c r="D13" i="27"/>
  <c r="D18" i="27"/>
  <c r="D19" i="27"/>
  <c r="D21" i="27"/>
  <c r="D8" i="27"/>
  <c r="D26" i="27"/>
  <c r="D6" i="27"/>
  <c r="D12" i="27"/>
  <c r="D18" i="21"/>
  <c r="D21" i="21"/>
  <c r="D10" i="21"/>
  <c r="D27" i="21"/>
  <c r="D28" i="21"/>
  <c r="F67" i="36"/>
  <c r="V67" i="36"/>
  <c r="G32" i="36"/>
  <c r="W32" i="36"/>
  <c r="F31" i="28"/>
  <c r="F75" i="36"/>
  <c r="V75" i="36"/>
  <c r="W75" i="32"/>
  <c r="G75" i="32"/>
  <c r="W51" i="32"/>
  <c r="G51" i="32"/>
  <c r="V73" i="32"/>
  <c r="F73" i="32"/>
  <c r="V64" i="32"/>
  <c r="F64" i="32"/>
  <c r="G44" i="22"/>
  <c r="T44" i="32"/>
  <c r="D44" i="32"/>
  <c r="T66" i="32"/>
  <c r="D66" i="32"/>
  <c r="C63" i="22"/>
  <c r="G66" i="22"/>
  <c r="T37" i="35"/>
  <c r="D37" i="35"/>
  <c r="G37" i="27"/>
  <c r="W76" i="35"/>
  <c r="G76" i="35"/>
  <c r="W74" i="31"/>
  <c r="G74" i="31"/>
  <c r="D53" i="31"/>
  <c r="T53" i="31"/>
  <c r="G53" i="21"/>
  <c r="V51" i="31"/>
  <c r="F51" i="31"/>
  <c r="T38" i="31"/>
  <c r="D38" i="31"/>
  <c r="G38" i="21"/>
  <c r="T36" i="31"/>
  <c r="D36" i="31"/>
  <c r="G36" i="21"/>
  <c r="D59" i="31"/>
  <c r="T59" i="31"/>
  <c r="G59" i="21"/>
  <c r="T54" i="31"/>
  <c r="D54" i="31"/>
  <c r="G54" i="21"/>
  <c r="W72" i="31"/>
  <c r="G72" i="31"/>
  <c r="X43" i="33"/>
  <c r="H43" i="33"/>
  <c r="X34" i="37"/>
  <c r="H34" i="37"/>
  <c r="X55" i="37"/>
  <c r="H55" i="37"/>
  <c r="X66" i="33"/>
  <c r="H66" i="33"/>
  <c r="X67" i="33"/>
  <c r="H67" i="33"/>
  <c r="X60" i="37"/>
  <c r="H60" i="37"/>
  <c r="X35" i="37"/>
  <c r="H35" i="37"/>
  <c r="W67" i="36"/>
  <c r="G67" i="36"/>
  <c r="G42" i="36"/>
  <c r="W42" i="36"/>
  <c r="D65" i="36"/>
  <c r="T65" i="36"/>
  <c r="G65" i="28"/>
  <c r="T41" i="36"/>
  <c r="D41" i="36"/>
  <c r="G41" i="28"/>
  <c r="G35" i="36"/>
  <c r="W35" i="36"/>
  <c r="G52" i="28"/>
  <c r="D52" i="36"/>
  <c r="T52" i="36"/>
  <c r="V47" i="32"/>
  <c r="F47" i="32"/>
  <c r="V37" i="32"/>
  <c r="F37" i="32"/>
  <c r="V40" i="32"/>
  <c r="F40" i="32"/>
  <c r="W46" i="32"/>
  <c r="G46" i="32"/>
  <c r="F45" i="22"/>
  <c r="W59" i="32"/>
  <c r="G59" i="32"/>
  <c r="V58" i="32"/>
  <c r="F58" i="32"/>
  <c r="W49" i="32"/>
  <c r="G49" i="32"/>
  <c r="F48" i="22"/>
  <c r="V54" i="35"/>
  <c r="F54" i="35"/>
  <c r="V49" i="35"/>
  <c r="F49" i="35"/>
  <c r="E48" i="27"/>
  <c r="V64" i="35"/>
  <c r="F64" i="35"/>
  <c r="E63" i="27"/>
  <c r="V57" i="35"/>
  <c r="F57" i="35"/>
  <c r="G52" i="27"/>
  <c r="T52" i="35"/>
  <c r="D52" i="35"/>
  <c r="G56" i="27"/>
  <c r="T56" i="35"/>
  <c r="D56" i="35"/>
  <c r="T62" i="35"/>
  <c r="D62" i="35"/>
  <c r="G62" i="27"/>
  <c r="W75" i="35"/>
  <c r="G75" i="35"/>
  <c r="G38" i="27"/>
  <c r="T38" i="35"/>
  <c r="D38" i="35"/>
  <c r="T32" i="31"/>
  <c r="D32" i="31"/>
  <c r="C31" i="21"/>
  <c r="G32" i="21"/>
  <c r="T44" i="31"/>
  <c r="D44" i="31"/>
  <c r="G44" i="21"/>
  <c r="V56" i="31"/>
  <c r="F56" i="31"/>
  <c r="W76" i="31"/>
  <c r="G76" i="31"/>
  <c r="V41" i="31"/>
  <c r="F41" i="31"/>
  <c r="X68" i="37"/>
  <c r="H68" i="37"/>
  <c r="D63" i="37"/>
  <c r="T63" i="37"/>
  <c r="X58" i="33"/>
  <c r="H58" i="33"/>
  <c r="X34" i="33"/>
  <c r="H34" i="33"/>
  <c r="X44" i="37"/>
  <c r="H44" i="37"/>
  <c r="X47" i="33"/>
  <c r="G31" i="37"/>
  <c r="W31" i="37"/>
  <c r="X51" i="37"/>
  <c r="H51" i="37"/>
  <c r="C76" i="20"/>
  <c r="C62" i="20"/>
  <c r="G27" i="20"/>
  <c r="F51" i="20"/>
  <c r="F65" i="20"/>
  <c r="F42" i="20"/>
  <c r="F75" i="20"/>
  <c r="F61" i="20"/>
  <c r="F33" i="20"/>
  <c r="F67" i="20"/>
  <c r="F53" i="20"/>
  <c r="E65" i="20"/>
  <c r="E51" i="20"/>
  <c r="E60" i="20"/>
  <c r="E74" i="20"/>
  <c r="E39" i="20"/>
  <c r="C47" i="20"/>
  <c r="G6" i="20"/>
  <c r="C43" i="20"/>
  <c r="G28" i="20"/>
  <c r="C55" i="20"/>
  <c r="C69" i="20"/>
  <c r="H22" i="20"/>
  <c r="F47" i="20"/>
  <c r="G30" i="20"/>
  <c r="E35" i="20"/>
  <c r="E62" i="20"/>
  <c r="E76" i="20"/>
  <c r="E34" i="20"/>
  <c r="E33" i="20"/>
  <c r="G25" i="20"/>
  <c r="F64" i="20"/>
  <c r="F50" i="20"/>
  <c r="C49" i="20"/>
  <c r="G23" i="20"/>
  <c r="C72" i="20"/>
  <c r="C58" i="20"/>
  <c r="G16" i="20"/>
  <c r="C34" i="20"/>
  <c r="G14" i="20"/>
  <c r="C68" i="20"/>
  <c r="C54" i="20"/>
  <c r="C59" i="20"/>
  <c r="C73" i="20"/>
  <c r="F35" i="26"/>
  <c r="F36" i="26"/>
  <c r="E46" i="26"/>
  <c r="F41" i="26"/>
  <c r="F40" i="26"/>
  <c r="D2" i="26"/>
  <c r="F51" i="26"/>
  <c r="F65" i="26"/>
  <c r="F42" i="26"/>
  <c r="F61" i="26"/>
  <c r="F75" i="26"/>
  <c r="E33" i="26"/>
  <c r="C53" i="26"/>
  <c r="C67" i="26"/>
  <c r="G5" i="26"/>
  <c r="C43" i="26"/>
  <c r="C76" i="26"/>
  <c r="C62" i="26"/>
  <c r="C55" i="26"/>
  <c r="C69" i="26"/>
  <c r="C37" i="26"/>
  <c r="C70" i="26"/>
  <c r="C56" i="26"/>
  <c r="C66" i="26"/>
  <c r="C52" i="26"/>
  <c r="C44" i="26"/>
  <c r="C74" i="26"/>
  <c r="C60" i="26"/>
  <c r="C39" i="26"/>
  <c r="G11" i="26"/>
  <c r="D6" i="26"/>
  <c r="C57" i="26"/>
  <c r="C71" i="26"/>
  <c r="D25" i="26"/>
  <c r="D23" i="26"/>
  <c r="D16" i="26"/>
  <c r="D14" i="26"/>
  <c r="D9" i="26"/>
  <c r="F59" i="26"/>
  <c r="F73" i="26"/>
  <c r="E32" i="26"/>
  <c r="F74" i="36"/>
  <c r="V74" i="36"/>
  <c r="V62" i="36"/>
  <c r="F62" i="36"/>
  <c r="G74" i="36"/>
  <c r="W74" i="36"/>
  <c r="F44" i="36"/>
  <c r="V44" i="36"/>
  <c r="F37" i="36"/>
  <c r="V37" i="36"/>
  <c r="G76" i="36"/>
  <c r="W76" i="36"/>
  <c r="V58" i="36"/>
  <c r="F58" i="36"/>
  <c r="E48" i="28"/>
  <c r="F49" i="36"/>
  <c r="V49" i="36"/>
  <c r="F50" i="36"/>
  <c r="V50" i="36"/>
  <c r="G59" i="22"/>
  <c r="T59" i="32"/>
  <c r="D59" i="32"/>
  <c r="V54" i="32"/>
  <c r="F54" i="32"/>
  <c r="W58" i="32"/>
  <c r="G58" i="32"/>
  <c r="W71" i="32"/>
  <c r="G71" i="32"/>
  <c r="V74" i="32"/>
  <c r="F74" i="32"/>
  <c r="V70" i="32"/>
  <c r="F70" i="32"/>
  <c r="V43" i="32"/>
  <c r="F43" i="32"/>
  <c r="W40" i="32"/>
  <c r="G40" i="32"/>
  <c r="V32" i="35"/>
  <c r="F32" i="35"/>
  <c r="E31" i="27"/>
  <c r="W49" i="35"/>
  <c r="G49" i="35"/>
  <c r="F48" i="27"/>
  <c r="W50" i="35"/>
  <c r="G50" i="35"/>
  <c r="W57" i="35"/>
  <c r="G57" i="35"/>
  <c r="G65" i="27"/>
  <c r="T65" i="35"/>
  <c r="D65" i="35"/>
  <c r="V38" i="31"/>
  <c r="F38" i="31"/>
  <c r="V73" i="31"/>
  <c r="F73" i="31"/>
  <c r="W66" i="31"/>
  <c r="G66" i="31"/>
  <c r="V67" i="31"/>
  <c r="F67" i="31"/>
  <c r="D61" i="31"/>
  <c r="T61" i="31"/>
  <c r="G61" i="21"/>
  <c r="X40" i="33"/>
  <c r="H40" i="33"/>
  <c r="X50" i="37"/>
  <c r="H50" i="37"/>
  <c r="G48" i="29"/>
  <c r="X49" i="37"/>
  <c r="H49" i="37"/>
  <c r="X70" i="33"/>
  <c r="H70" i="33"/>
  <c r="X74" i="33"/>
  <c r="H74" i="33"/>
  <c r="X65" i="37"/>
  <c r="H65" i="37"/>
  <c r="X61" i="33"/>
  <c r="H61" i="33"/>
  <c r="F31" i="33"/>
  <c r="V31" i="33"/>
  <c r="X32" i="33"/>
  <c r="H32" i="33"/>
  <c r="G34" i="36"/>
  <c r="W34" i="36"/>
  <c r="W64" i="36"/>
  <c r="G64" i="36"/>
  <c r="F63" i="28"/>
  <c r="G59" i="28"/>
  <c r="D59" i="36"/>
  <c r="T59" i="36"/>
  <c r="G58" i="28"/>
  <c r="D58" i="36"/>
  <c r="T58" i="36"/>
  <c r="G49" i="28"/>
  <c r="D49" i="36"/>
  <c r="T49" i="36"/>
  <c r="C48" i="28"/>
  <c r="G50" i="28"/>
  <c r="D50" i="36"/>
  <c r="T50" i="36"/>
  <c r="G39" i="28"/>
  <c r="T39" i="36"/>
  <c r="D39" i="36"/>
  <c r="W66" i="36"/>
  <c r="G66" i="36"/>
  <c r="G69" i="36"/>
  <c r="W69" i="36"/>
  <c r="T40" i="32"/>
  <c r="D40" i="32"/>
  <c r="G40" i="22"/>
  <c r="T36" i="32"/>
  <c r="D36" i="32"/>
  <c r="G36" i="22"/>
  <c r="G34" i="22"/>
  <c r="T34" i="32"/>
  <c r="D34" i="32"/>
  <c r="G72" i="22"/>
  <c r="T72" i="32"/>
  <c r="D72" i="32"/>
  <c r="G47" i="22"/>
  <c r="T47" i="32"/>
  <c r="D47" i="32"/>
  <c r="W60" i="32"/>
  <c r="G60" i="32"/>
  <c r="W56" i="32"/>
  <c r="G56" i="32"/>
  <c r="T69" i="32"/>
  <c r="D69" i="32"/>
  <c r="G69" i="22"/>
  <c r="T62" i="32"/>
  <c r="D62" i="32"/>
  <c r="G62" i="22"/>
  <c r="V42" i="32"/>
  <c r="F42" i="32"/>
  <c r="G53" i="27"/>
  <c r="T53" i="35"/>
  <c r="D53" i="35"/>
  <c r="W35" i="35"/>
  <c r="G35" i="35"/>
  <c r="W32" i="35"/>
  <c r="G32" i="35"/>
  <c r="F31" i="27"/>
  <c r="T54" i="35"/>
  <c r="D54" i="35"/>
  <c r="G54" i="27"/>
  <c r="W58" i="35"/>
  <c r="G58" i="35"/>
  <c r="V39" i="35"/>
  <c r="F39" i="35"/>
  <c r="V52" i="35"/>
  <c r="F52" i="35"/>
  <c r="W33" i="31"/>
  <c r="G33" i="31"/>
  <c r="W35" i="31"/>
  <c r="G35" i="31"/>
  <c r="D49" i="31"/>
  <c r="T49" i="31"/>
  <c r="C48" i="21"/>
  <c r="G49" i="21"/>
  <c r="V50" i="31"/>
  <c r="F50" i="31"/>
  <c r="V71" i="31"/>
  <c r="F71" i="31"/>
  <c r="V60" i="31"/>
  <c r="F60" i="31"/>
  <c r="D66" i="31"/>
  <c r="T66" i="31"/>
  <c r="C63" i="21"/>
  <c r="G66" i="21"/>
  <c r="D55" i="31"/>
  <c r="T55" i="31"/>
  <c r="G55" i="21"/>
  <c r="X64" i="33"/>
  <c r="H64" i="33"/>
  <c r="X70" i="37"/>
  <c r="H70" i="37"/>
  <c r="X36" i="37"/>
  <c r="H36" i="37"/>
  <c r="T36" i="36"/>
  <c r="D36" i="36"/>
  <c r="G36" i="28"/>
  <c r="G41" i="36"/>
  <c r="W41" i="36"/>
  <c r="G46" i="36"/>
  <c r="W46" i="36"/>
  <c r="F45" i="28"/>
  <c r="W33" i="32"/>
  <c r="G33" i="32"/>
  <c r="W65" i="32"/>
  <c r="G65" i="32"/>
  <c r="V41" i="32"/>
  <c r="F41" i="32"/>
  <c r="V32" i="32"/>
  <c r="F32" i="32"/>
  <c r="E31" i="22"/>
  <c r="G54" i="22"/>
  <c r="T54" i="32"/>
  <c r="D54" i="32"/>
  <c r="V49" i="32"/>
  <c r="F49" i="32"/>
  <c r="E48" i="22"/>
  <c r="V39" i="32"/>
  <c r="F39" i="32"/>
  <c r="G56" i="22"/>
  <c r="T56" i="32"/>
  <c r="D56" i="32"/>
  <c r="W39" i="35"/>
  <c r="G39" i="35"/>
  <c r="V60" i="35"/>
  <c r="F60" i="35"/>
  <c r="W52" i="35"/>
  <c r="G52" i="35"/>
  <c r="G55" i="27"/>
  <c r="T55" i="35"/>
  <c r="D55" i="35"/>
  <c r="V51" i="35"/>
  <c r="F51" i="35"/>
  <c r="W38" i="35"/>
  <c r="G38" i="35"/>
  <c r="T46" i="35"/>
  <c r="D46" i="35"/>
  <c r="C45" i="27"/>
  <c r="G46" i="27"/>
  <c r="G32" i="27"/>
  <c r="T32" i="35"/>
  <c r="D32" i="35"/>
  <c r="C31" i="27"/>
  <c r="G34" i="27"/>
  <c r="T34" i="35"/>
  <c r="D34" i="35"/>
  <c r="T67" i="31"/>
  <c r="D67" i="31"/>
  <c r="G67" i="21"/>
  <c r="V65" i="31"/>
  <c r="F65" i="31"/>
  <c r="V46" i="31"/>
  <c r="F46" i="31"/>
  <c r="E45" i="21"/>
  <c r="T73" i="31"/>
  <c r="D73" i="31"/>
  <c r="G73" i="21"/>
  <c r="G68" i="21"/>
  <c r="D68" i="31"/>
  <c r="T68" i="31"/>
  <c r="W34" i="31"/>
  <c r="G34" i="31"/>
  <c r="W57" i="31"/>
  <c r="G57" i="31"/>
  <c r="X59" i="37"/>
  <c r="H59" i="37"/>
  <c r="X72" i="37"/>
  <c r="H72" i="37"/>
  <c r="D48" i="33"/>
  <c r="T48" i="33"/>
  <c r="X59" i="33"/>
  <c r="H59" i="33"/>
  <c r="G63" i="37"/>
  <c r="W63" i="37"/>
  <c r="W61" i="36"/>
  <c r="G61" i="36"/>
  <c r="F38" i="36"/>
  <c r="V38" i="36"/>
  <c r="G61" i="28"/>
  <c r="D61" i="36"/>
  <c r="T61" i="36"/>
  <c r="T42" i="36"/>
  <c r="D42" i="36"/>
  <c r="G42" i="28"/>
  <c r="D51" i="36"/>
  <c r="T51" i="36"/>
  <c r="G51" i="28"/>
  <c r="F40" i="36"/>
  <c r="V40" i="36"/>
  <c r="F36" i="36"/>
  <c r="V36" i="36"/>
  <c r="G56" i="28"/>
  <c r="D56" i="36"/>
  <c r="T56" i="36"/>
  <c r="G37" i="28"/>
  <c r="T37" i="36"/>
  <c r="D37" i="36"/>
  <c r="W53" i="32"/>
  <c r="G53" i="32"/>
  <c r="G61" i="22"/>
  <c r="T61" i="32"/>
  <c r="D61" i="32"/>
  <c r="W73" i="32"/>
  <c r="G73" i="32"/>
  <c r="V72" i="32"/>
  <c r="F72" i="32"/>
  <c r="V57" i="32"/>
  <c r="F57" i="32"/>
  <c r="V68" i="35"/>
  <c r="F68" i="35"/>
  <c r="V71" i="35"/>
  <c r="F71" i="35"/>
  <c r="G39" i="27"/>
  <c r="T39" i="35"/>
  <c r="D39" i="35"/>
  <c r="W60" i="35"/>
  <c r="G60" i="35"/>
  <c r="G44" i="27"/>
  <c r="T44" i="35"/>
  <c r="D44" i="35"/>
  <c r="T66" i="35"/>
  <c r="D66" i="35"/>
  <c r="G66" i="27"/>
  <c r="G70" i="27"/>
  <c r="T70" i="35"/>
  <c r="D70" i="35"/>
  <c r="T76" i="35"/>
  <c r="D76" i="35"/>
  <c r="G76" i="27"/>
  <c r="W41" i="35"/>
  <c r="G41" i="35"/>
  <c r="D57" i="31"/>
  <c r="T57" i="31"/>
  <c r="G57" i="21"/>
  <c r="T47" i="31"/>
  <c r="D47" i="31"/>
  <c r="G47" i="21"/>
  <c r="V70" i="31"/>
  <c r="F70" i="31"/>
  <c r="V55" i="31"/>
  <c r="F55" i="31"/>
  <c r="W51" i="31"/>
  <c r="G51" i="31"/>
  <c r="X58" i="37"/>
  <c r="H58" i="37"/>
  <c r="X72" i="33"/>
  <c r="H72" i="33"/>
  <c r="F48" i="33"/>
  <c r="V48" i="33"/>
  <c r="X66" i="37"/>
  <c r="H66" i="37"/>
  <c r="X55" i="33"/>
  <c r="H55" i="33"/>
  <c r="X38" i="33"/>
  <c r="H38" i="33"/>
  <c r="F43" i="20"/>
  <c r="F35" i="20"/>
  <c r="C36" i="20"/>
  <c r="G26" i="20"/>
  <c r="E38" i="20"/>
  <c r="E56" i="20"/>
  <c r="E70" i="20"/>
  <c r="G5" i="20"/>
  <c r="E67" i="20"/>
  <c r="E53" i="20"/>
  <c r="E37" i="20"/>
  <c r="H21" i="20"/>
  <c r="H5" i="20"/>
  <c r="E42" i="20"/>
  <c r="G24" i="20"/>
  <c r="F69" i="20"/>
  <c r="F55" i="20"/>
  <c r="C37" i="20"/>
  <c r="G22" i="20"/>
  <c r="C70" i="20"/>
  <c r="C56" i="20"/>
  <c r="G20" i="20"/>
  <c r="H20" i="20"/>
  <c r="C66" i="20"/>
  <c r="C52" i="20"/>
  <c r="G17" i="20"/>
  <c r="H17" i="20"/>
  <c r="C44" i="20"/>
  <c r="G15" i="20"/>
  <c r="H15" i="20"/>
  <c r="H12" i="20"/>
  <c r="C74" i="20"/>
  <c r="C60" i="20"/>
  <c r="G12" i="20"/>
  <c r="H11" i="20"/>
  <c r="C39" i="20"/>
  <c r="G11" i="20"/>
  <c r="E47" i="20"/>
  <c r="F57" i="26"/>
  <c r="F71" i="26"/>
  <c r="C64" i="26"/>
  <c r="C50" i="26"/>
  <c r="G25" i="26"/>
  <c r="C49" i="26"/>
  <c r="C72" i="26"/>
  <c r="C58" i="26"/>
  <c r="C34" i="26"/>
  <c r="C68" i="26"/>
  <c r="C54" i="26"/>
  <c r="H9" i="26"/>
  <c r="G7" i="26"/>
  <c r="E73" i="26"/>
  <c r="E59" i="26"/>
  <c r="D3" i="26"/>
  <c r="G30" i="26"/>
  <c r="E35" i="26"/>
  <c r="E36" i="26"/>
  <c r="D10" i="26"/>
  <c r="E41" i="26"/>
  <c r="E40" i="26"/>
  <c r="C38" i="26"/>
  <c r="G2" i="26"/>
  <c r="H2" i="26"/>
  <c r="G21" i="26"/>
  <c r="E65" i="26"/>
  <c r="E51" i="26"/>
  <c r="G19" i="26"/>
  <c r="E42" i="26"/>
  <c r="G18" i="26"/>
  <c r="E75" i="26"/>
  <c r="E61" i="26"/>
  <c r="D13" i="26"/>
  <c r="F53" i="26"/>
  <c r="F67" i="26"/>
  <c r="F43" i="26"/>
  <c r="F76" i="26"/>
  <c r="F62" i="26"/>
  <c r="F55" i="26"/>
  <c r="F69" i="26"/>
  <c r="F37" i="26"/>
  <c r="F70" i="26"/>
  <c r="F56" i="26"/>
  <c r="F66" i="26"/>
  <c r="F52" i="26"/>
  <c r="F44" i="26"/>
  <c r="F74" i="26"/>
  <c r="F60" i="26"/>
  <c r="F39" i="26"/>
  <c r="C47" i="26"/>
  <c r="G6" i="26"/>
  <c r="X51" i="33"/>
  <c r="H51" i="33"/>
  <c r="D45" i="37"/>
  <c r="T45" i="37"/>
  <c r="F39" i="36"/>
  <c r="V39" i="36"/>
  <c r="F76" i="36"/>
  <c r="V76" i="36"/>
  <c r="G39" i="36"/>
  <c r="W39" i="36"/>
  <c r="V56" i="36"/>
  <c r="F56" i="36"/>
  <c r="D67" i="36"/>
  <c r="T67" i="36"/>
  <c r="G67" i="28"/>
  <c r="G33" i="36"/>
  <c r="W33" i="36"/>
  <c r="V59" i="36"/>
  <c r="F59" i="36"/>
  <c r="V54" i="36"/>
  <c r="F54" i="36"/>
  <c r="F72" i="36"/>
  <c r="V72" i="36"/>
  <c r="T32" i="32"/>
  <c r="D32" i="32"/>
  <c r="C31" i="22"/>
  <c r="G32" i="22"/>
  <c r="T73" i="32"/>
  <c r="D73" i="32"/>
  <c r="G73" i="22"/>
  <c r="V68" i="32"/>
  <c r="F68" i="32"/>
  <c r="W72" i="32"/>
  <c r="G72" i="32"/>
  <c r="T39" i="32"/>
  <c r="D39" i="32"/>
  <c r="G39" i="22"/>
  <c r="V52" i="32"/>
  <c r="F52" i="32"/>
  <c r="W55" i="32"/>
  <c r="G55" i="32"/>
  <c r="W62" i="32"/>
  <c r="G62" i="32"/>
  <c r="G41" i="27"/>
  <c r="T41" i="35"/>
  <c r="D41" i="35"/>
  <c r="V46" i="35"/>
  <c r="F46" i="35"/>
  <c r="E45" i="27"/>
  <c r="G36" i="27"/>
  <c r="T36" i="35"/>
  <c r="D36" i="35"/>
  <c r="W54" i="35"/>
  <c r="G54" i="35"/>
  <c r="V34" i="35"/>
  <c r="F34" i="35"/>
  <c r="W64" i="35"/>
  <c r="G64" i="35"/>
  <c r="F63" i="27"/>
  <c r="W71" i="35"/>
  <c r="G71" i="35"/>
  <c r="V37" i="35"/>
  <c r="F37" i="35"/>
  <c r="W43" i="35"/>
  <c r="G43" i="35"/>
  <c r="T33" i="35"/>
  <c r="D33" i="35"/>
  <c r="G33" i="27"/>
  <c r="G42" i="27"/>
  <c r="T42" i="35"/>
  <c r="D42" i="35"/>
  <c r="D46" i="31"/>
  <c r="D45" i="31"/>
  <c r="T45" i="31"/>
  <c r="T46" i="31"/>
  <c r="C45" i="21"/>
  <c r="G46" i="21"/>
  <c r="W37" i="31"/>
  <c r="G37" i="31"/>
  <c r="W55" i="31"/>
  <c r="G55" i="31"/>
  <c r="T75" i="31"/>
  <c r="D75" i="31"/>
  <c r="G75" i="21"/>
  <c r="F63" i="37"/>
  <c r="V63" i="37"/>
  <c r="D31" i="37"/>
  <c r="T31" i="37"/>
  <c r="X52" i="37"/>
  <c r="H52" i="37"/>
  <c r="X67" i="37"/>
  <c r="H67" i="37"/>
  <c r="X75" i="33"/>
  <c r="H75" i="33"/>
  <c r="W54" i="36"/>
  <c r="G54" i="36"/>
  <c r="G49" i="36"/>
  <c r="W49" i="36"/>
  <c r="F48" i="28"/>
  <c r="T73" i="36"/>
  <c r="D73" i="36"/>
  <c r="G73" i="28"/>
  <c r="G72" i="28"/>
  <c r="T72" i="36"/>
  <c r="D72" i="36"/>
  <c r="G57" i="28"/>
  <c r="D57" i="36"/>
  <c r="T57" i="36"/>
  <c r="G60" i="28"/>
  <c r="D60" i="36"/>
  <c r="T60" i="36"/>
  <c r="G44" i="36"/>
  <c r="W44" i="36"/>
  <c r="G37" i="36"/>
  <c r="W37" i="36"/>
  <c r="G38" i="28"/>
  <c r="T38" i="36"/>
  <c r="D38" i="36"/>
  <c r="W54" i="32"/>
  <c r="G54" i="32"/>
  <c r="W74" i="32"/>
  <c r="G74" i="32"/>
  <c r="W52" i="32"/>
  <c r="G52" i="32"/>
  <c r="W70" i="32"/>
  <c r="G70" i="32"/>
  <c r="G76" i="22"/>
  <c r="T76" i="32"/>
  <c r="D76" i="32"/>
  <c r="V61" i="32"/>
  <c r="F61" i="32"/>
  <c r="G67" i="27"/>
  <c r="T67" i="35"/>
  <c r="D67" i="35"/>
  <c r="V38" i="35"/>
  <c r="F38" i="35"/>
  <c r="G68" i="27"/>
  <c r="T68" i="35"/>
  <c r="D68" i="35"/>
  <c r="W72" i="35"/>
  <c r="G72" i="35"/>
  <c r="V44" i="35"/>
  <c r="F44" i="35"/>
  <c r="V66" i="35"/>
  <c r="F66" i="35"/>
  <c r="W53" i="31"/>
  <c r="G53" i="31"/>
  <c r="W38" i="31"/>
  <c r="G38" i="31"/>
  <c r="V32" i="31"/>
  <c r="F32" i="31"/>
  <c r="E31" i="21"/>
  <c r="W59" i="31"/>
  <c r="G59" i="31"/>
  <c r="W54" i="31"/>
  <c r="G54" i="31"/>
  <c r="V58" i="31"/>
  <c r="F58" i="31"/>
  <c r="V64" i="31"/>
  <c r="F64" i="31"/>
  <c r="V39" i="31"/>
  <c r="F39" i="31"/>
  <c r="V74" i="31"/>
  <c r="F74" i="31"/>
  <c r="T56" i="31"/>
  <c r="D56" i="31"/>
  <c r="G56" i="21"/>
  <c r="G69" i="21"/>
  <c r="T69" i="31"/>
  <c r="D69" i="31"/>
  <c r="D45" i="33"/>
  <c r="T45" i="33"/>
  <c r="X62" i="33"/>
  <c r="H62" i="33"/>
  <c r="G45" i="37"/>
  <c r="W45" i="37"/>
  <c r="X43" i="37"/>
  <c r="H43" i="37"/>
  <c r="X62" i="37"/>
  <c r="H62" i="37"/>
  <c r="X35" i="33"/>
  <c r="H35" i="33"/>
  <c r="F41" i="36"/>
  <c r="V41" i="36"/>
  <c r="F51" i="36"/>
  <c r="V51" i="36"/>
  <c r="D2" i="28"/>
  <c r="D30" i="28"/>
  <c r="D26" i="28"/>
  <c r="D7" i="28"/>
  <c r="D9" i="28"/>
  <c r="D14" i="28"/>
  <c r="D16" i="28"/>
  <c r="D23" i="28"/>
  <c r="D25" i="28"/>
  <c r="D29" i="28"/>
  <c r="D5" i="28"/>
  <c r="D4" i="22"/>
  <c r="D26" i="22"/>
  <c r="D14" i="22"/>
  <c r="D16" i="22"/>
  <c r="D29" i="22"/>
  <c r="D6" i="22"/>
  <c r="D22" i="22"/>
  <c r="D24" i="22"/>
  <c r="D27" i="22"/>
  <c r="D13" i="28"/>
  <c r="D4" i="28"/>
  <c r="D11" i="28"/>
  <c r="D12" i="28"/>
  <c r="D27" i="28"/>
  <c r="D28" i="28"/>
  <c r="D12" i="22"/>
  <c r="D15" i="22"/>
  <c r="D17" i="22"/>
  <c r="D20" i="22"/>
  <c r="D28" i="22"/>
  <c r="D9" i="22"/>
  <c r="D6" i="28"/>
  <c r="D15" i="28"/>
  <c r="D17" i="28"/>
  <c r="D20" i="28"/>
  <c r="D22" i="28"/>
  <c r="D24" i="28"/>
  <c r="D18" i="28"/>
  <c r="D19" i="28"/>
  <c r="D21" i="28"/>
  <c r="D13" i="22"/>
  <c r="D18" i="22"/>
  <c r="D19" i="22"/>
  <c r="D21" i="22"/>
  <c r="D2" i="22"/>
  <c r="D30" i="22"/>
  <c r="D3" i="28"/>
  <c r="D8" i="28"/>
  <c r="D10" i="28"/>
  <c r="D8" i="22"/>
  <c r="D10" i="22"/>
  <c r="D3" i="22"/>
  <c r="D7" i="22"/>
  <c r="D23" i="22"/>
  <c r="D25" i="22"/>
  <c r="D11" i="22"/>
  <c r="D5" i="22"/>
  <c r="V53" i="36"/>
  <c r="F53" i="36"/>
  <c r="F46" i="36"/>
  <c r="V46" i="36"/>
  <c r="E45" i="28"/>
  <c r="X57" i="33"/>
  <c r="H57" i="33"/>
  <c r="X74" i="37"/>
  <c r="H74" i="37"/>
  <c r="T40" i="36"/>
  <c r="D40" i="36"/>
  <c r="G40" i="28"/>
  <c r="F35" i="36"/>
  <c r="V35" i="36"/>
  <c r="V65" i="36"/>
  <c r="F65" i="36"/>
  <c r="V53" i="32"/>
  <c r="F53" i="32"/>
  <c r="W42" i="32"/>
  <c r="G42" i="32"/>
  <c r="W38" i="32"/>
  <c r="G38" i="32"/>
  <c r="V46" i="32"/>
  <c r="F46" i="32"/>
  <c r="E45" i="22"/>
  <c r="T68" i="32"/>
  <c r="D68" i="32"/>
  <c r="G68" i="22"/>
  <c r="G60" i="22"/>
  <c r="T60" i="32"/>
  <c r="D60" i="32"/>
  <c r="G70" i="22"/>
  <c r="T70" i="32"/>
  <c r="D70" i="32"/>
  <c r="G43" i="22"/>
  <c r="T43" i="32"/>
  <c r="D43" i="32"/>
  <c r="V74" i="35"/>
  <c r="F74" i="35"/>
  <c r="W66" i="35"/>
  <c r="G66" i="35"/>
  <c r="W56" i="35"/>
  <c r="G56" i="35"/>
  <c r="G69" i="27"/>
  <c r="T69" i="35"/>
  <c r="D69" i="35"/>
  <c r="V61" i="35"/>
  <c r="F61" i="35"/>
  <c r="V42" i="35"/>
  <c r="F42" i="35"/>
  <c r="V65" i="35"/>
  <c r="F65" i="35"/>
  <c r="G40" i="27"/>
  <c r="T40" i="35"/>
  <c r="D40" i="35"/>
  <c r="V41" i="35"/>
  <c r="F41" i="35"/>
  <c r="W59" i="35"/>
  <c r="G59" i="35"/>
  <c r="G58" i="27"/>
  <c r="T58" i="35"/>
  <c r="D58" i="35"/>
  <c r="W47" i="31"/>
  <c r="G47" i="31"/>
  <c r="W44" i="31"/>
  <c r="G44" i="31"/>
  <c r="V62" i="31"/>
  <c r="F62" i="31"/>
  <c r="V43" i="31"/>
  <c r="F43" i="31"/>
  <c r="G33" i="21"/>
  <c r="D33" i="31"/>
  <c r="T33" i="31"/>
  <c r="V61" i="31"/>
  <c r="F61" i="31"/>
  <c r="T42" i="31"/>
  <c r="D42" i="31"/>
  <c r="G42" i="21"/>
  <c r="W40" i="31"/>
  <c r="G40" i="31"/>
  <c r="W32" i="31"/>
  <c r="G32" i="31"/>
  <c r="F31" i="21"/>
  <c r="W50" i="31"/>
  <c r="G50" i="31"/>
  <c r="W71" i="31"/>
  <c r="G71" i="31"/>
  <c r="X57" i="37"/>
  <c r="H57" i="37"/>
  <c r="F31" i="37"/>
  <c r="V31" i="37"/>
  <c r="X73" i="33"/>
  <c r="H73" i="33"/>
  <c r="X39" i="37"/>
  <c r="H39" i="37"/>
  <c r="X44" i="33"/>
  <c r="H44" i="33"/>
  <c r="F45" i="37"/>
  <c r="V45" i="37"/>
  <c r="X54" i="33"/>
  <c r="H54" i="33"/>
  <c r="G75" i="36"/>
  <c r="W75" i="36"/>
  <c r="W65" i="36"/>
  <c r="G65" i="36"/>
  <c r="G75" i="28"/>
  <c r="T75" i="36"/>
  <c r="D75" i="36"/>
  <c r="D46" i="36"/>
  <c r="T46" i="36"/>
  <c r="C45" i="28"/>
  <c r="G46" i="28"/>
  <c r="G70" i="28"/>
  <c r="T70" i="36"/>
  <c r="D70" i="36"/>
  <c r="G55" i="28"/>
  <c r="D55" i="36"/>
  <c r="T55" i="36"/>
  <c r="W39" i="32"/>
  <c r="G39" i="32"/>
  <c r="V55" i="32"/>
  <c r="F55" i="32"/>
  <c r="V62" i="32"/>
  <c r="F62" i="32"/>
  <c r="W67" i="32"/>
  <c r="G67" i="32"/>
  <c r="G75" i="22"/>
  <c r="T75" i="32"/>
  <c r="D75" i="32"/>
  <c r="G42" i="22"/>
  <c r="T42" i="32"/>
  <c r="D42" i="32"/>
  <c r="G51" i="22"/>
  <c r="T51" i="32"/>
  <c r="D51" i="32"/>
  <c r="W41" i="32"/>
  <c r="G41" i="32"/>
  <c r="V36" i="32"/>
  <c r="F36" i="32"/>
  <c r="W32" i="32"/>
  <c r="G32" i="32"/>
  <c r="V34" i="32"/>
  <c r="F34" i="32"/>
  <c r="W50" i="32"/>
  <c r="G50" i="32"/>
  <c r="V71" i="32"/>
  <c r="F71" i="32"/>
  <c r="G59" i="27"/>
  <c r="T59" i="35"/>
  <c r="D59" i="35"/>
  <c r="W74" i="35"/>
  <c r="G74" i="35"/>
  <c r="V53" i="35"/>
  <c r="F53" i="35"/>
  <c r="W51" i="35"/>
  <c r="G51" i="35"/>
  <c r="T34" i="31"/>
  <c r="D34" i="31"/>
  <c r="G34" i="21"/>
  <c r="T58" i="31"/>
  <c r="D58" i="31"/>
  <c r="G58" i="21"/>
  <c r="T50" i="31"/>
  <c r="D50" i="31"/>
  <c r="G50" i="21"/>
  <c r="T71" i="31"/>
  <c r="D71" i="31"/>
  <c r="G71" i="21"/>
  <c r="G39" i="21"/>
  <c r="D39" i="31"/>
  <c r="T39" i="31"/>
  <c r="T60" i="31"/>
  <c r="D60" i="31"/>
  <c r="G60" i="21"/>
  <c r="V52" i="31"/>
  <c r="F52" i="31"/>
  <c r="V37" i="31"/>
  <c r="F37" i="31"/>
  <c r="V69" i="31"/>
  <c r="F69" i="31"/>
  <c r="W43" i="31"/>
  <c r="G43" i="31"/>
  <c r="W61" i="31"/>
  <c r="G61" i="31"/>
  <c r="W65" i="31"/>
  <c r="G65" i="31"/>
  <c r="W46" i="31"/>
  <c r="G46" i="31"/>
  <c r="F45" i="21"/>
  <c r="X71" i="37"/>
  <c r="H71" i="37"/>
  <c r="X64" i="37"/>
  <c r="H64" i="37"/>
  <c r="G63" i="29"/>
  <c r="F63" i="33"/>
  <c r="V63" i="33"/>
  <c r="G31" i="33"/>
  <c r="W31" i="33"/>
  <c r="X69" i="37"/>
  <c r="H69" i="37"/>
  <c r="X69" i="33"/>
  <c r="H69" i="33"/>
  <c r="X53" i="37"/>
  <c r="H53" i="37"/>
  <c r="F36" i="20"/>
  <c r="F71" i="20"/>
  <c r="F57" i="20"/>
  <c r="E50" i="20"/>
  <c r="E64" i="20"/>
  <c r="F49" i="20"/>
  <c r="F58" i="20"/>
  <c r="F72" i="20"/>
  <c r="F34" i="20"/>
  <c r="F54" i="20"/>
  <c r="F68" i="20"/>
  <c r="F59" i="20"/>
  <c r="F73" i="20"/>
  <c r="G3" i="20"/>
  <c r="H3" i="20"/>
  <c r="E75" i="20"/>
  <c r="E61" i="20"/>
  <c r="H10" i="20"/>
  <c r="C46" i="20"/>
  <c r="G10" i="20"/>
  <c r="C41" i="20"/>
  <c r="G8" i="20"/>
  <c r="C40" i="20"/>
  <c r="H4" i="20"/>
  <c r="G4" i="20"/>
  <c r="H2" i="20"/>
  <c r="E36" i="20"/>
  <c r="F46" i="20"/>
  <c r="H8" i="20"/>
  <c r="F41" i="20"/>
  <c r="F40" i="20"/>
  <c r="C38" i="20"/>
  <c r="G2" i="20"/>
  <c r="E44" i="20"/>
  <c r="C57" i="20"/>
  <c r="C71" i="20"/>
  <c r="H29" i="20"/>
  <c r="C51" i="20"/>
  <c r="C65" i="20"/>
  <c r="G21" i="20"/>
  <c r="C42" i="20"/>
  <c r="G19" i="20"/>
  <c r="H19" i="20"/>
  <c r="C61" i="20"/>
  <c r="C75" i="20"/>
  <c r="G18" i="20"/>
  <c r="H18" i="20"/>
  <c r="C33" i="20"/>
  <c r="G13" i="20"/>
  <c r="H13" i="20"/>
  <c r="C53" i="20"/>
  <c r="C67" i="20"/>
  <c r="G28" i="26"/>
  <c r="E43" i="26"/>
  <c r="G27" i="26"/>
  <c r="E62" i="26"/>
  <c r="E76" i="26"/>
  <c r="G24" i="26"/>
  <c r="E69" i="26"/>
  <c r="E55" i="26"/>
  <c r="G22" i="26"/>
  <c r="E37" i="26"/>
  <c r="G20" i="26"/>
  <c r="E56" i="26"/>
  <c r="E70" i="26"/>
  <c r="G17" i="26"/>
  <c r="E52" i="26"/>
  <c r="E66" i="26"/>
  <c r="G15" i="26"/>
  <c r="E44" i="26"/>
  <c r="G12" i="26"/>
  <c r="E60" i="26"/>
  <c r="E74" i="26"/>
  <c r="E39" i="26"/>
  <c r="H6" i="26"/>
  <c r="F47" i="26"/>
  <c r="G29" i="26"/>
  <c r="E71" i="26"/>
  <c r="E57" i="26"/>
  <c r="H25" i="26"/>
  <c r="F64" i="26"/>
  <c r="F50" i="26"/>
  <c r="H23" i="26"/>
  <c r="F49" i="26"/>
  <c r="H16" i="26"/>
  <c r="F72" i="26"/>
  <c r="F58" i="26"/>
  <c r="H14" i="26"/>
  <c r="F34" i="26"/>
  <c r="F68" i="26"/>
  <c r="F54" i="26"/>
  <c r="D7" i="26"/>
  <c r="C32" i="26"/>
  <c r="G3" i="26"/>
  <c r="H3" i="26"/>
  <c r="D30" i="26"/>
  <c r="D26" i="26"/>
  <c r="C46" i="26"/>
  <c r="H10" i="26"/>
  <c r="D8" i="26"/>
  <c r="D4" i="26"/>
  <c r="H4" i="26"/>
  <c r="F38" i="26"/>
  <c r="D21" i="26"/>
  <c r="D19" i="26"/>
  <c r="D18" i="26"/>
  <c r="H18" i="26"/>
  <c r="C33" i="26"/>
  <c r="G13" i="26"/>
  <c r="E67" i="26"/>
  <c r="E53" i="26"/>
  <c r="X65" i="33"/>
  <c r="H65" i="33"/>
  <c r="X33" i="33"/>
  <c r="H33" i="33"/>
  <c r="V66" i="36"/>
  <c r="F66" i="36"/>
  <c r="F70" i="36"/>
  <c r="V70" i="36"/>
  <c r="V55" i="36"/>
  <c r="F55" i="36"/>
  <c r="G43" i="36"/>
  <c r="W43" i="36"/>
  <c r="D53" i="36"/>
  <c r="T53" i="36"/>
  <c r="G53" i="28"/>
  <c r="F73" i="36"/>
  <c r="V73" i="36"/>
  <c r="F68" i="36"/>
  <c r="V68" i="36"/>
  <c r="V57" i="36"/>
  <c r="F57" i="36"/>
  <c r="W34" i="32"/>
  <c r="G34" i="32"/>
  <c r="G49" i="22"/>
  <c r="T49" i="32"/>
  <c r="D49" i="32"/>
  <c r="C48" i="22"/>
  <c r="G50" i="22"/>
  <c r="T50" i="32"/>
  <c r="D50" i="32"/>
  <c r="V44" i="32"/>
  <c r="F44" i="32"/>
  <c r="V66" i="32"/>
  <c r="F66" i="32"/>
  <c r="E63" i="22"/>
  <c r="W69" i="32"/>
  <c r="G69" i="32"/>
  <c r="W76" i="32"/>
  <c r="G76" i="32"/>
  <c r="G53" i="22"/>
  <c r="T53" i="32"/>
  <c r="D53" i="32"/>
  <c r="G46" i="22"/>
  <c r="T46" i="32"/>
  <c r="D46" i="32"/>
  <c r="D45" i="32"/>
  <c r="T45" i="32"/>
  <c r="C45" i="22"/>
  <c r="W68" i="35"/>
  <c r="G68" i="35"/>
  <c r="V58" i="35"/>
  <c r="F58" i="35"/>
  <c r="T47" i="35"/>
  <c r="D47" i="35"/>
  <c r="G47" i="27"/>
  <c r="G60" i="27"/>
  <c r="T60" i="35"/>
  <c r="D60" i="35"/>
  <c r="V55" i="35"/>
  <c r="F55" i="35"/>
  <c r="W53" i="35"/>
  <c r="G53" i="35"/>
  <c r="T61" i="35"/>
  <c r="D61" i="35"/>
  <c r="G61" i="27"/>
  <c r="W41" i="31"/>
  <c r="G41" i="31"/>
  <c r="V35" i="31"/>
  <c r="F35" i="31"/>
  <c r="V54" i="31"/>
  <c r="F54" i="31"/>
  <c r="W56" i="31"/>
  <c r="G56" i="31"/>
  <c r="W69" i="31"/>
  <c r="G69" i="31"/>
  <c r="G62" i="21"/>
  <c r="T62" i="31"/>
  <c r="D62" i="31"/>
  <c r="D43" i="31"/>
  <c r="T43" i="31"/>
  <c r="G43" i="21"/>
  <c r="D51" i="31"/>
  <c r="T51" i="31"/>
  <c r="G51" i="21"/>
  <c r="X46" i="33"/>
  <c r="D48" i="37"/>
  <c r="T48" i="37"/>
  <c r="X37" i="37"/>
  <c r="H37" i="37"/>
  <c r="X40" i="37"/>
  <c r="H40" i="37"/>
  <c r="X36" i="33"/>
  <c r="H36" i="33"/>
  <c r="X39" i="33"/>
  <c r="H39" i="33"/>
  <c r="X61" i="37"/>
  <c r="H61" i="37"/>
  <c r="X42" i="33"/>
  <c r="H42" i="33"/>
  <c r="W59" i="36"/>
  <c r="G59" i="36"/>
  <c r="G68" i="36"/>
  <c r="W68" i="36"/>
  <c r="W58" i="36"/>
  <c r="G58" i="36"/>
  <c r="W57" i="36"/>
  <c r="G57" i="36"/>
  <c r="D54" i="36"/>
  <c r="T54" i="36"/>
  <c r="G54" i="28"/>
  <c r="G71" i="28"/>
  <c r="T71" i="36"/>
  <c r="D71" i="36"/>
  <c r="G47" i="36"/>
  <c r="W47" i="36"/>
  <c r="G74" i="28"/>
  <c r="T74" i="36"/>
  <c r="D74" i="36"/>
  <c r="W56" i="36"/>
  <c r="G56" i="36"/>
  <c r="G62" i="28"/>
  <c r="D62" i="36"/>
  <c r="T62" i="36"/>
  <c r="G40" i="36"/>
  <c r="W40" i="36"/>
  <c r="G36" i="36"/>
  <c r="W36" i="36"/>
  <c r="G35" i="28"/>
  <c r="T35" i="36"/>
  <c r="D35" i="36"/>
  <c r="W68" i="32"/>
  <c r="G68" i="32"/>
  <c r="T57" i="32"/>
  <c r="D57" i="32"/>
  <c r="G57" i="22"/>
  <c r="W66" i="32"/>
  <c r="G66" i="32"/>
  <c r="G37" i="22"/>
  <c r="T37" i="32"/>
  <c r="D37" i="32"/>
  <c r="V75" i="32"/>
  <c r="F75" i="32"/>
  <c r="V51" i="32"/>
  <c r="F51" i="32"/>
  <c r="W46" i="35"/>
  <c r="G46" i="35"/>
  <c r="F45" i="27"/>
  <c r="V59" i="35"/>
  <c r="F59" i="35"/>
  <c r="W34" i="35"/>
  <c r="G34" i="35"/>
  <c r="G50" i="27"/>
  <c r="T50" i="35"/>
  <c r="D50" i="35"/>
  <c r="G57" i="27"/>
  <c r="T57" i="35"/>
  <c r="D57" i="35"/>
  <c r="V56" i="35"/>
  <c r="F56" i="35"/>
  <c r="W37" i="35"/>
  <c r="G37" i="35"/>
  <c r="W55" i="35"/>
  <c r="G55" i="35"/>
  <c r="V62" i="35"/>
  <c r="F62" i="35"/>
  <c r="W67" i="31"/>
  <c r="G67" i="31"/>
  <c r="W42" i="31"/>
  <c r="G42" i="31"/>
  <c r="V40" i="31"/>
  <c r="F40" i="31"/>
  <c r="G41" i="21"/>
  <c r="D41" i="31"/>
  <c r="T41" i="31"/>
  <c r="W36" i="31"/>
  <c r="G36" i="31"/>
  <c r="W73" i="31"/>
  <c r="G73" i="31"/>
  <c r="W68" i="31"/>
  <c r="G68" i="31"/>
  <c r="V34" i="31"/>
  <c r="F34" i="31"/>
  <c r="V72" i="31"/>
  <c r="F72" i="31"/>
  <c r="V47" i="31"/>
  <c r="F47" i="31"/>
  <c r="D70" i="31"/>
  <c r="T70" i="31"/>
  <c r="G70" i="21"/>
  <c r="G48" i="33"/>
  <c r="W48" i="33"/>
  <c r="X76" i="33"/>
  <c r="H76" i="33"/>
  <c r="X49" i="33"/>
  <c r="H49" i="33"/>
  <c r="X37" i="33"/>
  <c r="H37" i="33"/>
  <c r="G63" i="33"/>
  <c r="W63" i="33"/>
  <c r="X71" i="33"/>
  <c r="H71" i="33"/>
  <c r="V61" i="36"/>
  <c r="F61" i="36"/>
  <c r="V67" i="32"/>
  <c r="F67" i="32"/>
  <c r="W35" i="32"/>
  <c r="G35" i="32"/>
  <c r="V47" i="35"/>
  <c r="F47" i="35"/>
  <c r="W44" i="35"/>
  <c r="G44" i="35"/>
  <c r="W70" i="35"/>
  <c r="G70" i="35"/>
  <c r="W62" i="35"/>
  <c r="G62" i="35"/>
  <c r="V33" i="35"/>
  <c r="F33" i="35"/>
  <c r="V75" i="35"/>
  <c r="F75" i="35"/>
  <c r="V36" i="35"/>
  <c r="F36" i="35"/>
  <c r="G35" i="27"/>
  <c r="T35" i="35"/>
  <c r="D35" i="35"/>
  <c r="W73" i="35"/>
  <c r="G73" i="35"/>
  <c r="T72" i="35"/>
  <c r="D72" i="35"/>
  <c r="G72" i="27"/>
  <c r="W39" i="31"/>
  <c r="G39" i="31"/>
  <c r="W60" i="31"/>
  <c r="G60" i="31"/>
  <c r="V76" i="31"/>
  <c r="F76" i="31"/>
  <c r="V75" i="31"/>
  <c r="F75" i="31"/>
  <c r="D35" i="31"/>
  <c r="T35" i="31"/>
  <c r="G35" i="21"/>
  <c r="W58" i="31"/>
  <c r="G58" i="31"/>
  <c r="W64" i="31"/>
  <c r="G64" i="31"/>
  <c r="F63" i="21"/>
  <c r="X56" i="37"/>
  <c r="H56" i="37"/>
  <c r="X52" i="33"/>
  <c r="H52" i="33"/>
  <c r="X53" i="33"/>
  <c r="H53" i="33"/>
  <c r="X47" i="37"/>
  <c r="H47" i="37"/>
  <c r="X68" i="33"/>
  <c r="H68" i="33"/>
  <c r="X38" i="37"/>
  <c r="H38" i="37"/>
  <c r="G53" i="36"/>
  <c r="W53" i="36"/>
  <c r="G51" i="36"/>
  <c r="W51" i="36"/>
  <c r="F33" i="36"/>
  <c r="V33" i="36"/>
  <c r="G38" i="36"/>
  <c r="W38" i="36"/>
  <c r="G47" i="28"/>
  <c r="T47" i="36"/>
  <c r="D47" i="36"/>
  <c r="T44" i="36"/>
  <c r="D44" i="36"/>
  <c r="G44" i="28"/>
  <c r="G66" i="28"/>
  <c r="D66" i="36"/>
  <c r="T66" i="36"/>
  <c r="G69" i="28"/>
  <c r="T69" i="36"/>
  <c r="D69" i="36"/>
  <c r="V69" i="32"/>
  <c r="F69" i="32"/>
  <c r="V76" i="32"/>
  <c r="F76" i="32"/>
  <c r="T33" i="32"/>
  <c r="D33" i="32"/>
  <c r="G33" i="22"/>
  <c r="T65" i="32"/>
  <c r="D65" i="32"/>
  <c r="G65" i="22"/>
  <c r="G38" i="22"/>
  <c r="T38" i="32"/>
  <c r="D38" i="32"/>
  <c r="T35" i="32"/>
  <c r="D35" i="32"/>
  <c r="G35" i="22"/>
  <c r="W64" i="32"/>
  <c r="G64" i="32"/>
  <c r="F63" i="22"/>
  <c r="G73" i="27"/>
  <c r="T73" i="35"/>
  <c r="D73" i="35"/>
  <c r="V50" i="35"/>
  <c r="F50" i="35"/>
  <c r="W47" i="35"/>
  <c r="G47" i="35"/>
  <c r="V43" i="35"/>
  <c r="F43" i="35"/>
  <c r="V67" i="35"/>
  <c r="F67" i="35"/>
  <c r="W33" i="35"/>
  <c r="G33" i="35"/>
  <c r="W61" i="35"/>
  <c r="G61" i="35"/>
  <c r="W42" i="35"/>
  <c r="G42" i="35"/>
  <c r="W65" i="35"/>
  <c r="G65" i="35"/>
  <c r="W36" i="35"/>
  <c r="G36" i="35"/>
  <c r="D72" i="31"/>
  <c r="T72" i="31"/>
  <c r="G72" i="21"/>
  <c r="V49" i="31"/>
  <c r="F49" i="31"/>
  <c r="E48" i="21"/>
  <c r="D64" i="31"/>
  <c r="T64" i="31"/>
  <c r="G64" i="21"/>
  <c r="D74" i="31"/>
  <c r="T74" i="31"/>
  <c r="G74" i="21"/>
  <c r="V66" i="31"/>
  <c r="F66" i="31"/>
  <c r="E63" i="21"/>
  <c r="W62" i="31"/>
  <c r="G62" i="31"/>
  <c r="W75" i="31"/>
  <c r="G75" i="31"/>
  <c r="T40" i="31"/>
  <c r="D40" i="31"/>
  <c r="G40" i="21"/>
  <c r="X73" i="37"/>
  <c r="H73" i="37"/>
  <c r="X33" i="37"/>
  <c r="H33" i="37"/>
  <c r="E49" i="20"/>
  <c r="E52" i="20"/>
  <c r="E66" i="20"/>
  <c r="F76" i="20"/>
  <c r="F62" i="20"/>
  <c r="E69" i="20"/>
  <c r="E55" i="20"/>
  <c r="F37" i="20"/>
  <c r="F56" i="20"/>
  <c r="F70" i="20"/>
  <c r="F66" i="20"/>
  <c r="F52" i="20"/>
  <c r="F44" i="20"/>
  <c r="F74" i="20"/>
  <c r="F60" i="20"/>
  <c r="F39" i="20"/>
  <c r="H25" i="20"/>
  <c r="E58" i="20"/>
  <c r="E72" i="20"/>
  <c r="G9" i="20"/>
  <c r="E54" i="20"/>
  <c r="E68" i="20"/>
  <c r="G7" i="20"/>
  <c r="E73" i="20"/>
  <c r="E59" i="20"/>
  <c r="F32" i="20"/>
  <c r="C64" i="20"/>
  <c r="C50" i="20"/>
  <c r="H23" i="20"/>
  <c r="H16" i="20"/>
  <c r="H9" i="20"/>
  <c r="E32" i="20"/>
  <c r="G29" i="20"/>
  <c r="E71" i="20"/>
  <c r="E57" i="20"/>
  <c r="C35" i="20"/>
  <c r="E43" i="20"/>
  <c r="E46" i="20"/>
  <c r="E41" i="20"/>
  <c r="E40" i="20"/>
  <c r="F38" i="20"/>
  <c r="C51" i="26"/>
  <c r="C65" i="26"/>
  <c r="C42" i="26"/>
  <c r="C61" i="26"/>
  <c r="C75" i="26"/>
  <c r="F33" i="26"/>
  <c r="D5" i="26"/>
  <c r="D28" i="26"/>
  <c r="H28" i="26"/>
  <c r="D27" i="26"/>
  <c r="D24" i="26"/>
  <c r="H24" i="26"/>
  <c r="D22" i="26"/>
  <c r="D20" i="26"/>
  <c r="D17" i="26"/>
  <c r="D15" i="26"/>
  <c r="H15" i="26"/>
  <c r="D11" i="26"/>
  <c r="E47" i="26"/>
  <c r="D29" i="26"/>
  <c r="E50" i="26"/>
  <c r="E64" i="26"/>
  <c r="G23" i="26"/>
  <c r="E49" i="26"/>
  <c r="G16" i="26"/>
  <c r="E58" i="26"/>
  <c r="E72" i="26"/>
  <c r="G14" i="26"/>
  <c r="E34" i="26"/>
  <c r="G9" i="26"/>
  <c r="E54" i="26"/>
  <c r="E68" i="26"/>
  <c r="C59" i="26"/>
  <c r="C73" i="26"/>
  <c r="H7" i="26"/>
  <c r="F32" i="26"/>
  <c r="C35" i="26"/>
  <c r="C36" i="26"/>
  <c r="G26" i="26"/>
  <c r="G10" i="26"/>
  <c r="F46" i="26"/>
  <c r="C41" i="26"/>
  <c r="G8" i="26"/>
  <c r="C40" i="26"/>
  <c r="G4" i="26"/>
  <c r="E38" i="26"/>
  <c r="X46" i="37"/>
  <c r="H46" i="37"/>
  <c r="G45" i="29"/>
  <c r="V60" i="36"/>
  <c r="F60" i="36"/>
  <c r="F43" i="36"/>
  <c r="V43" i="36"/>
  <c r="V47" i="36"/>
  <c r="F47" i="36"/>
  <c r="W60" i="36"/>
  <c r="G60" i="36"/>
  <c r="V52" i="36"/>
  <c r="F52" i="36"/>
  <c r="F69" i="36"/>
  <c r="V69" i="36"/>
  <c r="W62" i="36"/>
  <c r="G62" i="36"/>
  <c r="C31" i="28"/>
  <c r="D32" i="36"/>
  <c r="T32" i="36"/>
  <c r="G32" i="28"/>
  <c r="F34" i="36"/>
  <c r="V34" i="36"/>
  <c r="V64" i="36"/>
  <c r="F64" i="36"/>
  <c r="E63" i="28"/>
  <c r="F71" i="36"/>
  <c r="V71" i="36"/>
  <c r="T64" i="32"/>
  <c r="D64" i="32"/>
  <c r="G64" i="22"/>
  <c r="W57" i="32"/>
  <c r="G57" i="32"/>
  <c r="W47" i="32"/>
  <c r="G47" i="32"/>
  <c r="V60" i="32"/>
  <c r="F60" i="32"/>
  <c r="V56" i="32"/>
  <c r="F56" i="32"/>
  <c r="W37" i="32"/>
  <c r="G37" i="32"/>
  <c r="G67" i="22"/>
  <c r="T67" i="32"/>
  <c r="D67" i="32"/>
  <c r="T41" i="32"/>
  <c r="D41" i="32"/>
  <c r="G41" i="22"/>
  <c r="W36" i="32"/>
  <c r="G36" i="32"/>
  <c r="V40" i="35"/>
  <c r="F40" i="35"/>
  <c r="V35" i="35"/>
  <c r="F35" i="35"/>
  <c r="V72" i="35"/>
  <c r="F72" i="35"/>
  <c r="G74" i="27"/>
  <c r="T74" i="35"/>
  <c r="D74" i="35"/>
  <c r="V69" i="35"/>
  <c r="F69" i="35"/>
  <c r="W67" i="35"/>
  <c r="G67" i="35"/>
  <c r="G75" i="27"/>
  <c r="T75" i="35"/>
  <c r="D75" i="35"/>
  <c r="G51" i="27"/>
  <c r="T51" i="35"/>
  <c r="D51" i="35"/>
  <c r="V36" i="31"/>
  <c r="F36" i="31"/>
  <c r="V59" i="31"/>
  <c r="F59" i="31"/>
  <c r="V68" i="31"/>
  <c r="F68" i="31"/>
  <c r="W49" i="31"/>
  <c r="G49" i="31"/>
  <c r="F48" i="21"/>
  <c r="W52" i="31"/>
  <c r="G52" i="31"/>
  <c r="W70" i="31"/>
  <c r="G70" i="31"/>
  <c r="D76" i="31"/>
  <c r="T76" i="31"/>
  <c r="G76" i="21"/>
  <c r="V53" i="31"/>
  <c r="F53" i="31"/>
  <c r="V33" i="31"/>
  <c r="F33" i="31"/>
  <c r="V42" i="31"/>
  <c r="F42" i="31"/>
  <c r="T65" i="31"/>
  <c r="D65" i="31"/>
  <c r="G65" i="21"/>
  <c r="X54" i="37"/>
  <c r="H54" i="37"/>
  <c r="X32" i="37"/>
  <c r="H32" i="37"/>
  <c r="G31" i="29"/>
  <c r="X76" i="37"/>
  <c r="H76" i="37"/>
  <c r="X56" i="33"/>
  <c r="H56" i="33"/>
  <c r="X60" i="33"/>
  <c r="H60" i="33"/>
  <c r="X42" i="37"/>
  <c r="H42" i="37"/>
  <c r="G73" i="36"/>
  <c r="W73" i="36"/>
  <c r="G72" i="36"/>
  <c r="W72" i="36"/>
  <c r="G50" i="36"/>
  <c r="W50" i="36"/>
  <c r="G71" i="36"/>
  <c r="W71" i="36"/>
  <c r="G68" i="28"/>
  <c r="T68" i="36"/>
  <c r="D68" i="36"/>
  <c r="T34" i="36"/>
  <c r="D34" i="36"/>
  <c r="G34" i="28"/>
  <c r="D64" i="36"/>
  <c r="C63" i="28"/>
  <c r="T64" i="36"/>
  <c r="G64" i="28"/>
  <c r="G52" i="36"/>
  <c r="W52" i="36"/>
  <c r="G70" i="36"/>
  <c r="W70" i="36"/>
  <c r="W55" i="36"/>
  <c r="G55" i="36"/>
  <c r="T76" i="36"/>
  <c r="D76" i="36"/>
  <c r="G76" i="28"/>
  <c r="G43" i="28"/>
  <c r="T43" i="36"/>
  <c r="D43" i="36"/>
  <c r="V38" i="32"/>
  <c r="F38" i="32"/>
  <c r="V35" i="32"/>
  <c r="F35" i="32"/>
  <c r="G58" i="22"/>
  <c r="T58" i="32"/>
  <c r="D58" i="32"/>
  <c r="G71" i="22"/>
  <c r="T71" i="32"/>
  <c r="D71" i="32"/>
  <c r="W44" i="32"/>
  <c r="G44" i="32"/>
  <c r="G55" i="22"/>
  <c r="T55" i="32"/>
  <c r="D55" i="32"/>
  <c r="W43" i="32"/>
  <c r="G43" i="32"/>
  <c r="V33" i="32"/>
  <c r="F33" i="32"/>
  <c r="V65" i="32"/>
  <c r="F65" i="32"/>
  <c r="W40" i="35"/>
  <c r="G40" i="35"/>
  <c r="V73" i="35"/>
  <c r="F73" i="35"/>
  <c r="G49" i="27"/>
  <c r="T49" i="35"/>
  <c r="D49" i="35"/>
  <c r="D48" i="35"/>
  <c r="T48" i="35"/>
  <c r="C48" i="27"/>
  <c r="T64" i="35"/>
  <c r="D64" i="35"/>
  <c r="C63" i="27"/>
  <c r="G64" i="27"/>
  <c r="T71" i="35"/>
  <c r="D71" i="35"/>
  <c r="G71" i="27"/>
  <c r="V70" i="35"/>
  <c r="F70" i="35"/>
  <c r="W69" i="35"/>
  <c r="G69" i="35"/>
  <c r="V76" i="35"/>
  <c r="F76" i="35"/>
  <c r="G43" i="27"/>
  <c r="T43" i="35"/>
  <c r="D43" i="35"/>
  <c r="V57" i="31"/>
  <c r="F57" i="31"/>
  <c r="V44" i="31"/>
  <c r="F44" i="31"/>
  <c r="T52" i="31"/>
  <c r="D52" i="31"/>
  <c r="G52" i="21"/>
  <c r="D37" i="31"/>
  <c r="T37" i="31"/>
  <c r="G37" i="21"/>
  <c r="X41" i="33"/>
  <c r="H41" i="33"/>
  <c r="X50" i="33"/>
  <c r="H50" i="33"/>
  <c r="X41" i="37"/>
  <c r="H41" i="37"/>
  <c r="G48" i="37"/>
  <c r="W48" i="37"/>
  <c r="X75" i="37"/>
  <c r="H75" i="37"/>
  <c r="F45" i="32"/>
  <c r="V45" i="32"/>
  <c r="C31" i="20"/>
  <c r="G63" i="32"/>
  <c r="W63" i="32"/>
  <c r="X45" i="33"/>
  <c r="G45" i="31"/>
  <c r="W45" i="31"/>
  <c r="H45" i="37"/>
  <c r="X45" i="37"/>
  <c r="F63" i="36"/>
  <c r="V63" i="36"/>
  <c r="X71" i="35"/>
  <c r="H71" i="35"/>
  <c r="G63" i="27"/>
  <c r="X64" i="35"/>
  <c r="H64" i="35"/>
  <c r="G63" i="28"/>
  <c r="H64" i="36"/>
  <c r="X64" i="36"/>
  <c r="X68" i="36"/>
  <c r="H68" i="36"/>
  <c r="X76" i="31"/>
  <c r="H76" i="31"/>
  <c r="X51" i="35"/>
  <c r="H51" i="35"/>
  <c r="X75" i="35"/>
  <c r="H75" i="35"/>
  <c r="X74" i="35"/>
  <c r="H74" i="35"/>
  <c r="X67" i="32"/>
  <c r="H67" i="32"/>
  <c r="D63" i="32"/>
  <c r="T63" i="32"/>
  <c r="D31" i="36"/>
  <c r="T31" i="36"/>
  <c r="V38" i="34"/>
  <c r="F38" i="34"/>
  <c r="G41" i="26"/>
  <c r="T41" i="34"/>
  <c r="D41" i="34"/>
  <c r="W32" i="34"/>
  <c r="G32" i="34"/>
  <c r="F31" i="26"/>
  <c r="V68" i="34"/>
  <c r="F68" i="34"/>
  <c r="V72" i="34"/>
  <c r="F72" i="34"/>
  <c r="V49" i="34"/>
  <c r="F49" i="34"/>
  <c r="E48" i="26"/>
  <c r="V47" i="34"/>
  <c r="F47" i="34"/>
  <c r="D39" i="26"/>
  <c r="D52" i="26"/>
  <c r="D66" i="26"/>
  <c r="D56" i="26"/>
  <c r="H56" i="26"/>
  <c r="D70" i="26"/>
  <c r="G61" i="26"/>
  <c r="T61" i="34"/>
  <c r="D61" i="34"/>
  <c r="G65" i="26"/>
  <c r="T65" i="34"/>
  <c r="D65" i="34"/>
  <c r="V43" i="30"/>
  <c r="F43" i="30"/>
  <c r="T35" i="30"/>
  <c r="D35" i="30"/>
  <c r="G35" i="20"/>
  <c r="V32" i="30"/>
  <c r="F32" i="30"/>
  <c r="E31" i="20"/>
  <c r="D73" i="20"/>
  <c r="D59" i="20"/>
  <c r="H59" i="20"/>
  <c r="D34" i="20"/>
  <c r="W74" i="30"/>
  <c r="G74" i="30"/>
  <c r="W44" i="30"/>
  <c r="G44" i="30"/>
  <c r="W37" i="30"/>
  <c r="G37" i="30"/>
  <c r="W76" i="30"/>
  <c r="G76" i="30"/>
  <c r="E48" i="20"/>
  <c r="V49" i="30"/>
  <c r="F49" i="30"/>
  <c r="X72" i="31"/>
  <c r="H72" i="31"/>
  <c r="X38" i="32"/>
  <c r="H38" i="32"/>
  <c r="X69" i="36"/>
  <c r="H69" i="36"/>
  <c r="H66" i="36"/>
  <c r="X66" i="36"/>
  <c r="X47" i="36"/>
  <c r="H47" i="36"/>
  <c r="X57" i="35"/>
  <c r="H57" i="35"/>
  <c r="X50" i="35"/>
  <c r="H50" i="35"/>
  <c r="H54" i="36"/>
  <c r="X54" i="36"/>
  <c r="X51" i="31"/>
  <c r="H51" i="31"/>
  <c r="X43" i="31"/>
  <c r="H43" i="31"/>
  <c r="X49" i="32"/>
  <c r="H49" i="32"/>
  <c r="G33" i="26"/>
  <c r="T33" i="34"/>
  <c r="D33" i="34"/>
  <c r="D42" i="26"/>
  <c r="H42" i="26"/>
  <c r="H8" i="26"/>
  <c r="D41" i="26"/>
  <c r="W68" i="34"/>
  <c r="G68" i="34"/>
  <c r="W34" i="34"/>
  <c r="G34" i="34"/>
  <c r="W50" i="34"/>
  <c r="G50" i="34"/>
  <c r="V71" i="34"/>
  <c r="F71" i="34"/>
  <c r="V70" i="34"/>
  <c r="F70" i="34"/>
  <c r="V69" i="34"/>
  <c r="F69" i="34"/>
  <c r="V76" i="34"/>
  <c r="F76" i="34"/>
  <c r="V43" i="34"/>
  <c r="F43" i="34"/>
  <c r="T67" i="30"/>
  <c r="D67" i="30"/>
  <c r="G67" i="20"/>
  <c r="T75" i="30"/>
  <c r="D75" i="30"/>
  <c r="G75" i="20"/>
  <c r="V44" i="30"/>
  <c r="F44" i="30"/>
  <c r="W46" i="30"/>
  <c r="G46" i="30"/>
  <c r="F45" i="20"/>
  <c r="G40" i="20"/>
  <c r="T40" i="30"/>
  <c r="D40" i="30"/>
  <c r="G32" i="20"/>
  <c r="T32" i="30"/>
  <c r="W72" i="30"/>
  <c r="G72" i="30"/>
  <c r="V50" i="30"/>
  <c r="F50" i="30"/>
  <c r="W57" i="30"/>
  <c r="G57" i="30"/>
  <c r="X60" i="31"/>
  <c r="H60" i="31"/>
  <c r="X71" i="31"/>
  <c r="H71" i="31"/>
  <c r="X50" i="31"/>
  <c r="H50" i="31"/>
  <c r="X58" i="31"/>
  <c r="H58" i="31"/>
  <c r="X34" i="31"/>
  <c r="H34" i="31"/>
  <c r="X69" i="35"/>
  <c r="H69" i="35"/>
  <c r="X40" i="36"/>
  <c r="H40" i="36"/>
  <c r="D39" i="22"/>
  <c r="H11" i="22"/>
  <c r="H8" i="28"/>
  <c r="D41" i="28"/>
  <c r="D32" i="28"/>
  <c r="H3" i="28"/>
  <c r="D38" i="22"/>
  <c r="H2" i="22"/>
  <c r="H28" i="22"/>
  <c r="D43" i="22"/>
  <c r="D74" i="22"/>
  <c r="D60" i="22"/>
  <c r="H12" i="22"/>
  <c r="D76" i="28"/>
  <c r="D62" i="28"/>
  <c r="H27" i="28"/>
  <c r="D33" i="28"/>
  <c r="H13" i="28"/>
  <c r="D69" i="22"/>
  <c r="D55" i="22"/>
  <c r="H24" i="22"/>
  <c r="D37" i="22"/>
  <c r="H22" i="22"/>
  <c r="H6" i="22"/>
  <c r="D47" i="22"/>
  <c r="D72" i="22"/>
  <c r="D58" i="22"/>
  <c r="H16" i="22"/>
  <c r="D36" i="22"/>
  <c r="H26" i="22"/>
  <c r="D50" i="28"/>
  <c r="D64" i="28"/>
  <c r="H25" i="28"/>
  <c r="D72" i="28"/>
  <c r="D58" i="28"/>
  <c r="H16" i="28"/>
  <c r="X69" i="31"/>
  <c r="H69" i="31"/>
  <c r="G48" i="36"/>
  <c r="G31" i="27"/>
  <c r="X33" i="35"/>
  <c r="H33" i="35"/>
  <c r="X36" i="35"/>
  <c r="H36" i="35"/>
  <c r="D31" i="32"/>
  <c r="T31" i="32"/>
  <c r="H17" i="26"/>
  <c r="W70" i="34"/>
  <c r="G70" i="34"/>
  <c r="W76" i="34"/>
  <c r="G76" i="34"/>
  <c r="W67" i="34"/>
  <c r="G67" i="34"/>
  <c r="V75" i="34"/>
  <c r="F75" i="34"/>
  <c r="V41" i="34"/>
  <c r="F41" i="34"/>
  <c r="D46" i="26"/>
  <c r="V36" i="34"/>
  <c r="F36" i="34"/>
  <c r="G68" i="26"/>
  <c r="T68" i="34"/>
  <c r="D68" i="34"/>
  <c r="G34" i="26"/>
  <c r="T34" i="34"/>
  <c r="D34" i="34"/>
  <c r="V47" i="30"/>
  <c r="F47" i="30"/>
  <c r="G74" i="20"/>
  <c r="T74" i="30"/>
  <c r="D74" i="30"/>
  <c r="G70" i="20"/>
  <c r="T70" i="30"/>
  <c r="D70" i="30"/>
  <c r="D75" i="20"/>
  <c r="D61" i="20"/>
  <c r="H61" i="20"/>
  <c r="H27" i="20"/>
  <c r="D62" i="20"/>
  <c r="D76" i="20"/>
  <c r="H76" i="20"/>
  <c r="V37" i="30"/>
  <c r="F37" i="30"/>
  <c r="H24" i="20"/>
  <c r="D69" i="20"/>
  <c r="D55" i="20"/>
  <c r="V38" i="30"/>
  <c r="F38" i="30"/>
  <c r="D41" i="20"/>
  <c r="D46" i="20"/>
  <c r="H46" i="20"/>
  <c r="X70" i="35"/>
  <c r="H70" i="35"/>
  <c r="X44" i="35"/>
  <c r="H44" i="35"/>
  <c r="X61" i="32"/>
  <c r="H61" i="32"/>
  <c r="F45" i="31"/>
  <c r="V45" i="31"/>
  <c r="X67" i="31"/>
  <c r="H67" i="31"/>
  <c r="X32" i="35"/>
  <c r="H32" i="35"/>
  <c r="X54" i="32"/>
  <c r="H54" i="32"/>
  <c r="G45" i="36"/>
  <c r="W45" i="36"/>
  <c r="H63" i="33"/>
  <c r="X63" i="33"/>
  <c r="D48" i="31"/>
  <c r="T48" i="31"/>
  <c r="X54" i="35"/>
  <c r="H54" i="35"/>
  <c r="X53" i="35"/>
  <c r="H53" i="35"/>
  <c r="X61" i="31"/>
  <c r="H61" i="31"/>
  <c r="F31" i="35"/>
  <c r="V31" i="35"/>
  <c r="W73" i="34"/>
  <c r="G73" i="34"/>
  <c r="D54" i="26"/>
  <c r="D68" i="26"/>
  <c r="H68" i="26"/>
  <c r="G57" i="26"/>
  <c r="T57" i="34"/>
  <c r="D57" i="34"/>
  <c r="G56" i="26"/>
  <c r="T56" i="34"/>
  <c r="D56" i="34"/>
  <c r="G67" i="26"/>
  <c r="T67" i="34"/>
  <c r="D67" i="34"/>
  <c r="W61" i="34"/>
  <c r="G61" i="34"/>
  <c r="W40" i="34"/>
  <c r="G40" i="34"/>
  <c r="W36" i="34"/>
  <c r="G36" i="34"/>
  <c r="W35" i="34"/>
  <c r="G35" i="34"/>
  <c r="T59" i="30"/>
  <c r="D59" i="30"/>
  <c r="G59" i="20"/>
  <c r="G34" i="20"/>
  <c r="T34" i="30"/>
  <c r="D34" i="30"/>
  <c r="H34" i="20"/>
  <c r="G72" i="20"/>
  <c r="T72" i="30"/>
  <c r="D72" i="30"/>
  <c r="V33" i="30"/>
  <c r="F33" i="30"/>
  <c r="V76" i="30"/>
  <c r="F76" i="30"/>
  <c r="V74" i="30"/>
  <c r="F74" i="30"/>
  <c r="W33" i="30"/>
  <c r="G33" i="30"/>
  <c r="W51" i="30"/>
  <c r="G51" i="30"/>
  <c r="X44" i="31"/>
  <c r="H44" i="31"/>
  <c r="X32" i="31"/>
  <c r="H32" i="31"/>
  <c r="G31" i="21"/>
  <c r="X38" i="35"/>
  <c r="H38" i="35"/>
  <c r="H52" i="36"/>
  <c r="X52" i="36"/>
  <c r="D43" i="21"/>
  <c r="H28" i="21"/>
  <c r="D74" i="27"/>
  <c r="D60" i="27"/>
  <c r="H12" i="27"/>
  <c r="D36" i="27"/>
  <c r="H26" i="27"/>
  <c r="D65" i="27"/>
  <c r="D51" i="27"/>
  <c r="H21" i="27"/>
  <c r="H16" i="21"/>
  <c r="D72" i="21"/>
  <c r="D58" i="21"/>
  <c r="D40" i="21"/>
  <c r="H4" i="21"/>
  <c r="D38" i="27"/>
  <c r="H2" i="27"/>
  <c r="D38" i="21"/>
  <c r="H2" i="21"/>
  <c r="H13" i="21"/>
  <c r="D33" i="21"/>
  <c r="D68" i="21"/>
  <c r="D54" i="21"/>
  <c r="H9" i="21"/>
  <c r="D69" i="27"/>
  <c r="D55" i="27"/>
  <c r="H24" i="27"/>
  <c r="D70" i="21"/>
  <c r="D56" i="21"/>
  <c r="H20" i="21"/>
  <c r="D68" i="27"/>
  <c r="D54" i="27"/>
  <c r="H9" i="27"/>
  <c r="D67" i="27"/>
  <c r="D53" i="27"/>
  <c r="H5" i="27"/>
  <c r="D43" i="27"/>
  <c r="H28" i="27"/>
  <c r="H23" i="23"/>
  <c r="D41" i="29"/>
  <c r="H8" i="29"/>
  <c r="H12" i="23"/>
  <c r="D65" i="29"/>
  <c r="D51" i="29"/>
  <c r="H21" i="29"/>
  <c r="D35" i="29"/>
  <c r="H30" i="29"/>
  <c r="D47" i="29"/>
  <c r="H6" i="29"/>
  <c r="H30" i="23"/>
  <c r="D34" i="29"/>
  <c r="H14" i="29"/>
  <c r="X52" i="32"/>
  <c r="H52" i="32"/>
  <c r="X33" i="36"/>
  <c r="H33" i="36"/>
  <c r="X43" i="35"/>
  <c r="H43" i="35"/>
  <c r="X49" i="35"/>
  <c r="H49" i="35"/>
  <c r="X71" i="32"/>
  <c r="H71" i="32"/>
  <c r="X58" i="32"/>
  <c r="H58" i="32"/>
  <c r="X43" i="36"/>
  <c r="H43" i="36"/>
  <c r="X34" i="36"/>
  <c r="H34" i="36"/>
  <c r="G48" i="31"/>
  <c r="W48" i="31"/>
  <c r="X41" i="32"/>
  <c r="H41" i="32"/>
  <c r="G40" i="26"/>
  <c r="T40" i="34"/>
  <c r="D40" i="34"/>
  <c r="W46" i="34"/>
  <c r="G46" i="34"/>
  <c r="F45" i="26"/>
  <c r="T73" i="34"/>
  <c r="D73" i="34"/>
  <c r="G73" i="26"/>
  <c r="V54" i="34"/>
  <c r="F54" i="34"/>
  <c r="V58" i="34"/>
  <c r="F58" i="34"/>
  <c r="V64" i="34"/>
  <c r="F64" i="34"/>
  <c r="E63" i="26"/>
  <c r="D71" i="26"/>
  <c r="D57" i="26"/>
  <c r="H57" i="26"/>
  <c r="D74" i="26"/>
  <c r="D62" i="26"/>
  <c r="D76" i="26"/>
  <c r="D67" i="26"/>
  <c r="H67" i="26"/>
  <c r="D53" i="26"/>
  <c r="H53" i="26"/>
  <c r="G51" i="26"/>
  <c r="T51" i="34"/>
  <c r="D51" i="34"/>
  <c r="V40" i="30"/>
  <c r="F40" i="30"/>
  <c r="V46" i="30"/>
  <c r="F46" i="30"/>
  <c r="F45" i="30"/>
  <c r="V45" i="30"/>
  <c r="E45" i="20"/>
  <c r="D49" i="20"/>
  <c r="V59" i="30"/>
  <c r="F59" i="30"/>
  <c r="V68" i="30"/>
  <c r="F68" i="30"/>
  <c r="V72" i="30"/>
  <c r="F72" i="30"/>
  <c r="D50" i="20"/>
  <c r="H50" i="20"/>
  <c r="D64" i="20"/>
  <c r="W39" i="30"/>
  <c r="G39" i="30"/>
  <c r="W70" i="30"/>
  <c r="G70" i="30"/>
  <c r="V66" i="30"/>
  <c r="F66" i="30"/>
  <c r="E63" i="20"/>
  <c r="X74" i="31"/>
  <c r="H74" i="31"/>
  <c r="X64" i="31"/>
  <c r="H64" i="31"/>
  <c r="G63" i="21"/>
  <c r="X73" i="35"/>
  <c r="H73" i="35"/>
  <c r="X35" i="32"/>
  <c r="H35" i="32"/>
  <c r="X65" i="32"/>
  <c r="H65" i="32"/>
  <c r="X33" i="32"/>
  <c r="H33" i="32"/>
  <c r="X44" i="36"/>
  <c r="H44" i="36"/>
  <c r="X74" i="36"/>
  <c r="H74" i="36"/>
  <c r="X60" i="35"/>
  <c r="H60" i="35"/>
  <c r="X53" i="36"/>
  <c r="H53" i="36"/>
  <c r="V53" i="34"/>
  <c r="F53" i="34"/>
  <c r="D65" i="26"/>
  <c r="D51" i="26"/>
  <c r="T32" i="34"/>
  <c r="D32" i="34"/>
  <c r="C31" i="26"/>
  <c r="G32" i="26"/>
  <c r="D73" i="26"/>
  <c r="H73" i="26"/>
  <c r="D59" i="26"/>
  <c r="W58" i="34"/>
  <c r="G58" i="34"/>
  <c r="W49" i="34"/>
  <c r="G49" i="34"/>
  <c r="F48" i="26"/>
  <c r="W64" i="34"/>
  <c r="G64" i="34"/>
  <c r="F63" i="26"/>
  <c r="W47" i="34"/>
  <c r="G47" i="34"/>
  <c r="V56" i="34"/>
  <c r="F56" i="34"/>
  <c r="V62" i="34"/>
  <c r="F62" i="34"/>
  <c r="T53" i="30"/>
  <c r="D53" i="30"/>
  <c r="G53" i="20"/>
  <c r="T61" i="30"/>
  <c r="D61" i="30"/>
  <c r="G61" i="20"/>
  <c r="T42" i="30"/>
  <c r="D42" i="30"/>
  <c r="G42" i="20"/>
  <c r="T65" i="30"/>
  <c r="D65" i="30"/>
  <c r="G65" i="20"/>
  <c r="G38" i="20"/>
  <c r="T38" i="30"/>
  <c r="D38" i="30"/>
  <c r="V36" i="30"/>
  <c r="F36" i="30"/>
  <c r="T41" i="30"/>
  <c r="D41" i="30"/>
  <c r="G41" i="20"/>
  <c r="H41" i="20"/>
  <c r="V61" i="30"/>
  <c r="F61" i="30"/>
  <c r="H7" i="20"/>
  <c r="W58" i="30"/>
  <c r="G58" i="30"/>
  <c r="W71" i="30"/>
  <c r="G71" i="30"/>
  <c r="H63" i="37"/>
  <c r="X63" i="37"/>
  <c r="X59" i="35"/>
  <c r="H59" i="35"/>
  <c r="G31" i="32"/>
  <c r="W31" i="32"/>
  <c r="G31" i="31"/>
  <c r="W31" i="31"/>
  <c r="X42" i="31"/>
  <c r="H42" i="31"/>
  <c r="D64" i="22"/>
  <c r="D50" i="22"/>
  <c r="H25" i="22"/>
  <c r="D73" i="22"/>
  <c r="D59" i="22"/>
  <c r="H7" i="22"/>
  <c r="D41" i="22"/>
  <c r="H8" i="22"/>
  <c r="H10" i="28"/>
  <c r="D46" i="28"/>
  <c r="D35" i="22"/>
  <c r="H30" i="22"/>
  <c r="D65" i="22"/>
  <c r="D51" i="22"/>
  <c r="H21" i="22"/>
  <c r="D65" i="28"/>
  <c r="D51" i="28"/>
  <c r="H21" i="28"/>
  <c r="D70" i="28"/>
  <c r="D56" i="28"/>
  <c r="H20" i="28"/>
  <c r="D52" i="28"/>
  <c r="D66" i="28"/>
  <c r="H17" i="28"/>
  <c r="D68" i="22"/>
  <c r="D54" i="22"/>
  <c r="H9" i="22"/>
  <c r="D71" i="22"/>
  <c r="D57" i="22"/>
  <c r="H29" i="22"/>
  <c r="D49" i="28"/>
  <c r="H23" i="28"/>
  <c r="D68" i="28"/>
  <c r="D54" i="28"/>
  <c r="H9" i="28"/>
  <c r="X56" i="31"/>
  <c r="H56" i="31"/>
  <c r="F63" i="31"/>
  <c r="V63" i="31"/>
  <c r="X68" i="35"/>
  <c r="H68" i="35"/>
  <c r="X76" i="32"/>
  <c r="H76" i="32"/>
  <c r="X38" i="36"/>
  <c r="H38" i="36"/>
  <c r="H60" i="36"/>
  <c r="X60" i="36"/>
  <c r="H57" i="36"/>
  <c r="X57" i="36"/>
  <c r="X72" i="36"/>
  <c r="H72" i="36"/>
  <c r="G47" i="26"/>
  <c r="T47" i="34"/>
  <c r="D47" i="34"/>
  <c r="W39" i="34"/>
  <c r="G39" i="34"/>
  <c r="W60" i="34"/>
  <c r="G60" i="34"/>
  <c r="W52" i="34"/>
  <c r="G52" i="34"/>
  <c r="W37" i="34"/>
  <c r="G37" i="34"/>
  <c r="W53" i="34"/>
  <c r="G53" i="34"/>
  <c r="D32" i="26"/>
  <c r="G49" i="26"/>
  <c r="T49" i="34"/>
  <c r="D49" i="34"/>
  <c r="C48" i="26"/>
  <c r="W71" i="34"/>
  <c r="G71" i="34"/>
  <c r="G44" i="20"/>
  <c r="T44" i="30"/>
  <c r="D44" i="30"/>
  <c r="T52" i="30"/>
  <c r="D52" i="30"/>
  <c r="G52" i="20"/>
  <c r="D33" i="20"/>
  <c r="D42" i="20"/>
  <c r="V70" i="30"/>
  <c r="F70" i="30"/>
  <c r="G36" i="20"/>
  <c r="T36" i="30"/>
  <c r="D36" i="30"/>
  <c r="W35" i="30"/>
  <c r="G35" i="30"/>
  <c r="X76" i="35"/>
  <c r="H76" i="35"/>
  <c r="X66" i="35"/>
  <c r="H66" i="35"/>
  <c r="X46" i="35"/>
  <c r="H46" i="35"/>
  <c r="G45" i="27"/>
  <c r="X55" i="35"/>
  <c r="H55" i="35"/>
  <c r="X49" i="31"/>
  <c r="H49" i="31"/>
  <c r="G48" i="21"/>
  <c r="G31" i="35"/>
  <c r="W31" i="35"/>
  <c r="G63" i="36"/>
  <c r="W63" i="36"/>
  <c r="H48" i="37"/>
  <c r="X48" i="37"/>
  <c r="G48" i="35"/>
  <c r="W48" i="35"/>
  <c r="W59" i="34"/>
  <c r="G59" i="34"/>
  <c r="D34" i="26"/>
  <c r="H12" i="26"/>
  <c r="H52" i="26"/>
  <c r="T52" i="34"/>
  <c r="D52" i="34"/>
  <c r="G52" i="26"/>
  <c r="G70" i="26"/>
  <c r="T70" i="34"/>
  <c r="D70" i="34"/>
  <c r="H70" i="26"/>
  <c r="G69" i="26"/>
  <c r="T69" i="34"/>
  <c r="D69" i="34"/>
  <c r="H27" i="26"/>
  <c r="G53" i="26"/>
  <c r="T53" i="34"/>
  <c r="D53" i="34"/>
  <c r="V33" i="34"/>
  <c r="F33" i="34"/>
  <c r="H19" i="26"/>
  <c r="H21" i="26"/>
  <c r="W41" i="34"/>
  <c r="G41" i="34"/>
  <c r="V62" i="30"/>
  <c r="F62" i="30"/>
  <c r="W47" i="30"/>
  <c r="G47" i="30"/>
  <c r="D37" i="20"/>
  <c r="T69" i="30"/>
  <c r="D69" i="30"/>
  <c r="H69" i="20"/>
  <c r="G69" i="20"/>
  <c r="T47" i="30"/>
  <c r="D47" i="30"/>
  <c r="G47" i="20"/>
  <c r="V60" i="30"/>
  <c r="F60" i="30"/>
  <c r="W53" i="30"/>
  <c r="G53" i="30"/>
  <c r="W42" i="30"/>
  <c r="G42" i="30"/>
  <c r="H62" i="20"/>
  <c r="T62" i="30"/>
  <c r="D62" i="30"/>
  <c r="G62" i="20"/>
  <c r="F48" i="35"/>
  <c r="V48" i="35"/>
  <c r="G45" i="32"/>
  <c r="W45" i="32"/>
  <c r="X53" i="31"/>
  <c r="H53" i="31"/>
  <c r="X37" i="35"/>
  <c r="H37" i="35"/>
  <c r="X66" i="32"/>
  <c r="H66" i="32"/>
  <c r="X44" i="32"/>
  <c r="H44" i="32"/>
  <c r="D76" i="21"/>
  <c r="D62" i="21"/>
  <c r="H27" i="21"/>
  <c r="D47" i="27"/>
  <c r="H6" i="27"/>
  <c r="H8" i="27"/>
  <c r="D41" i="27"/>
  <c r="D42" i="27"/>
  <c r="H19" i="27"/>
  <c r="D33" i="27"/>
  <c r="H13" i="27"/>
  <c r="D32" i="21"/>
  <c r="H3" i="21"/>
  <c r="D76" i="27"/>
  <c r="D62" i="27"/>
  <c r="H27" i="27"/>
  <c r="D70" i="27"/>
  <c r="D56" i="27"/>
  <c r="H20" i="27"/>
  <c r="D66" i="27"/>
  <c r="D52" i="27"/>
  <c r="H17" i="27"/>
  <c r="H11" i="27"/>
  <c r="D39" i="27"/>
  <c r="D36" i="21"/>
  <c r="H26" i="21"/>
  <c r="D40" i="27"/>
  <c r="H4" i="27"/>
  <c r="D34" i="27"/>
  <c r="H14" i="27"/>
  <c r="D69" i="21"/>
  <c r="D55" i="21"/>
  <c r="H24" i="21"/>
  <c r="H28" i="23"/>
  <c r="D43" i="29"/>
  <c r="H28" i="29"/>
  <c r="D70" i="29"/>
  <c r="D56" i="29"/>
  <c r="H20" i="29"/>
  <c r="D66" i="29"/>
  <c r="D52" i="29"/>
  <c r="H17" i="29"/>
  <c r="D39" i="29"/>
  <c r="H11" i="29"/>
  <c r="H2" i="23"/>
  <c r="D42" i="29"/>
  <c r="H19" i="29"/>
  <c r="D33" i="29"/>
  <c r="H13" i="29"/>
  <c r="H3" i="23"/>
  <c r="D46" i="29"/>
  <c r="H10" i="29"/>
  <c r="H27" i="23"/>
  <c r="H21" i="23"/>
  <c r="H20" i="23"/>
  <c r="H17" i="23"/>
  <c r="D32" i="29"/>
  <c r="H3" i="29"/>
  <c r="D71" i="29"/>
  <c r="D57" i="29"/>
  <c r="H29" i="29"/>
  <c r="H10" i="23"/>
  <c r="X74" i="32"/>
  <c r="H74" i="32"/>
  <c r="F31" i="36"/>
  <c r="V31" i="36"/>
  <c r="X37" i="31"/>
  <c r="H37" i="31"/>
  <c r="X52" i="31"/>
  <c r="H52" i="31"/>
  <c r="D63" i="35"/>
  <c r="T63" i="35"/>
  <c r="X76" i="36"/>
  <c r="H76" i="36"/>
  <c r="H31" i="37"/>
  <c r="X31" i="37"/>
  <c r="X65" i="31"/>
  <c r="H65" i="31"/>
  <c r="X32" i="36"/>
  <c r="H32" i="36"/>
  <c r="G31" i="28"/>
  <c r="G36" i="26"/>
  <c r="T36" i="34"/>
  <c r="D36" i="34"/>
  <c r="G35" i="26"/>
  <c r="T35" i="34"/>
  <c r="D35" i="34"/>
  <c r="G59" i="26"/>
  <c r="T59" i="34"/>
  <c r="D59" i="34"/>
  <c r="H59" i="26"/>
  <c r="V50" i="34"/>
  <c r="F50" i="34"/>
  <c r="D37" i="26"/>
  <c r="D69" i="26"/>
  <c r="H69" i="26"/>
  <c r="D55" i="26"/>
  <c r="D43" i="26"/>
  <c r="H43" i="26"/>
  <c r="W33" i="34"/>
  <c r="G33" i="34"/>
  <c r="G42" i="26"/>
  <c r="T42" i="34"/>
  <c r="D42" i="34"/>
  <c r="W38" i="30"/>
  <c r="G38" i="30"/>
  <c r="V57" i="30"/>
  <c r="F57" i="30"/>
  <c r="D58" i="20"/>
  <c r="D72" i="20"/>
  <c r="H72" i="20"/>
  <c r="T50" i="30"/>
  <c r="D50" i="30"/>
  <c r="G50" i="20"/>
  <c r="D35" i="20"/>
  <c r="W32" i="30"/>
  <c r="G32" i="30"/>
  <c r="F31" i="20"/>
  <c r="V73" i="30"/>
  <c r="F73" i="30"/>
  <c r="V54" i="30"/>
  <c r="F54" i="30"/>
  <c r="V58" i="30"/>
  <c r="F58" i="30"/>
  <c r="W52" i="30"/>
  <c r="G52" i="30"/>
  <c r="W56" i="30"/>
  <c r="G56" i="30"/>
  <c r="V55" i="30"/>
  <c r="F55" i="30"/>
  <c r="H28" i="20"/>
  <c r="D43" i="20"/>
  <c r="H43" i="20"/>
  <c r="V52" i="30"/>
  <c r="F52" i="30"/>
  <c r="X40" i="31"/>
  <c r="H40" i="31"/>
  <c r="F48" i="31"/>
  <c r="V48" i="31"/>
  <c r="G63" i="31"/>
  <c r="W63" i="31"/>
  <c r="X35" i="31"/>
  <c r="H35" i="31"/>
  <c r="X72" i="35"/>
  <c r="H72" i="35"/>
  <c r="H48" i="33"/>
  <c r="X48" i="33"/>
  <c r="X41" i="31"/>
  <c r="H41" i="31"/>
  <c r="G45" i="35"/>
  <c r="W45" i="35"/>
  <c r="G48" i="22"/>
  <c r="X57" i="32"/>
  <c r="H57" i="32"/>
  <c r="G48" i="27"/>
  <c r="X61" i="35"/>
  <c r="H61" i="35"/>
  <c r="X47" i="35"/>
  <c r="H47" i="35"/>
  <c r="X46" i="32"/>
  <c r="H46" i="32"/>
  <c r="G45" i="22"/>
  <c r="X53" i="32"/>
  <c r="H53" i="32"/>
  <c r="D48" i="32"/>
  <c r="V67" i="34"/>
  <c r="F67" i="34"/>
  <c r="H46" i="26"/>
  <c r="T46" i="34"/>
  <c r="D46" i="34"/>
  <c r="C45" i="26"/>
  <c r="G46" i="26"/>
  <c r="D35" i="26"/>
  <c r="H35" i="26"/>
  <c r="W72" i="34"/>
  <c r="G72" i="34"/>
  <c r="V39" i="34"/>
  <c r="F39" i="34"/>
  <c r="V74" i="34"/>
  <c r="F74" i="34"/>
  <c r="V66" i="34"/>
  <c r="F66" i="34"/>
  <c r="V37" i="34"/>
  <c r="F37" i="34"/>
  <c r="T33" i="30"/>
  <c r="D33" i="30"/>
  <c r="H33" i="20"/>
  <c r="G33" i="20"/>
  <c r="T51" i="30"/>
  <c r="D51" i="30"/>
  <c r="G51" i="20"/>
  <c r="T71" i="30"/>
  <c r="D71" i="30"/>
  <c r="G71" i="20"/>
  <c r="D38" i="20"/>
  <c r="H38" i="20"/>
  <c r="G46" i="20"/>
  <c r="T46" i="30"/>
  <c r="D46" i="30"/>
  <c r="D45" i="30"/>
  <c r="T45" i="30"/>
  <c r="C45" i="20"/>
  <c r="V75" i="30"/>
  <c r="F75" i="30"/>
  <c r="W73" i="30"/>
  <c r="G73" i="30"/>
  <c r="W68" i="30"/>
  <c r="G68" i="30"/>
  <c r="W34" i="30"/>
  <c r="G34" i="30"/>
  <c r="W36" i="30"/>
  <c r="G36" i="30"/>
  <c r="X51" i="32"/>
  <c r="H51" i="32"/>
  <c r="X42" i="32"/>
  <c r="H42" i="32"/>
  <c r="X75" i="32"/>
  <c r="H75" i="32"/>
  <c r="H55" i="36"/>
  <c r="X55" i="36"/>
  <c r="X70" i="36"/>
  <c r="H70" i="36"/>
  <c r="D45" i="36"/>
  <c r="T45" i="36"/>
  <c r="X33" i="31"/>
  <c r="H33" i="31"/>
  <c r="X58" i="35"/>
  <c r="H58" i="35"/>
  <c r="X40" i="35"/>
  <c r="H40" i="35"/>
  <c r="X43" i="32"/>
  <c r="H43" i="32"/>
  <c r="X70" i="32"/>
  <c r="H70" i="32"/>
  <c r="X60" i="32"/>
  <c r="H60" i="32"/>
  <c r="F45" i="36"/>
  <c r="V45" i="36"/>
  <c r="D49" i="22"/>
  <c r="H23" i="22"/>
  <c r="D32" i="22"/>
  <c r="H3" i="22"/>
  <c r="D46" i="22"/>
  <c r="H10" i="22"/>
  <c r="D42" i="22"/>
  <c r="H19" i="22"/>
  <c r="D33" i="22"/>
  <c r="H13" i="22"/>
  <c r="D42" i="28"/>
  <c r="H19" i="28"/>
  <c r="D44" i="28"/>
  <c r="H15" i="28"/>
  <c r="D70" i="22"/>
  <c r="D56" i="22"/>
  <c r="H20" i="22"/>
  <c r="D66" i="22"/>
  <c r="D52" i="22"/>
  <c r="H17" i="22"/>
  <c r="D74" i="28"/>
  <c r="D60" i="28"/>
  <c r="H12" i="28"/>
  <c r="D39" i="28"/>
  <c r="H11" i="28"/>
  <c r="D34" i="22"/>
  <c r="H14" i="22"/>
  <c r="D40" i="22"/>
  <c r="H4" i="22"/>
  <c r="D67" i="28"/>
  <c r="D53" i="28"/>
  <c r="H5" i="28"/>
  <c r="D34" i="28"/>
  <c r="H14" i="28"/>
  <c r="D36" i="28"/>
  <c r="H26" i="28"/>
  <c r="D35" i="28"/>
  <c r="H30" i="28"/>
  <c r="D38" i="28"/>
  <c r="H2" i="28"/>
  <c r="F31" i="31"/>
  <c r="V31" i="31"/>
  <c r="X73" i="36"/>
  <c r="H73" i="36"/>
  <c r="F45" i="35"/>
  <c r="V45" i="35"/>
  <c r="X39" i="32"/>
  <c r="H39" i="32"/>
  <c r="X73" i="32"/>
  <c r="H73" i="32"/>
  <c r="X32" i="32"/>
  <c r="H32" i="32"/>
  <c r="G31" i="22"/>
  <c r="W74" i="34"/>
  <c r="G74" i="34"/>
  <c r="W44" i="34"/>
  <c r="G44" i="34"/>
  <c r="W66" i="34"/>
  <c r="G66" i="34"/>
  <c r="H20" i="26"/>
  <c r="W69" i="34"/>
  <c r="G69" i="34"/>
  <c r="W43" i="34"/>
  <c r="G43" i="34"/>
  <c r="H13" i="26"/>
  <c r="D33" i="26"/>
  <c r="H33" i="26"/>
  <c r="V51" i="34"/>
  <c r="F51" i="34"/>
  <c r="T38" i="34"/>
  <c r="D38" i="34"/>
  <c r="G38" i="26"/>
  <c r="V40" i="34"/>
  <c r="F40" i="34"/>
  <c r="V35" i="34"/>
  <c r="F35" i="34"/>
  <c r="V59" i="34"/>
  <c r="F59" i="34"/>
  <c r="T58" i="34"/>
  <c r="D58" i="34"/>
  <c r="G58" i="26"/>
  <c r="T50" i="34"/>
  <c r="D50" i="34"/>
  <c r="G50" i="26"/>
  <c r="W57" i="34"/>
  <c r="G57" i="34"/>
  <c r="T39" i="30"/>
  <c r="D39" i="30"/>
  <c r="G39" i="20"/>
  <c r="G66" i="20"/>
  <c r="T66" i="30"/>
  <c r="D66" i="30"/>
  <c r="C63" i="20"/>
  <c r="W55" i="30"/>
  <c r="G55" i="30"/>
  <c r="V42" i="30"/>
  <c r="F42" i="30"/>
  <c r="D65" i="20"/>
  <c r="H65" i="20"/>
  <c r="D51" i="20"/>
  <c r="V53" i="30"/>
  <c r="F53" i="30"/>
  <c r="V56" i="30"/>
  <c r="F56" i="30"/>
  <c r="W43" i="30"/>
  <c r="G43" i="30"/>
  <c r="X39" i="35"/>
  <c r="H39" i="35"/>
  <c r="X37" i="36"/>
  <c r="H37" i="36"/>
  <c r="H56" i="36"/>
  <c r="X56" i="36"/>
  <c r="H61" i="36"/>
  <c r="X61" i="36"/>
  <c r="X68" i="31"/>
  <c r="H68" i="31"/>
  <c r="D31" i="35"/>
  <c r="T31" i="35"/>
  <c r="F31" i="32"/>
  <c r="V31" i="32"/>
  <c r="X55" i="31"/>
  <c r="H55" i="31"/>
  <c r="X66" i="31"/>
  <c r="H66" i="31"/>
  <c r="X47" i="32"/>
  <c r="H47" i="32"/>
  <c r="X72" i="32"/>
  <c r="H72" i="32"/>
  <c r="X34" i="32"/>
  <c r="H34" i="32"/>
  <c r="X39" i="36"/>
  <c r="H39" i="36"/>
  <c r="H50" i="36"/>
  <c r="X50" i="36"/>
  <c r="D48" i="36"/>
  <c r="H31" i="33"/>
  <c r="X31" i="33"/>
  <c r="D49" i="26"/>
  <c r="H29" i="26"/>
  <c r="D47" i="26"/>
  <c r="H47" i="26"/>
  <c r="G39" i="26"/>
  <c r="T39" i="34"/>
  <c r="D39" i="34"/>
  <c r="H39" i="26"/>
  <c r="G60" i="26"/>
  <c r="T60" i="34"/>
  <c r="D60" i="34"/>
  <c r="H60" i="26"/>
  <c r="H66" i="26"/>
  <c r="T66" i="34"/>
  <c r="D66" i="34"/>
  <c r="G66" i="26"/>
  <c r="G55" i="26"/>
  <c r="T55" i="34"/>
  <c r="D55" i="34"/>
  <c r="H55" i="26"/>
  <c r="G62" i="26"/>
  <c r="T62" i="34"/>
  <c r="D62" i="34"/>
  <c r="H62" i="26"/>
  <c r="G43" i="26"/>
  <c r="T43" i="34"/>
  <c r="D43" i="34"/>
  <c r="W65" i="34"/>
  <c r="G65" i="34"/>
  <c r="H30" i="26"/>
  <c r="G54" i="20"/>
  <c r="T54" i="30"/>
  <c r="D54" i="30"/>
  <c r="H14" i="20"/>
  <c r="T49" i="30"/>
  <c r="D49" i="30"/>
  <c r="C48" i="20"/>
  <c r="H49" i="20"/>
  <c r="G49" i="20"/>
  <c r="W50" i="30"/>
  <c r="G50" i="30"/>
  <c r="V34" i="30"/>
  <c r="F34" i="30"/>
  <c r="D44" i="20"/>
  <c r="T55" i="30"/>
  <c r="D55" i="30"/>
  <c r="G55" i="20"/>
  <c r="H55" i="20"/>
  <c r="T43" i="30"/>
  <c r="D43" i="30"/>
  <c r="G43" i="20"/>
  <c r="V39" i="30"/>
  <c r="F39" i="30"/>
  <c r="V51" i="30"/>
  <c r="F51" i="30"/>
  <c r="W67" i="30"/>
  <c r="G67" i="30"/>
  <c r="W61" i="30"/>
  <c r="G61" i="30"/>
  <c r="T76" i="30"/>
  <c r="D76" i="30"/>
  <c r="G76" i="20"/>
  <c r="D57" i="20"/>
  <c r="D71" i="20"/>
  <c r="D31" i="31"/>
  <c r="T31" i="31"/>
  <c r="X56" i="35"/>
  <c r="H56" i="35"/>
  <c r="X52" i="35"/>
  <c r="H52" i="35"/>
  <c r="F63" i="35"/>
  <c r="V63" i="35"/>
  <c r="G48" i="32"/>
  <c r="F63" i="32"/>
  <c r="V63" i="32"/>
  <c r="G31" i="36"/>
  <c r="W31" i="36"/>
  <c r="H21" i="21"/>
  <c r="D65" i="21"/>
  <c r="D51" i="21"/>
  <c r="D75" i="27"/>
  <c r="D61" i="27"/>
  <c r="H18" i="27"/>
  <c r="D44" i="21"/>
  <c r="H15" i="21"/>
  <c r="H12" i="21"/>
  <c r="D74" i="21"/>
  <c r="D60" i="21"/>
  <c r="H25" i="21"/>
  <c r="D64" i="21"/>
  <c r="D50" i="21"/>
  <c r="D44" i="27"/>
  <c r="H15" i="27"/>
  <c r="D35" i="21"/>
  <c r="H30" i="21"/>
  <c r="H19" i="21"/>
  <c r="D42" i="21"/>
  <c r="D67" i="21"/>
  <c r="D53" i="21"/>
  <c r="H5" i="21"/>
  <c r="D46" i="27"/>
  <c r="H10" i="27"/>
  <c r="D37" i="27"/>
  <c r="H22" i="27"/>
  <c r="D41" i="21"/>
  <c r="H8" i="21"/>
  <c r="D66" i="21"/>
  <c r="D52" i="21"/>
  <c r="H17" i="21"/>
  <c r="H29" i="27"/>
  <c r="D71" i="27"/>
  <c r="D57" i="27"/>
  <c r="D49" i="27"/>
  <c r="H23" i="27"/>
  <c r="D76" i="29"/>
  <c r="D62" i="29"/>
  <c r="H27" i="29"/>
  <c r="D44" i="29"/>
  <c r="H15" i="29"/>
  <c r="H7" i="23"/>
  <c r="H16" i="23"/>
  <c r="D75" i="29"/>
  <c r="D61" i="29"/>
  <c r="H18" i="29"/>
  <c r="H13" i="23"/>
  <c r="H14" i="23"/>
  <c r="D38" i="29"/>
  <c r="H2" i="29"/>
  <c r="H5" i="23"/>
  <c r="D74" i="29"/>
  <c r="D60" i="29"/>
  <c r="H12" i="29"/>
  <c r="H19" i="23"/>
  <c r="H15" i="23"/>
  <c r="D73" i="29"/>
  <c r="D59" i="29"/>
  <c r="H7" i="29"/>
  <c r="H4" i="23"/>
  <c r="D64" i="29"/>
  <c r="D50" i="29"/>
  <c r="H25" i="29"/>
  <c r="D72" i="29"/>
  <c r="D58" i="29"/>
  <c r="H16" i="29"/>
  <c r="X55" i="32"/>
  <c r="H55" i="32"/>
  <c r="D63" i="36"/>
  <c r="T63" i="36"/>
  <c r="X64" i="32"/>
  <c r="H64" i="32"/>
  <c r="G63" i="22"/>
  <c r="V34" i="34"/>
  <c r="F34" i="34"/>
  <c r="D44" i="26"/>
  <c r="T75" i="34"/>
  <c r="D75" i="34"/>
  <c r="G75" i="26"/>
  <c r="V41" i="30"/>
  <c r="F41" i="30"/>
  <c r="V71" i="30"/>
  <c r="F71" i="30"/>
  <c r="D68" i="20"/>
  <c r="H68" i="20"/>
  <c r="D54" i="20"/>
  <c r="G64" i="20"/>
  <c r="T64" i="30"/>
  <c r="D64" i="30"/>
  <c r="H64" i="20"/>
  <c r="D47" i="20"/>
  <c r="W60" i="30"/>
  <c r="G60" i="30"/>
  <c r="W66" i="30"/>
  <c r="G66" i="30"/>
  <c r="V69" i="30"/>
  <c r="F69" i="30"/>
  <c r="W62" i="30"/>
  <c r="G62" i="30"/>
  <c r="D63" i="31"/>
  <c r="T63" i="31"/>
  <c r="X35" i="35"/>
  <c r="H35" i="35"/>
  <c r="X70" i="31"/>
  <c r="H70" i="31"/>
  <c r="X37" i="32"/>
  <c r="H37" i="32"/>
  <c r="X35" i="36"/>
  <c r="H35" i="36"/>
  <c r="H62" i="36"/>
  <c r="X62" i="36"/>
  <c r="X71" i="36"/>
  <c r="H71" i="36"/>
  <c r="X62" i="31"/>
  <c r="H62" i="31"/>
  <c r="X50" i="32"/>
  <c r="H50" i="32"/>
  <c r="D75" i="26"/>
  <c r="H75" i="26"/>
  <c r="D61" i="26"/>
  <c r="W38" i="34"/>
  <c r="G38" i="34"/>
  <c r="D40" i="26"/>
  <c r="H40" i="26"/>
  <c r="H26" i="26"/>
  <c r="D36" i="26"/>
  <c r="W54" i="34"/>
  <c r="G54" i="34"/>
  <c r="V57" i="34"/>
  <c r="F57" i="34"/>
  <c r="V60" i="34"/>
  <c r="F60" i="34"/>
  <c r="V44" i="34"/>
  <c r="F44" i="34"/>
  <c r="V52" i="34"/>
  <c r="F52" i="34"/>
  <c r="V55" i="34"/>
  <c r="F55" i="34"/>
  <c r="T57" i="30"/>
  <c r="D57" i="30"/>
  <c r="G57" i="20"/>
  <c r="H57" i="20"/>
  <c r="W40" i="30"/>
  <c r="G40" i="30"/>
  <c r="W41" i="30"/>
  <c r="G41" i="30"/>
  <c r="W59" i="30"/>
  <c r="G59" i="30"/>
  <c r="W54" i="30"/>
  <c r="G54" i="30"/>
  <c r="F48" i="20"/>
  <c r="W49" i="30"/>
  <c r="G49" i="30"/>
  <c r="V64" i="30"/>
  <c r="F64" i="30"/>
  <c r="X39" i="31"/>
  <c r="H39" i="31"/>
  <c r="G45" i="28"/>
  <c r="H46" i="36"/>
  <c r="H45" i="36"/>
  <c r="X45" i="36"/>
  <c r="X46" i="36"/>
  <c r="X75" i="36"/>
  <c r="H75" i="36"/>
  <c r="X68" i="32"/>
  <c r="H68" i="32"/>
  <c r="D67" i="22"/>
  <c r="D53" i="22"/>
  <c r="H5" i="22"/>
  <c r="D75" i="22"/>
  <c r="D61" i="22"/>
  <c r="H18" i="22"/>
  <c r="D75" i="28"/>
  <c r="D61" i="28"/>
  <c r="H18" i="28"/>
  <c r="D69" i="28"/>
  <c r="D55" i="28"/>
  <c r="H24" i="28"/>
  <c r="D37" i="28"/>
  <c r="H22" i="28"/>
  <c r="D47" i="28"/>
  <c r="H6" i="28"/>
  <c r="D44" i="22"/>
  <c r="H15" i="22"/>
  <c r="D43" i="28"/>
  <c r="H28" i="28"/>
  <c r="D40" i="28"/>
  <c r="H4" i="28"/>
  <c r="H27" i="22"/>
  <c r="D76" i="22"/>
  <c r="D62" i="22"/>
  <c r="D71" i="28"/>
  <c r="D57" i="28"/>
  <c r="H29" i="28"/>
  <c r="D73" i="28"/>
  <c r="D59" i="28"/>
  <c r="H7" i="28"/>
  <c r="X67" i="35"/>
  <c r="H67" i="35"/>
  <c r="X75" i="31"/>
  <c r="H75" i="31"/>
  <c r="G45" i="21"/>
  <c r="X46" i="31"/>
  <c r="H46" i="31"/>
  <c r="X42" i="35"/>
  <c r="H42" i="35"/>
  <c r="G63" i="35"/>
  <c r="W63" i="35"/>
  <c r="X41" i="35"/>
  <c r="H41" i="35"/>
  <c r="H67" i="36"/>
  <c r="X67" i="36"/>
  <c r="H11" i="26"/>
  <c r="W56" i="34"/>
  <c r="G56" i="34"/>
  <c r="H22" i="26"/>
  <c r="W55" i="34"/>
  <c r="G55" i="34"/>
  <c r="W62" i="34"/>
  <c r="G62" i="34"/>
  <c r="H5" i="26"/>
  <c r="V61" i="34"/>
  <c r="F61" i="34"/>
  <c r="V42" i="34"/>
  <c r="F42" i="34"/>
  <c r="V65" i="34"/>
  <c r="F65" i="34"/>
  <c r="V73" i="34"/>
  <c r="F73" i="34"/>
  <c r="H54" i="26"/>
  <c r="T54" i="34"/>
  <c r="D54" i="34"/>
  <c r="G54" i="26"/>
  <c r="T72" i="34"/>
  <c r="D72" i="34"/>
  <c r="G72" i="26"/>
  <c r="T64" i="34"/>
  <c r="D64" i="34"/>
  <c r="C63" i="26"/>
  <c r="G64" i="26"/>
  <c r="G60" i="20"/>
  <c r="T60" i="30"/>
  <c r="D60" i="30"/>
  <c r="G56" i="20"/>
  <c r="T56" i="30"/>
  <c r="D56" i="30"/>
  <c r="T37" i="30"/>
  <c r="D37" i="30"/>
  <c r="H37" i="20"/>
  <c r="G37" i="20"/>
  <c r="W69" i="30"/>
  <c r="G69" i="30"/>
  <c r="D67" i="20"/>
  <c r="H67" i="20"/>
  <c r="D53" i="20"/>
  <c r="V67" i="30"/>
  <c r="F67" i="30"/>
  <c r="D40" i="20"/>
  <c r="H30" i="20"/>
  <c r="H26" i="20"/>
  <c r="D36" i="20"/>
  <c r="X47" i="31"/>
  <c r="H47" i="31"/>
  <c r="X57" i="31"/>
  <c r="H57" i="31"/>
  <c r="H51" i="36"/>
  <c r="X51" i="36"/>
  <c r="X42" i="36"/>
  <c r="H42" i="36"/>
  <c r="X73" i="31"/>
  <c r="H73" i="31"/>
  <c r="X34" i="35"/>
  <c r="H34" i="35"/>
  <c r="D45" i="35"/>
  <c r="T45" i="35"/>
  <c r="X56" i="32"/>
  <c r="H56" i="32"/>
  <c r="F48" i="32"/>
  <c r="X36" i="36"/>
  <c r="H36" i="36"/>
  <c r="X62" i="32"/>
  <c r="H62" i="32"/>
  <c r="X69" i="32"/>
  <c r="H69" i="32"/>
  <c r="X36" i="32"/>
  <c r="H36" i="32"/>
  <c r="X40" i="32"/>
  <c r="H40" i="32"/>
  <c r="H49" i="36"/>
  <c r="X49" i="36"/>
  <c r="G48" i="28"/>
  <c r="H58" i="36"/>
  <c r="X58" i="36"/>
  <c r="H59" i="36"/>
  <c r="X59" i="36"/>
  <c r="X65" i="35"/>
  <c r="H65" i="35"/>
  <c r="X59" i="32"/>
  <c r="H59" i="32"/>
  <c r="F48" i="36"/>
  <c r="V32" i="34"/>
  <c r="F32" i="34"/>
  <c r="E31" i="26"/>
  <c r="D58" i="26"/>
  <c r="D72" i="26"/>
  <c r="H72" i="26"/>
  <c r="D50" i="26"/>
  <c r="D64" i="26"/>
  <c r="H71" i="26"/>
  <c r="T71" i="34"/>
  <c r="D71" i="34"/>
  <c r="G71" i="26"/>
  <c r="H74" i="26"/>
  <c r="T74" i="34"/>
  <c r="D74" i="34"/>
  <c r="G74" i="26"/>
  <c r="H44" i="26"/>
  <c r="T44" i="34"/>
  <c r="D44" i="34"/>
  <c r="G44" i="26"/>
  <c r="G37" i="26"/>
  <c r="T37" i="34"/>
  <c r="D37" i="34"/>
  <c r="H37" i="26"/>
  <c r="H76" i="26"/>
  <c r="T76" i="34"/>
  <c r="D76" i="34"/>
  <c r="G76" i="26"/>
  <c r="W75" i="34"/>
  <c r="G75" i="34"/>
  <c r="W42" i="34"/>
  <c r="G42" i="34"/>
  <c r="W51" i="34"/>
  <c r="G51" i="34"/>
  <c r="D38" i="26"/>
  <c r="V46" i="34"/>
  <c r="F46" i="34"/>
  <c r="F45" i="34"/>
  <c r="V45" i="34"/>
  <c r="E45" i="26"/>
  <c r="D32" i="20"/>
  <c r="T73" i="30"/>
  <c r="D73" i="30"/>
  <c r="G73" i="20"/>
  <c r="H73" i="20"/>
  <c r="G68" i="20"/>
  <c r="T68" i="30"/>
  <c r="D68" i="30"/>
  <c r="G58" i="20"/>
  <c r="T58" i="30"/>
  <c r="D58" i="30"/>
  <c r="H58" i="20"/>
  <c r="W64" i="30"/>
  <c r="G64" i="30"/>
  <c r="F63" i="20"/>
  <c r="V35" i="30"/>
  <c r="F35" i="30"/>
  <c r="H6" i="20"/>
  <c r="D39" i="20"/>
  <c r="D74" i="20"/>
  <c r="H74" i="20"/>
  <c r="D60" i="20"/>
  <c r="D66" i="20"/>
  <c r="D52" i="20"/>
  <c r="D70" i="20"/>
  <c r="H70" i="20"/>
  <c r="D56" i="20"/>
  <c r="V65" i="30"/>
  <c r="F65" i="30"/>
  <c r="W75" i="30"/>
  <c r="G75" i="30"/>
  <c r="W65" i="30"/>
  <c r="G65" i="30"/>
  <c r="X62" i="35"/>
  <c r="H62" i="35"/>
  <c r="X41" i="36"/>
  <c r="H41" i="36"/>
  <c r="H65" i="36"/>
  <c r="X65" i="36"/>
  <c r="X54" i="31"/>
  <c r="H54" i="31"/>
  <c r="X59" i="31"/>
  <c r="H59" i="31"/>
  <c r="X36" i="31"/>
  <c r="H36" i="31"/>
  <c r="X38" i="31"/>
  <c r="H38" i="31"/>
  <c r="H10" i="21"/>
  <c r="D46" i="21"/>
  <c r="H18" i="21"/>
  <c r="D75" i="21"/>
  <c r="D61" i="21"/>
  <c r="H11" i="21"/>
  <c r="D39" i="21"/>
  <c r="D47" i="21"/>
  <c r="H6" i="21"/>
  <c r="D71" i="21"/>
  <c r="D57" i="21"/>
  <c r="H29" i="21"/>
  <c r="H14" i="21"/>
  <c r="D34" i="21"/>
  <c r="D73" i="27"/>
  <c r="D59" i="27"/>
  <c r="H7" i="27"/>
  <c r="D73" i="21"/>
  <c r="D59" i="21"/>
  <c r="H7" i="21"/>
  <c r="D35" i="27"/>
  <c r="H30" i="27"/>
  <c r="D72" i="27"/>
  <c r="D58" i="27"/>
  <c r="H16" i="27"/>
  <c r="D32" i="27"/>
  <c r="H3" i="27"/>
  <c r="H23" i="21"/>
  <c r="D49" i="21"/>
  <c r="D37" i="21"/>
  <c r="H22" i="21"/>
  <c r="D64" i="27"/>
  <c r="D50" i="27"/>
  <c r="H25" i="27"/>
  <c r="H26" i="23"/>
  <c r="D69" i="29"/>
  <c r="D55" i="29"/>
  <c r="H24" i="29"/>
  <c r="D37" i="29"/>
  <c r="H22" i="29"/>
  <c r="H25" i="23"/>
  <c r="D40" i="29"/>
  <c r="H4" i="29"/>
  <c r="H11" i="23"/>
  <c r="H6" i="23"/>
  <c r="D67" i="29"/>
  <c r="D53" i="29"/>
  <c r="H5" i="29"/>
  <c r="D36" i="29"/>
  <c r="H26" i="29"/>
  <c r="H9" i="23"/>
  <c r="H29" i="23"/>
  <c r="H18" i="23"/>
  <c r="H24" i="23"/>
  <c r="H22" i="23"/>
  <c r="D68" i="29"/>
  <c r="D54" i="29"/>
  <c r="H9" i="29"/>
  <c r="H8" i="23"/>
  <c r="D49" i="29"/>
  <c r="H23" i="29"/>
  <c r="D31" i="30"/>
  <c r="T31" i="30"/>
  <c r="D45" i="34"/>
  <c r="T45" i="34"/>
  <c r="D31" i="20"/>
  <c r="F31" i="34"/>
  <c r="V31" i="34"/>
  <c r="G48" i="30"/>
  <c r="W48" i="30"/>
  <c r="Y67" i="30"/>
  <c r="I67" i="30"/>
  <c r="Y75" i="34"/>
  <c r="I75" i="34"/>
  <c r="Y38" i="30"/>
  <c r="I38" i="30"/>
  <c r="Y35" i="34"/>
  <c r="I35" i="34"/>
  <c r="Y70" i="30"/>
  <c r="I70" i="30"/>
  <c r="Y72" i="34"/>
  <c r="I72" i="34"/>
  <c r="Y73" i="34"/>
  <c r="I73" i="34"/>
  <c r="Y67" i="34"/>
  <c r="I67" i="34"/>
  <c r="Y57" i="34"/>
  <c r="I57" i="34"/>
  <c r="Y47" i="34"/>
  <c r="I47" i="34"/>
  <c r="Y33" i="34"/>
  <c r="I33" i="34"/>
  <c r="Y74" i="30"/>
  <c r="I74" i="30"/>
  <c r="Y40" i="34"/>
  <c r="I40" i="34"/>
  <c r="Y65" i="30"/>
  <c r="I65" i="30"/>
  <c r="Y72" i="30"/>
  <c r="I72" i="30"/>
  <c r="Y69" i="34"/>
  <c r="I69" i="34"/>
  <c r="Y68" i="34"/>
  <c r="I68" i="34"/>
  <c r="U69" i="33"/>
  <c r="E69" i="33"/>
  <c r="U75" i="33"/>
  <c r="E75" i="33"/>
  <c r="U71" i="33"/>
  <c r="E71" i="33"/>
  <c r="U68" i="33"/>
  <c r="E68" i="33"/>
  <c r="U64" i="35"/>
  <c r="E64" i="35"/>
  <c r="D63" i="27"/>
  <c r="H64" i="27"/>
  <c r="U58" i="35"/>
  <c r="E58" i="35"/>
  <c r="H58" i="27"/>
  <c r="U35" i="35"/>
  <c r="E35" i="35"/>
  <c r="H35" i="27"/>
  <c r="U73" i="35"/>
  <c r="E73" i="35"/>
  <c r="H73" i="27"/>
  <c r="U34" i="31"/>
  <c r="E34" i="31"/>
  <c r="H34" i="21"/>
  <c r="U47" i="31"/>
  <c r="E47" i="31"/>
  <c r="H47" i="21"/>
  <c r="U75" i="31"/>
  <c r="E75" i="31"/>
  <c r="H75" i="21"/>
  <c r="U60" i="30"/>
  <c r="E60" i="30"/>
  <c r="X68" i="30"/>
  <c r="H68" i="30"/>
  <c r="U38" i="34"/>
  <c r="E38" i="34"/>
  <c r="X37" i="34"/>
  <c r="H37" i="34"/>
  <c r="Y44" i="34"/>
  <c r="I44" i="34"/>
  <c r="X71" i="34"/>
  <c r="H71" i="34"/>
  <c r="U64" i="34"/>
  <c r="E64" i="34"/>
  <c r="D63" i="26"/>
  <c r="U58" i="34"/>
  <c r="E58" i="34"/>
  <c r="V48" i="36"/>
  <c r="U36" i="30"/>
  <c r="E36" i="30"/>
  <c r="Y37" i="30"/>
  <c r="I37" i="30"/>
  <c r="X54" i="34"/>
  <c r="H54" i="34"/>
  <c r="E59" i="36"/>
  <c r="U59" i="36"/>
  <c r="H59" i="28"/>
  <c r="E57" i="36"/>
  <c r="U57" i="36"/>
  <c r="H57" i="28"/>
  <c r="U62" i="32"/>
  <c r="E62" i="32"/>
  <c r="H62" i="22"/>
  <c r="F63" i="30"/>
  <c r="V63" i="30"/>
  <c r="Y64" i="30"/>
  <c r="I64" i="30"/>
  <c r="U54" i="30"/>
  <c r="E54" i="30"/>
  <c r="H63" i="32"/>
  <c r="X63" i="32"/>
  <c r="H73" i="29"/>
  <c r="U73" i="37"/>
  <c r="E73" i="37"/>
  <c r="U42" i="33"/>
  <c r="E42" i="33"/>
  <c r="U59" i="33"/>
  <c r="E59" i="33"/>
  <c r="H44" i="29"/>
  <c r="U44" i="37"/>
  <c r="E44" i="37"/>
  <c r="U41" i="31"/>
  <c r="E41" i="31"/>
  <c r="H41" i="21"/>
  <c r="U46" i="35"/>
  <c r="E46" i="35"/>
  <c r="D45" i="27"/>
  <c r="H46" i="27"/>
  <c r="U67" i="31"/>
  <c r="E67" i="31"/>
  <c r="H67" i="21"/>
  <c r="U42" i="31"/>
  <c r="E42" i="31"/>
  <c r="H42" i="21"/>
  <c r="U64" i="31"/>
  <c r="E64" i="31"/>
  <c r="H64" i="21"/>
  <c r="U74" i="31"/>
  <c r="E74" i="31"/>
  <c r="H74" i="21"/>
  <c r="U51" i="31"/>
  <c r="E51" i="31"/>
  <c r="H51" i="21"/>
  <c r="W48" i="32"/>
  <c r="Y76" i="30"/>
  <c r="I76" i="30"/>
  <c r="D48" i="30"/>
  <c r="T48" i="30"/>
  <c r="X43" i="34"/>
  <c r="H43" i="34"/>
  <c r="X62" i="34"/>
  <c r="H62" i="34"/>
  <c r="T48" i="36"/>
  <c r="X39" i="30"/>
  <c r="H39" i="30"/>
  <c r="X38" i="34"/>
  <c r="H38" i="34"/>
  <c r="E35" i="36"/>
  <c r="U35" i="36"/>
  <c r="H35" i="28"/>
  <c r="E67" i="36"/>
  <c r="U67" i="36"/>
  <c r="H67" i="28"/>
  <c r="U40" i="32"/>
  <c r="E40" i="32"/>
  <c r="H40" i="22"/>
  <c r="E60" i="36"/>
  <c r="U60" i="36"/>
  <c r="H60" i="28"/>
  <c r="U66" i="32"/>
  <c r="E66" i="32"/>
  <c r="D63" i="22"/>
  <c r="H66" i="22"/>
  <c r="U70" i="32"/>
  <c r="E70" i="32"/>
  <c r="H70" i="22"/>
  <c r="U42" i="32"/>
  <c r="E42" i="32"/>
  <c r="H42" i="22"/>
  <c r="Y46" i="30"/>
  <c r="I46" i="30"/>
  <c r="X46" i="30"/>
  <c r="H46" i="30"/>
  <c r="X51" i="30"/>
  <c r="H51" i="30"/>
  <c r="Y33" i="30"/>
  <c r="I33" i="30"/>
  <c r="U43" i="30"/>
  <c r="E43" i="30"/>
  <c r="U35" i="30"/>
  <c r="E35" i="30"/>
  <c r="U37" i="34"/>
  <c r="E37" i="34"/>
  <c r="H57" i="29"/>
  <c r="U57" i="37"/>
  <c r="E57" i="37"/>
  <c r="H32" i="29"/>
  <c r="U32" i="37"/>
  <c r="E32" i="37"/>
  <c r="D31" i="29"/>
  <c r="U66" i="33"/>
  <c r="E66" i="33"/>
  <c r="U70" i="33"/>
  <c r="E70" i="33"/>
  <c r="U65" i="33"/>
  <c r="E65" i="33"/>
  <c r="U76" i="33"/>
  <c r="E76" i="33"/>
  <c r="U32" i="33"/>
  <c r="E32" i="33"/>
  <c r="H42" i="29"/>
  <c r="U42" i="37"/>
  <c r="E42" i="37"/>
  <c r="H39" i="29"/>
  <c r="U39" i="37"/>
  <c r="E39" i="37"/>
  <c r="H66" i="29"/>
  <c r="U66" i="37"/>
  <c r="E66" i="37"/>
  <c r="H70" i="29"/>
  <c r="U70" i="37"/>
  <c r="E70" i="37"/>
  <c r="U69" i="31"/>
  <c r="E69" i="31"/>
  <c r="H69" i="21"/>
  <c r="U66" i="35"/>
  <c r="E66" i="35"/>
  <c r="H66" i="27"/>
  <c r="U70" i="35"/>
  <c r="E70" i="35"/>
  <c r="H70" i="27"/>
  <c r="U33" i="35"/>
  <c r="E33" i="35"/>
  <c r="H33" i="27"/>
  <c r="X53" i="34"/>
  <c r="H53" i="34"/>
  <c r="Y70" i="34"/>
  <c r="I70" i="34"/>
  <c r="X52" i="34"/>
  <c r="H52" i="34"/>
  <c r="H36" i="20"/>
  <c r="U42" i="30"/>
  <c r="E42" i="30"/>
  <c r="U68" i="36"/>
  <c r="E68" i="36"/>
  <c r="H68" i="28"/>
  <c r="U71" i="32"/>
  <c r="E71" i="32"/>
  <c r="H71" i="22"/>
  <c r="U65" i="32"/>
  <c r="E65" i="32"/>
  <c r="H65" i="22"/>
  <c r="U59" i="32"/>
  <c r="E59" i="32"/>
  <c r="H59" i="22"/>
  <c r="U50" i="32"/>
  <c r="E50" i="32"/>
  <c r="H50" i="22"/>
  <c r="X41" i="30"/>
  <c r="H41" i="30"/>
  <c r="X53" i="30"/>
  <c r="H53" i="30"/>
  <c r="U59" i="34"/>
  <c r="E59" i="34"/>
  <c r="U51" i="34"/>
  <c r="E51" i="34"/>
  <c r="H63" i="31"/>
  <c r="X63" i="31"/>
  <c r="U50" i="30"/>
  <c r="E50" i="30"/>
  <c r="H51" i="26"/>
  <c r="U74" i="34"/>
  <c r="E74" i="34"/>
  <c r="U71" i="34"/>
  <c r="E71" i="34"/>
  <c r="G45" i="34"/>
  <c r="W45" i="34"/>
  <c r="H34" i="29"/>
  <c r="U34" i="37"/>
  <c r="E34" i="37"/>
  <c r="H47" i="29"/>
  <c r="U47" i="37"/>
  <c r="E47" i="37"/>
  <c r="H51" i="29"/>
  <c r="U51" i="37"/>
  <c r="E51" i="37"/>
  <c r="U60" i="33"/>
  <c r="E60" i="33"/>
  <c r="H41" i="29"/>
  <c r="U41" i="37"/>
  <c r="E41" i="37"/>
  <c r="U69" i="35"/>
  <c r="E69" i="35"/>
  <c r="H69" i="27"/>
  <c r="U33" i="31"/>
  <c r="E33" i="31"/>
  <c r="H33" i="21"/>
  <c r="U38" i="31"/>
  <c r="E38" i="31"/>
  <c r="H38" i="21"/>
  <c r="U65" i="35"/>
  <c r="E65" i="35"/>
  <c r="H65" i="27"/>
  <c r="U43" i="31"/>
  <c r="E43" i="31"/>
  <c r="H43" i="21"/>
  <c r="X72" i="30"/>
  <c r="H72" i="30"/>
  <c r="X56" i="34"/>
  <c r="H56" i="34"/>
  <c r="U62" i="30"/>
  <c r="E62" i="30"/>
  <c r="U75" i="30"/>
  <c r="E75" i="30"/>
  <c r="X68" i="34"/>
  <c r="H68" i="34"/>
  <c r="E58" i="36"/>
  <c r="U58" i="36"/>
  <c r="H58" i="28"/>
  <c r="E64" i="36"/>
  <c r="D63" i="28"/>
  <c r="U64" i="36"/>
  <c r="H64" i="28"/>
  <c r="U58" i="32"/>
  <c r="E58" i="32"/>
  <c r="H58" i="22"/>
  <c r="U55" i="32"/>
  <c r="E55" i="32"/>
  <c r="H55" i="22"/>
  <c r="E62" i="36"/>
  <c r="U62" i="36"/>
  <c r="H62" i="28"/>
  <c r="U74" i="32"/>
  <c r="E74" i="32"/>
  <c r="H74" i="22"/>
  <c r="U38" i="32"/>
  <c r="E38" i="32"/>
  <c r="H38" i="22"/>
  <c r="E41" i="36"/>
  <c r="U41" i="36"/>
  <c r="H41" i="28"/>
  <c r="U41" i="34"/>
  <c r="E41" i="34"/>
  <c r="X33" i="34"/>
  <c r="H33" i="34"/>
  <c r="U59" i="30"/>
  <c r="E59" i="30"/>
  <c r="F31" i="30"/>
  <c r="V31" i="30"/>
  <c r="X35" i="30"/>
  <c r="H35" i="30"/>
  <c r="U39" i="34"/>
  <c r="E39" i="34"/>
  <c r="H41" i="26"/>
  <c r="H36" i="29"/>
  <c r="U36" i="37"/>
  <c r="E36" i="37"/>
  <c r="U39" i="33"/>
  <c r="E39" i="33"/>
  <c r="U50" i="33"/>
  <c r="E50" i="33"/>
  <c r="U37" i="31"/>
  <c r="E37" i="31"/>
  <c r="H37" i="21"/>
  <c r="U32" i="35"/>
  <c r="E32" i="35"/>
  <c r="D31" i="27"/>
  <c r="H32" i="27"/>
  <c r="U72" i="35"/>
  <c r="E72" i="35"/>
  <c r="H72" i="27"/>
  <c r="U59" i="31"/>
  <c r="E59" i="31"/>
  <c r="H59" i="21"/>
  <c r="U46" i="31"/>
  <c r="E46" i="31"/>
  <c r="D45" i="21"/>
  <c r="H46" i="21"/>
  <c r="U52" i="30"/>
  <c r="E52" i="30"/>
  <c r="U74" i="30"/>
  <c r="E74" i="30"/>
  <c r="Y68" i="30"/>
  <c r="I68" i="30"/>
  <c r="Y73" i="30"/>
  <c r="I73" i="30"/>
  <c r="U32" i="30"/>
  <c r="E32" i="30"/>
  <c r="Y37" i="34"/>
  <c r="I37" i="34"/>
  <c r="X44" i="34"/>
  <c r="H44" i="34"/>
  <c r="U50" i="34"/>
  <c r="E50" i="34"/>
  <c r="U40" i="30"/>
  <c r="E40" i="30"/>
  <c r="U53" i="30"/>
  <c r="E53" i="30"/>
  <c r="X64" i="34"/>
  <c r="H64" i="34"/>
  <c r="G63" i="26"/>
  <c r="H64" i="26"/>
  <c r="H63" i="36"/>
  <c r="X63" i="36"/>
  <c r="U73" i="36"/>
  <c r="E73" i="36"/>
  <c r="H73" i="28"/>
  <c r="U71" i="36"/>
  <c r="E71" i="36"/>
  <c r="H71" i="28"/>
  <c r="U76" i="32"/>
  <c r="E76" i="32"/>
  <c r="H76" i="22"/>
  <c r="E43" i="36"/>
  <c r="U43" i="36"/>
  <c r="H43" i="28"/>
  <c r="U44" i="32"/>
  <c r="E44" i="32"/>
  <c r="H44" i="22"/>
  <c r="E55" i="36"/>
  <c r="U55" i="36"/>
  <c r="H55" i="28"/>
  <c r="E61" i="36"/>
  <c r="U61" i="36"/>
  <c r="H61" i="28"/>
  <c r="Y57" i="30"/>
  <c r="I57" i="30"/>
  <c r="U40" i="34"/>
  <c r="E40" i="34"/>
  <c r="U61" i="34"/>
  <c r="E61" i="34"/>
  <c r="U47" i="30"/>
  <c r="E47" i="30"/>
  <c r="D63" i="30"/>
  <c r="T63" i="30"/>
  <c r="U68" i="30"/>
  <c r="E68" i="30"/>
  <c r="X75" i="34"/>
  <c r="H75" i="34"/>
  <c r="H60" i="29"/>
  <c r="U60" i="37"/>
  <c r="E60" i="37"/>
  <c r="U53" i="33"/>
  <c r="E53" i="33"/>
  <c r="U33" i="33"/>
  <c r="E33" i="33"/>
  <c r="U73" i="33"/>
  <c r="E73" i="33"/>
  <c r="U62" i="37"/>
  <c r="E62" i="37"/>
  <c r="H62" i="29"/>
  <c r="U57" i="35"/>
  <c r="E57" i="35"/>
  <c r="H57" i="27"/>
  <c r="U37" i="35"/>
  <c r="E37" i="35"/>
  <c r="H37" i="27"/>
  <c r="U61" i="35"/>
  <c r="E61" i="35"/>
  <c r="H61" i="27"/>
  <c r="U65" i="31"/>
  <c r="E65" i="31"/>
  <c r="H65" i="21"/>
  <c r="U71" i="30"/>
  <c r="E71" i="30"/>
  <c r="X76" i="30"/>
  <c r="H76" i="30"/>
  <c r="X49" i="30"/>
  <c r="H49" i="30"/>
  <c r="G48" i="20"/>
  <c r="Y43" i="34"/>
  <c r="I43" i="34"/>
  <c r="Y62" i="34"/>
  <c r="I62" i="34"/>
  <c r="X55" i="34"/>
  <c r="H55" i="34"/>
  <c r="Y66" i="34"/>
  <c r="I66" i="34"/>
  <c r="X39" i="34"/>
  <c r="H39" i="34"/>
  <c r="H50" i="26"/>
  <c r="H58" i="26"/>
  <c r="H31" i="32"/>
  <c r="X31" i="32"/>
  <c r="E38" i="36"/>
  <c r="U38" i="36"/>
  <c r="H38" i="28"/>
  <c r="E36" i="36"/>
  <c r="U36" i="36"/>
  <c r="H36" i="28"/>
  <c r="U34" i="32"/>
  <c r="E34" i="32"/>
  <c r="H34" i="22"/>
  <c r="E39" i="36"/>
  <c r="U39" i="36"/>
  <c r="H39" i="28"/>
  <c r="U74" i="36"/>
  <c r="E74" i="36"/>
  <c r="H74" i="28"/>
  <c r="U33" i="32"/>
  <c r="E33" i="32"/>
  <c r="H33" i="22"/>
  <c r="U49" i="32"/>
  <c r="E49" i="32"/>
  <c r="D48" i="22"/>
  <c r="H49" i="22"/>
  <c r="U38" i="30"/>
  <c r="E38" i="30"/>
  <c r="H71" i="20"/>
  <c r="Y50" i="30"/>
  <c r="I50" i="30"/>
  <c r="U55" i="34"/>
  <c r="E55" i="34"/>
  <c r="X59" i="34"/>
  <c r="H59" i="34"/>
  <c r="X35" i="34"/>
  <c r="H35" i="34"/>
  <c r="X36" i="34"/>
  <c r="H36" i="34"/>
  <c r="H71" i="29"/>
  <c r="U71" i="37"/>
  <c r="E71" i="37"/>
  <c r="H33" i="29"/>
  <c r="U33" i="37"/>
  <c r="E33" i="37"/>
  <c r="U36" i="31"/>
  <c r="E36" i="31"/>
  <c r="H36" i="21"/>
  <c r="U39" i="35"/>
  <c r="E39" i="35"/>
  <c r="H39" i="27"/>
  <c r="U62" i="35"/>
  <c r="E62" i="35"/>
  <c r="H62" i="27"/>
  <c r="U41" i="35"/>
  <c r="E41" i="35"/>
  <c r="H41" i="27"/>
  <c r="U47" i="35"/>
  <c r="E47" i="35"/>
  <c r="H47" i="27"/>
  <c r="Y62" i="30"/>
  <c r="I62" i="30"/>
  <c r="Y53" i="34"/>
  <c r="I53" i="34"/>
  <c r="H48" i="31"/>
  <c r="X48" i="31"/>
  <c r="D48" i="34"/>
  <c r="T48" i="34"/>
  <c r="U54" i="32"/>
  <c r="E54" i="32"/>
  <c r="H54" i="22"/>
  <c r="U35" i="32"/>
  <c r="E35" i="32"/>
  <c r="H35" i="22"/>
  <c r="U41" i="32"/>
  <c r="E41" i="32"/>
  <c r="H41" i="22"/>
  <c r="U73" i="32"/>
  <c r="E73" i="32"/>
  <c r="H73" i="22"/>
  <c r="U64" i="32"/>
  <c r="E64" i="32"/>
  <c r="H64" i="22"/>
  <c r="H42" i="20"/>
  <c r="H53" i="20"/>
  <c r="U73" i="34"/>
  <c r="E73" i="34"/>
  <c r="D31" i="34"/>
  <c r="T31" i="34"/>
  <c r="U65" i="34"/>
  <c r="E65" i="34"/>
  <c r="U49" i="30"/>
  <c r="E49" i="30"/>
  <c r="D48" i="20"/>
  <c r="U76" i="34"/>
  <c r="E76" i="34"/>
  <c r="E60" i="34"/>
  <c r="F63" i="34"/>
  <c r="V63" i="34"/>
  <c r="X73" i="34"/>
  <c r="H73" i="34"/>
  <c r="U35" i="33"/>
  <c r="E35" i="33"/>
  <c r="H65" i="29"/>
  <c r="U65" i="37"/>
  <c r="E65" i="37"/>
  <c r="U74" i="33"/>
  <c r="E74" i="33"/>
  <c r="U49" i="33"/>
  <c r="E49" i="33"/>
  <c r="U53" i="35"/>
  <c r="E53" i="35"/>
  <c r="H53" i="27"/>
  <c r="U54" i="35"/>
  <c r="E54" i="35"/>
  <c r="H54" i="27"/>
  <c r="U56" i="31"/>
  <c r="E56" i="31"/>
  <c r="H56" i="21"/>
  <c r="U54" i="31"/>
  <c r="E54" i="31"/>
  <c r="H54" i="21"/>
  <c r="U38" i="35"/>
  <c r="E38" i="35"/>
  <c r="H38" i="27"/>
  <c r="X34" i="30"/>
  <c r="H34" i="30"/>
  <c r="Y56" i="34"/>
  <c r="I56" i="34"/>
  <c r="X57" i="34"/>
  <c r="H57" i="34"/>
  <c r="U41" i="30"/>
  <c r="E41" i="30"/>
  <c r="U46" i="34"/>
  <c r="E46" i="34"/>
  <c r="D45" i="26"/>
  <c r="U72" i="36"/>
  <c r="E72" i="36"/>
  <c r="H72" i="28"/>
  <c r="E50" i="36"/>
  <c r="U50" i="36"/>
  <c r="H50" i="28"/>
  <c r="U36" i="32"/>
  <c r="E36" i="32"/>
  <c r="H36" i="22"/>
  <c r="U72" i="32"/>
  <c r="E72" i="32"/>
  <c r="H72" i="22"/>
  <c r="U37" i="32"/>
  <c r="E37" i="32"/>
  <c r="H37" i="22"/>
  <c r="U69" i="32"/>
  <c r="E69" i="32"/>
  <c r="H69" i="22"/>
  <c r="U76" i="36"/>
  <c r="E76" i="36"/>
  <c r="H76" i="28"/>
  <c r="X40" i="30"/>
  <c r="H40" i="30"/>
  <c r="X67" i="30"/>
  <c r="H67" i="30"/>
  <c r="F48" i="30"/>
  <c r="V48" i="30"/>
  <c r="U73" i="30"/>
  <c r="E73" i="30"/>
  <c r="H35" i="20"/>
  <c r="X65" i="34"/>
  <c r="H65" i="34"/>
  <c r="X61" i="34"/>
  <c r="H61" i="34"/>
  <c r="U66" i="34"/>
  <c r="E66" i="34"/>
  <c r="F48" i="34"/>
  <c r="V48" i="34"/>
  <c r="U37" i="33"/>
  <c r="E37" i="33"/>
  <c r="H49" i="29"/>
  <c r="U49" i="37"/>
  <c r="E49" i="37"/>
  <c r="D48" i="29"/>
  <c r="H54" i="29"/>
  <c r="U54" i="37"/>
  <c r="E54" i="37"/>
  <c r="H53" i="29"/>
  <c r="U53" i="37"/>
  <c r="E53" i="37"/>
  <c r="U47" i="33"/>
  <c r="H40" i="29"/>
  <c r="U40" i="37"/>
  <c r="E40" i="37"/>
  <c r="U64" i="33"/>
  <c r="E64" i="33"/>
  <c r="H55" i="29"/>
  <c r="U55" i="37"/>
  <c r="E55" i="37"/>
  <c r="U36" i="33"/>
  <c r="E36" i="33"/>
  <c r="U73" i="31"/>
  <c r="E73" i="31"/>
  <c r="H73" i="21"/>
  <c r="U57" i="31"/>
  <c r="E57" i="31"/>
  <c r="H57" i="21"/>
  <c r="U39" i="31"/>
  <c r="E39" i="31"/>
  <c r="H39" i="21"/>
  <c r="U56" i="30"/>
  <c r="E56" i="30"/>
  <c r="D63" i="20"/>
  <c r="U66" i="30"/>
  <c r="E66" i="30"/>
  <c r="X58" i="30"/>
  <c r="H58" i="30"/>
  <c r="X73" i="30"/>
  <c r="H73" i="30"/>
  <c r="Y76" i="34"/>
  <c r="I76" i="34"/>
  <c r="Y74" i="34"/>
  <c r="I74" i="34"/>
  <c r="V48" i="32"/>
  <c r="U67" i="30"/>
  <c r="E67" i="30"/>
  <c r="X56" i="30"/>
  <c r="H56" i="30"/>
  <c r="X60" i="30"/>
  <c r="H60" i="30"/>
  <c r="X72" i="34"/>
  <c r="H72" i="34"/>
  <c r="E40" i="36"/>
  <c r="U40" i="36"/>
  <c r="H40" i="28"/>
  <c r="E37" i="36"/>
  <c r="U37" i="36"/>
  <c r="H37" i="28"/>
  <c r="U69" i="36"/>
  <c r="E69" i="36"/>
  <c r="H69" i="28"/>
  <c r="U75" i="36"/>
  <c r="E75" i="36"/>
  <c r="H75" i="28"/>
  <c r="U61" i="32"/>
  <c r="E61" i="32"/>
  <c r="H61" i="22"/>
  <c r="U53" i="32"/>
  <c r="E53" i="32"/>
  <c r="H53" i="22"/>
  <c r="X57" i="30"/>
  <c r="H57" i="30"/>
  <c r="U36" i="34"/>
  <c r="E36" i="34"/>
  <c r="U75" i="34"/>
  <c r="E75" i="34"/>
  <c r="H58" i="29"/>
  <c r="U58" i="37"/>
  <c r="E58" i="37"/>
  <c r="H50" i="29"/>
  <c r="U50" i="37"/>
  <c r="E50" i="37"/>
  <c r="U40" i="33"/>
  <c r="E40" i="33"/>
  <c r="H74" i="29"/>
  <c r="U74" i="37"/>
  <c r="E74" i="37"/>
  <c r="U67" i="33"/>
  <c r="E67" i="33"/>
  <c r="U34" i="33"/>
  <c r="E34" i="33"/>
  <c r="H61" i="29"/>
  <c r="U61" i="37"/>
  <c r="E61" i="37"/>
  <c r="U58" i="33"/>
  <c r="E58" i="33"/>
  <c r="H76" i="29"/>
  <c r="U76" i="37"/>
  <c r="E76" i="37"/>
  <c r="U71" i="35"/>
  <c r="E71" i="35"/>
  <c r="H71" i="27"/>
  <c r="U52" i="31"/>
  <c r="E52" i="31"/>
  <c r="H52" i="21"/>
  <c r="U35" i="31"/>
  <c r="E35" i="31"/>
  <c r="H35" i="21"/>
  <c r="U44" i="31"/>
  <c r="E44" i="31"/>
  <c r="H44" i="21"/>
  <c r="U75" i="35"/>
  <c r="E75" i="35"/>
  <c r="H75" i="27"/>
  <c r="U57" i="30"/>
  <c r="E57" i="30"/>
  <c r="X43" i="30"/>
  <c r="H43" i="30"/>
  <c r="Y55" i="30"/>
  <c r="I55" i="30"/>
  <c r="U44" i="30"/>
  <c r="E44" i="30"/>
  <c r="Y49" i="30"/>
  <c r="I49" i="30"/>
  <c r="X54" i="30"/>
  <c r="H54" i="30"/>
  <c r="Y55" i="34"/>
  <c r="I55" i="34"/>
  <c r="X66" i="34"/>
  <c r="H66" i="34"/>
  <c r="X60" i="34"/>
  <c r="H60" i="34"/>
  <c r="Y39" i="34"/>
  <c r="I39" i="34"/>
  <c r="U47" i="34"/>
  <c r="E47" i="34"/>
  <c r="U51" i="30"/>
  <c r="E51" i="30"/>
  <c r="H66" i="20"/>
  <c r="X66" i="30"/>
  <c r="H66" i="30"/>
  <c r="X50" i="34"/>
  <c r="H50" i="34"/>
  <c r="G48" i="26"/>
  <c r="X58" i="34"/>
  <c r="H58" i="34"/>
  <c r="E34" i="36"/>
  <c r="U34" i="36"/>
  <c r="H34" i="28"/>
  <c r="E44" i="36"/>
  <c r="U44" i="36"/>
  <c r="H44" i="28"/>
  <c r="U32" i="32"/>
  <c r="E32" i="32"/>
  <c r="D31" i="22"/>
  <c r="H32" i="22"/>
  <c r="X71" i="30"/>
  <c r="H71" i="30"/>
  <c r="T48" i="32"/>
  <c r="H45" i="32"/>
  <c r="X45" i="32"/>
  <c r="G31" i="30"/>
  <c r="W31" i="30"/>
  <c r="X50" i="30"/>
  <c r="H50" i="30"/>
  <c r="U72" i="30"/>
  <c r="E72" i="30"/>
  <c r="X42" i="34"/>
  <c r="H42" i="34"/>
  <c r="U69" i="34"/>
  <c r="E69" i="34"/>
  <c r="Y59" i="34"/>
  <c r="I59" i="34"/>
  <c r="H36" i="26"/>
  <c r="U43" i="33"/>
  <c r="E43" i="33"/>
  <c r="U40" i="35"/>
  <c r="E40" i="35"/>
  <c r="H40" i="27"/>
  <c r="U76" i="35"/>
  <c r="E76" i="35"/>
  <c r="H76" i="27"/>
  <c r="U62" i="31"/>
  <c r="E62" i="31"/>
  <c r="H62" i="21"/>
  <c r="X62" i="30"/>
  <c r="H62" i="30"/>
  <c r="G45" i="20"/>
  <c r="X47" i="30"/>
  <c r="H47" i="30"/>
  <c r="X69" i="30"/>
  <c r="H69" i="30"/>
  <c r="U37" i="30"/>
  <c r="E37" i="30"/>
  <c r="U34" i="34"/>
  <c r="E34" i="34"/>
  <c r="H45" i="35"/>
  <c r="X45" i="35"/>
  <c r="U33" i="30"/>
  <c r="E33" i="30"/>
  <c r="H52" i="20"/>
  <c r="X44" i="30"/>
  <c r="H44" i="30"/>
  <c r="U32" i="34"/>
  <c r="E32" i="34"/>
  <c r="D31" i="26"/>
  <c r="U68" i="32"/>
  <c r="E68" i="32"/>
  <c r="H68" i="22"/>
  <c r="E66" i="36"/>
  <c r="U66" i="36"/>
  <c r="H66" i="28"/>
  <c r="E56" i="36"/>
  <c r="U56" i="36"/>
  <c r="H56" i="28"/>
  <c r="E51" i="36"/>
  <c r="U51" i="36"/>
  <c r="H51" i="28"/>
  <c r="E46" i="36"/>
  <c r="U46" i="36"/>
  <c r="D45" i="28"/>
  <c r="H46" i="28"/>
  <c r="X42" i="30"/>
  <c r="H42" i="30"/>
  <c r="X61" i="30"/>
  <c r="H61" i="30"/>
  <c r="G48" i="34"/>
  <c r="W48" i="34"/>
  <c r="U53" i="34"/>
  <c r="E53" i="34"/>
  <c r="U62" i="34"/>
  <c r="E62" i="34"/>
  <c r="U43" i="35"/>
  <c r="E43" i="35"/>
  <c r="H43" i="27"/>
  <c r="U67" i="35"/>
  <c r="E67" i="35"/>
  <c r="H67" i="27"/>
  <c r="U68" i="35"/>
  <c r="E68" i="35"/>
  <c r="H68" i="27"/>
  <c r="U70" i="31"/>
  <c r="E70" i="31"/>
  <c r="H70" i="21"/>
  <c r="U68" i="31"/>
  <c r="E68" i="31"/>
  <c r="H68" i="21"/>
  <c r="U40" i="31"/>
  <c r="E40" i="31"/>
  <c r="H40" i="21"/>
  <c r="U58" i="31"/>
  <c r="E58" i="31"/>
  <c r="H58" i="21"/>
  <c r="U60" i="35"/>
  <c r="E60" i="35"/>
  <c r="H60" i="27"/>
  <c r="Y34" i="30"/>
  <c r="I34" i="30"/>
  <c r="Y59" i="30"/>
  <c r="I59" i="30"/>
  <c r="U68" i="34"/>
  <c r="E68" i="34"/>
  <c r="U55" i="30"/>
  <c r="E55" i="30"/>
  <c r="X34" i="34"/>
  <c r="H34" i="34"/>
  <c r="U43" i="32"/>
  <c r="E43" i="32"/>
  <c r="H43" i="22"/>
  <c r="E32" i="36"/>
  <c r="U32" i="36"/>
  <c r="D31" i="28"/>
  <c r="H32" i="28"/>
  <c r="H40" i="20"/>
  <c r="G45" i="30"/>
  <c r="W45" i="30"/>
  <c r="H75" i="20"/>
  <c r="U34" i="30"/>
  <c r="E34" i="30"/>
  <c r="H65" i="26"/>
  <c r="H61" i="26"/>
  <c r="U70" i="34"/>
  <c r="E70" i="34"/>
  <c r="U52" i="34"/>
  <c r="E52" i="34"/>
  <c r="G31" i="34"/>
  <c r="W31" i="34"/>
  <c r="U41" i="33"/>
  <c r="E41" i="33"/>
  <c r="H68" i="29"/>
  <c r="U68" i="37"/>
  <c r="E68" i="37"/>
  <c r="U55" i="33"/>
  <c r="E55" i="33"/>
  <c r="U61" i="33"/>
  <c r="E61" i="33"/>
  <c r="E57" i="33"/>
  <c r="U57" i="33"/>
  <c r="U54" i="33"/>
  <c r="E54" i="33"/>
  <c r="H67" i="29"/>
  <c r="U67" i="37"/>
  <c r="E67" i="37"/>
  <c r="H37" i="29"/>
  <c r="U37" i="37"/>
  <c r="E37" i="37"/>
  <c r="H69" i="29"/>
  <c r="U69" i="37"/>
  <c r="E69" i="37"/>
  <c r="U50" i="35"/>
  <c r="E50" i="35"/>
  <c r="H50" i="27"/>
  <c r="U49" i="31"/>
  <c r="E49" i="31"/>
  <c r="D48" i="21"/>
  <c r="H49" i="21"/>
  <c r="U59" i="35"/>
  <c r="E59" i="35"/>
  <c r="H59" i="27"/>
  <c r="U71" i="31"/>
  <c r="E71" i="31"/>
  <c r="H71" i="21"/>
  <c r="U61" i="31"/>
  <c r="E61" i="31"/>
  <c r="H61" i="21"/>
  <c r="U70" i="30"/>
  <c r="E70" i="30"/>
  <c r="U39" i="30"/>
  <c r="E39" i="30"/>
  <c r="G63" i="30"/>
  <c r="W63" i="30"/>
  <c r="Y58" i="30"/>
  <c r="I58" i="30"/>
  <c r="X76" i="34"/>
  <c r="H76" i="34"/>
  <c r="X74" i="34"/>
  <c r="H74" i="34"/>
  <c r="Y71" i="34"/>
  <c r="I71" i="34"/>
  <c r="U72" i="34"/>
  <c r="E72" i="34"/>
  <c r="X37" i="30"/>
  <c r="H37" i="30"/>
  <c r="H56" i="20"/>
  <c r="H60" i="20"/>
  <c r="D63" i="34"/>
  <c r="T63" i="34"/>
  <c r="Y54" i="34"/>
  <c r="I54" i="34"/>
  <c r="H45" i="31"/>
  <c r="X45" i="31"/>
  <c r="E47" i="36"/>
  <c r="U47" i="36"/>
  <c r="H47" i="28"/>
  <c r="U75" i="32"/>
  <c r="E75" i="32"/>
  <c r="H75" i="22"/>
  <c r="U67" i="32"/>
  <c r="E67" i="32"/>
  <c r="H67" i="22"/>
  <c r="X64" i="30"/>
  <c r="H64" i="30"/>
  <c r="G63" i="20"/>
  <c r="U44" i="34"/>
  <c r="E44" i="34"/>
  <c r="H72" i="29"/>
  <c r="U72" i="37"/>
  <c r="E72" i="37"/>
  <c r="H64" i="29"/>
  <c r="U64" i="37"/>
  <c r="E64" i="37"/>
  <c r="D63" i="29"/>
  <c r="H59" i="29"/>
  <c r="U59" i="37"/>
  <c r="E59" i="37"/>
  <c r="U44" i="33"/>
  <c r="E44" i="33"/>
  <c r="H38" i="29"/>
  <c r="U38" i="37"/>
  <c r="E38" i="37"/>
  <c r="H75" i="29"/>
  <c r="U75" i="37"/>
  <c r="E75" i="37"/>
  <c r="U72" i="33"/>
  <c r="E72" i="33"/>
  <c r="U49" i="35"/>
  <c r="E49" i="35"/>
  <c r="D48" i="27"/>
  <c r="H49" i="27"/>
  <c r="U66" i="31"/>
  <c r="E66" i="31"/>
  <c r="D63" i="21"/>
  <c r="H66" i="21"/>
  <c r="U53" i="31"/>
  <c r="E53" i="31"/>
  <c r="H53" i="21"/>
  <c r="U44" i="35"/>
  <c r="E44" i="35"/>
  <c r="H44" i="27"/>
  <c r="U50" i="31"/>
  <c r="E50" i="31"/>
  <c r="H50" i="21"/>
  <c r="U60" i="31"/>
  <c r="E60" i="31"/>
  <c r="H60" i="21"/>
  <c r="Y43" i="30"/>
  <c r="I43" i="30"/>
  <c r="X55" i="30"/>
  <c r="H55" i="30"/>
  <c r="H54" i="20"/>
  <c r="Y60" i="34"/>
  <c r="I60" i="34"/>
  <c r="U49" i="34"/>
  <c r="E49" i="34"/>
  <c r="D48" i="26"/>
  <c r="U65" i="30"/>
  <c r="E65" i="30"/>
  <c r="H39" i="20"/>
  <c r="H38" i="26"/>
  <c r="U33" i="34"/>
  <c r="E33" i="34"/>
  <c r="U53" i="36"/>
  <c r="E53" i="36"/>
  <c r="H53" i="28"/>
  <c r="U52" i="32"/>
  <c r="E52" i="32"/>
  <c r="H52" i="22"/>
  <c r="U56" i="32"/>
  <c r="E56" i="32"/>
  <c r="H56" i="22"/>
  <c r="E42" i="36"/>
  <c r="U42" i="36"/>
  <c r="H42" i="28"/>
  <c r="U46" i="32"/>
  <c r="E46" i="32"/>
  <c r="D45" i="22"/>
  <c r="H46" i="22"/>
  <c r="H51" i="20"/>
  <c r="X33" i="30"/>
  <c r="H33" i="30"/>
  <c r="U35" i="34"/>
  <c r="E35" i="34"/>
  <c r="G45" i="26"/>
  <c r="X46" i="34"/>
  <c r="H46" i="34"/>
  <c r="Y46" i="34"/>
  <c r="I46" i="34"/>
  <c r="H45" i="26"/>
  <c r="U58" i="30"/>
  <c r="E58" i="30"/>
  <c r="Y42" i="34"/>
  <c r="I42" i="34"/>
  <c r="U43" i="34"/>
  <c r="E43" i="34"/>
  <c r="H31" i="36"/>
  <c r="X31" i="36"/>
  <c r="U46" i="33"/>
  <c r="U52" i="33"/>
  <c r="E52" i="33"/>
  <c r="U56" i="33"/>
  <c r="E56" i="33"/>
  <c r="U51" i="33"/>
  <c r="E51" i="33"/>
  <c r="U62" i="33"/>
  <c r="E62" i="33"/>
  <c r="H46" i="29"/>
  <c r="U46" i="37"/>
  <c r="E46" i="37"/>
  <c r="E45" i="37"/>
  <c r="U45" i="37"/>
  <c r="D45" i="29"/>
  <c r="U38" i="33"/>
  <c r="E38" i="33"/>
  <c r="H52" i="29"/>
  <c r="U52" i="37"/>
  <c r="E52" i="37"/>
  <c r="H56" i="29"/>
  <c r="U56" i="37"/>
  <c r="E56" i="37"/>
  <c r="H43" i="29"/>
  <c r="U43" i="37"/>
  <c r="E43" i="37"/>
  <c r="U55" i="31"/>
  <c r="E55" i="31"/>
  <c r="H55" i="21"/>
  <c r="U34" i="35"/>
  <c r="E34" i="35"/>
  <c r="H34" i="27"/>
  <c r="U52" i="35"/>
  <c r="E52" i="35"/>
  <c r="H52" i="27"/>
  <c r="U56" i="35"/>
  <c r="E56" i="35"/>
  <c r="H56" i="27"/>
  <c r="U32" i="31"/>
  <c r="E32" i="31"/>
  <c r="D31" i="21"/>
  <c r="H32" i="21"/>
  <c r="U42" i="35"/>
  <c r="E42" i="35"/>
  <c r="H42" i="27"/>
  <c r="U76" i="31"/>
  <c r="E76" i="31"/>
  <c r="H76" i="21"/>
  <c r="H47" i="20"/>
  <c r="H45" i="20"/>
  <c r="Y69" i="30"/>
  <c r="I69" i="30"/>
  <c r="X69" i="34"/>
  <c r="H69" i="34"/>
  <c r="X70" i="34"/>
  <c r="H70" i="34"/>
  <c r="Y52" i="34"/>
  <c r="I52" i="34"/>
  <c r="X36" i="30"/>
  <c r="H36" i="30"/>
  <c r="X52" i="30"/>
  <c r="H52" i="30"/>
  <c r="H44" i="20"/>
  <c r="H49" i="26"/>
  <c r="X49" i="34"/>
  <c r="H49" i="34"/>
  <c r="X47" i="34"/>
  <c r="H47" i="34"/>
  <c r="E54" i="36"/>
  <c r="U54" i="36"/>
  <c r="H54" i="28"/>
  <c r="D48" i="28"/>
  <c r="E49" i="36"/>
  <c r="U49" i="36"/>
  <c r="H49" i="28"/>
  <c r="U57" i="32"/>
  <c r="E57" i="32"/>
  <c r="H57" i="22"/>
  <c r="E52" i="36"/>
  <c r="U52" i="36"/>
  <c r="H52" i="28"/>
  <c r="U70" i="36"/>
  <c r="E70" i="36"/>
  <c r="H70" i="28"/>
  <c r="E65" i="36"/>
  <c r="U65" i="36"/>
  <c r="H65" i="28"/>
  <c r="U51" i="32"/>
  <c r="E51" i="32"/>
  <c r="H51" i="22"/>
  <c r="Y41" i="30"/>
  <c r="I41" i="30"/>
  <c r="X38" i="30"/>
  <c r="H38" i="30"/>
  <c r="X65" i="30"/>
  <c r="H65" i="30"/>
  <c r="Y61" i="30"/>
  <c r="I61" i="30"/>
  <c r="G63" i="34"/>
  <c r="W63" i="34"/>
  <c r="X32" i="34"/>
  <c r="H32" i="34"/>
  <c r="G31" i="26"/>
  <c r="H32" i="26"/>
  <c r="H48" i="36"/>
  <c r="U64" i="30"/>
  <c r="E64" i="30"/>
  <c r="X51" i="34"/>
  <c r="H51" i="34"/>
  <c r="U67" i="34"/>
  <c r="E67" i="34"/>
  <c r="U57" i="34"/>
  <c r="E57" i="34"/>
  <c r="X40" i="34"/>
  <c r="H40" i="34"/>
  <c r="H48" i="35"/>
  <c r="X48" i="35"/>
  <c r="H35" i="29"/>
  <c r="U35" i="37"/>
  <c r="E35" i="37"/>
  <c r="U55" i="35"/>
  <c r="E55" i="35"/>
  <c r="H55" i="27"/>
  <c r="U72" i="31"/>
  <c r="E72" i="31"/>
  <c r="H72" i="21"/>
  <c r="U51" i="35"/>
  <c r="E51" i="35"/>
  <c r="H51" i="27"/>
  <c r="U36" i="35"/>
  <c r="E36" i="35"/>
  <c r="H36" i="27"/>
  <c r="U74" i="35"/>
  <c r="E74" i="35"/>
  <c r="H74" i="27"/>
  <c r="H31" i="31"/>
  <c r="X31" i="31"/>
  <c r="X59" i="30"/>
  <c r="H59" i="30"/>
  <c r="X67" i="34"/>
  <c r="H67" i="34"/>
  <c r="U54" i="34"/>
  <c r="E54" i="34"/>
  <c r="H31" i="35"/>
  <c r="X31" i="35"/>
  <c r="D45" i="20"/>
  <c r="U46" i="30"/>
  <c r="E46" i="30"/>
  <c r="U69" i="30"/>
  <c r="E69" i="30"/>
  <c r="U76" i="30"/>
  <c r="E76" i="30"/>
  <c r="U61" i="30"/>
  <c r="E61" i="30"/>
  <c r="X70" i="30"/>
  <c r="H70" i="30"/>
  <c r="X74" i="30"/>
  <c r="H74" i="30"/>
  <c r="H34" i="26"/>
  <c r="W48" i="36"/>
  <c r="U47" i="32"/>
  <c r="E47" i="32"/>
  <c r="H47" i="22"/>
  <c r="E33" i="36"/>
  <c r="U33" i="36"/>
  <c r="H33" i="28"/>
  <c r="U60" i="32"/>
  <c r="E60" i="32"/>
  <c r="H60" i="22"/>
  <c r="U39" i="32"/>
  <c r="E39" i="32"/>
  <c r="H39" i="22"/>
  <c r="H32" i="20"/>
  <c r="X32" i="30"/>
  <c r="H32" i="30"/>
  <c r="G31" i="20"/>
  <c r="X75" i="30"/>
  <c r="H75" i="30"/>
  <c r="U42" i="34"/>
  <c r="E42" i="34"/>
  <c r="H48" i="32"/>
  <c r="U56" i="34"/>
  <c r="E56" i="34"/>
  <c r="X41" i="34"/>
  <c r="H41" i="34"/>
  <c r="H63" i="35"/>
  <c r="X63" i="35"/>
  <c r="U45" i="33"/>
  <c r="E45" i="30"/>
  <c r="U45" i="30"/>
  <c r="E31" i="31"/>
  <c r="U31" i="31"/>
  <c r="I45" i="34"/>
  <c r="Y45" i="34"/>
  <c r="H31" i="30"/>
  <c r="X31" i="30"/>
  <c r="E45" i="31"/>
  <c r="U45" i="31"/>
  <c r="E48" i="36"/>
  <c r="U48" i="36"/>
  <c r="Y39" i="32"/>
  <c r="I39" i="32"/>
  <c r="Y74" i="35"/>
  <c r="I74" i="35"/>
  <c r="Y55" i="35"/>
  <c r="I55" i="35"/>
  <c r="H31" i="34"/>
  <c r="X31" i="34"/>
  <c r="Y52" i="36"/>
  <c r="I52" i="36"/>
  <c r="Y76" i="31"/>
  <c r="I76" i="31"/>
  <c r="Y34" i="35"/>
  <c r="I34" i="35"/>
  <c r="Y43" i="37"/>
  <c r="I43" i="37"/>
  <c r="E45" i="32"/>
  <c r="U45" i="32"/>
  <c r="Y52" i="32"/>
  <c r="I52" i="32"/>
  <c r="Y38" i="34"/>
  <c r="I38" i="34"/>
  <c r="Y44" i="35"/>
  <c r="I44" i="35"/>
  <c r="E48" i="35"/>
  <c r="U48" i="35"/>
  <c r="Y75" i="37"/>
  <c r="I75" i="37"/>
  <c r="Z44" i="33"/>
  <c r="E63" i="37"/>
  <c r="U63" i="37"/>
  <c r="Y60" i="30"/>
  <c r="I60" i="30"/>
  <c r="Y49" i="31"/>
  <c r="I49" i="31"/>
  <c r="Y50" i="35"/>
  <c r="I50" i="35"/>
  <c r="Y37" i="37"/>
  <c r="I37" i="37"/>
  <c r="Z54" i="33"/>
  <c r="J54" i="33"/>
  <c r="I57" i="33"/>
  <c r="Y57" i="33"/>
  <c r="Z61" i="33"/>
  <c r="J61" i="33"/>
  <c r="Y55" i="33"/>
  <c r="I55" i="33"/>
  <c r="Y61" i="34"/>
  <c r="I61" i="34"/>
  <c r="Y75" i="30"/>
  <c r="I75" i="30"/>
  <c r="Y60" i="35"/>
  <c r="I60" i="35"/>
  <c r="Y70" i="31"/>
  <c r="I70" i="31"/>
  <c r="E45" i="36"/>
  <c r="U45" i="36"/>
  <c r="I56" i="36"/>
  <c r="Y56" i="36"/>
  <c r="Y76" i="35"/>
  <c r="I76" i="35"/>
  <c r="Y66" i="30"/>
  <c r="I66" i="30"/>
  <c r="Y35" i="31"/>
  <c r="I35" i="31"/>
  <c r="Z58" i="33"/>
  <c r="J58" i="33"/>
  <c r="Y50" i="37"/>
  <c r="I50" i="37"/>
  <c r="Y75" i="36"/>
  <c r="I75" i="36"/>
  <c r="Y36" i="33"/>
  <c r="I36" i="33"/>
  <c r="E63" i="33"/>
  <c r="U63" i="33"/>
  <c r="Y53" i="37"/>
  <c r="I53" i="37"/>
  <c r="Z37" i="33"/>
  <c r="Y76" i="36"/>
  <c r="I76" i="36"/>
  <c r="Y36" i="32"/>
  <c r="I36" i="32"/>
  <c r="Y38" i="35"/>
  <c r="I38" i="35"/>
  <c r="Y53" i="35"/>
  <c r="I53" i="35"/>
  <c r="Z74" i="33"/>
  <c r="J74" i="33"/>
  <c r="Y64" i="32"/>
  <c r="I64" i="32"/>
  <c r="Y54" i="32"/>
  <c r="I54" i="32"/>
  <c r="Y41" i="35"/>
  <c r="I41" i="35"/>
  <c r="Y71" i="30"/>
  <c r="I71" i="30"/>
  <c r="H31" i="22"/>
  <c r="Y34" i="32"/>
  <c r="I34" i="32"/>
  <c r="Y61" i="35"/>
  <c r="I61" i="35"/>
  <c r="Y73" i="33"/>
  <c r="I73" i="33"/>
  <c r="Z33" i="33"/>
  <c r="Y53" i="33"/>
  <c r="I53" i="33"/>
  <c r="I61" i="36"/>
  <c r="Y61" i="36"/>
  <c r="Y76" i="32"/>
  <c r="I76" i="32"/>
  <c r="H63" i="34"/>
  <c r="X63" i="34"/>
  <c r="E31" i="30"/>
  <c r="U31" i="30"/>
  <c r="Z50" i="33"/>
  <c r="J50" i="33"/>
  <c r="Z39" i="33"/>
  <c r="I62" i="36"/>
  <c r="Y62" i="36"/>
  <c r="E63" i="36"/>
  <c r="U63" i="36"/>
  <c r="Y38" i="31"/>
  <c r="I38" i="31"/>
  <c r="Z60" i="33"/>
  <c r="J60" i="33"/>
  <c r="Y34" i="37"/>
  <c r="I34" i="37"/>
  <c r="Y65" i="32"/>
  <c r="I65" i="32"/>
  <c r="Y66" i="35"/>
  <c r="I66" i="35"/>
  <c r="Y70" i="37"/>
  <c r="I70" i="37"/>
  <c r="E31" i="33"/>
  <c r="U31" i="33"/>
  <c r="Y66" i="32"/>
  <c r="I66" i="32"/>
  <c r="I60" i="36"/>
  <c r="Y60" i="36"/>
  <c r="Y42" i="31"/>
  <c r="I42" i="31"/>
  <c r="E45" i="35"/>
  <c r="U45" i="35"/>
  <c r="Y59" i="33"/>
  <c r="I59" i="33"/>
  <c r="Z42" i="33"/>
  <c r="I59" i="36"/>
  <c r="Y59" i="36"/>
  <c r="Y75" i="31"/>
  <c r="I75" i="31"/>
  <c r="Y35" i="35"/>
  <c r="I35" i="35"/>
  <c r="E63" i="35"/>
  <c r="U63" i="35"/>
  <c r="Y47" i="32"/>
  <c r="I47" i="32"/>
  <c r="Y72" i="31"/>
  <c r="I72" i="31"/>
  <c r="Y35" i="37"/>
  <c r="I35" i="37"/>
  <c r="X48" i="36"/>
  <c r="Y70" i="36"/>
  <c r="I70" i="36"/>
  <c r="Y49" i="34"/>
  <c r="I49" i="34"/>
  <c r="H48" i="26"/>
  <c r="Y52" i="35"/>
  <c r="I52" i="35"/>
  <c r="Y51" i="30"/>
  <c r="I51" i="30"/>
  <c r="Y56" i="32"/>
  <c r="I56" i="32"/>
  <c r="Y39" i="30"/>
  <c r="I39" i="30"/>
  <c r="E48" i="34"/>
  <c r="U48" i="34"/>
  <c r="Y54" i="30"/>
  <c r="I54" i="30"/>
  <c r="Y50" i="31"/>
  <c r="I50" i="31"/>
  <c r="Z72" i="33"/>
  <c r="J72" i="33"/>
  <c r="Y72" i="37"/>
  <c r="I72" i="37"/>
  <c r="H63" i="30"/>
  <c r="X63" i="30"/>
  <c r="H45" i="28"/>
  <c r="I47" i="36"/>
  <c r="Y47" i="36"/>
  <c r="Y56" i="30"/>
  <c r="I56" i="30"/>
  <c r="Y59" i="35"/>
  <c r="I59" i="35"/>
  <c r="Y69" i="37"/>
  <c r="I69" i="37"/>
  <c r="Y65" i="34"/>
  <c r="I65" i="34"/>
  <c r="Y68" i="31"/>
  <c r="I68" i="31"/>
  <c r="Y43" i="35"/>
  <c r="I43" i="35"/>
  <c r="I46" i="36"/>
  <c r="Y46" i="36"/>
  <c r="I51" i="36"/>
  <c r="Y51" i="36"/>
  <c r="H48" i="21"/>
  <c r="Y62" i="31"/>
  <c r="I62" i="31"/>
  <c r="Y43" i="33"/>
  <c r="I43" i="33"/>
  <c r="E31" i="32"/>
  <c r="U31" i="32"/>
  <c r="Y44" i="31"/>
  <c r="I44" i="31"/>
  <c r="Y74" i="37"/>
  <c r="I74" i="37"/>
  <c r="Y40" i="33"/>
  <c r="I40" i="33"/>
  <c r="Y61" i="32"/>
  <c r="I61" i="32"/>
  <c r="I40" i="36"/>
  <c r="Y40" i="36"/>
  <c r="Y73" i="31"/>
  <c r="I73" i="31"/>
  <c r="Y40" i="37"/>
  <c r="I40" i="37"/>
  <c r="Z47" i="33"/>
  <c r="E48" i="37"/>
  <c r="U48" i="37"/>
  <c r="Y72" i="32"/>
  <c r="I72" i="32"/>
  <c r="Y54" i="35"/>
  <c r="I54" i="35"/>
  <c r="E48" i="33"/>
  <c r="U48" i="33"/>
  <c r="E63" i="32"/>
  <c r="U63" i="32"/>
  <c r="Y35" i="32"/>
  <c r="I35" i="32"/>
  <c r="Y47" i="35"/>
  <c r="I47" i="35"/>
  <c r="Y36" i="31"/>
  <c r="I36" i="31"/>
  <c r="Y71" i="37"/>
  <c r="I71" i="37"/>
  <c r="E48" i="32"/>
  <c r="I39" i="36"/>
  <c r="Y39" i="36"/>
  <c r="Y65" i="31"/>
  <c r="I65" i="31"/>
  <c r="Y62" i="37"/>
  <c r="I62" i="37"/>
  <c r="I43" i="36"/>
  <c r="Y43" i="36"/>
  <c r="Y32" i="35"/>
  <c r="I32" i="35"/>
  <c r="H31" i="27"/>
  <c r="Y37" i="31"/>
  <c r="I37" i="31"/>
  <c r="Y74" i="32"/>
  <c r="I74" i="32"/>
  <c r="I64" i="36"/>
  <c r="Y64" i="36"/>
  <c r="I58" i="36"/>
  <c r="Y58" i="36"/>
  <c r="H63" i="27"/>
  <c r="Y65" i="35"/>
  <c r="I65" i="35"/>
  <c r="Y47" i="37"/>
  <c r="I47" i="37"/>
  <c r="Y59" i="32"/>
  <c r="I59" i="32"/>
  <c r="Y70" i="35"/>
  <c r="I70" i="35"/>
  <c r="Y42" i="37"/>
  <c r="I42" i="37"/>
  <c r="E31" i="37"/>
  <c r="U31" i="37"/>
  <c r="H45" i="30"/>
  <c r="X45" i="30"/>
  <c r="Y70" i="32"/>
  <c r="I70" i="32"/>
  <c r="I35" i="36"/>
  <c r="Y35" i="36"/>
  <c r="Y64" i="31"/>
  <c r="I64" i="31"/>
  <c r="I57" i="36"/>
  <c r="Y57" i="36"/>
  <c r="Y73" i="35"/>
  <c r="I73" i="35"/>
  <c r="Z68" i="33"/>
  <c r="J68" i="33"/>
  <c r="Y71" i="33"/>
  <c r="I71" i="33"/>
  <c r="Z75" i="33"/>
  <c r="J75" i="33"/>
  <c r="Z69" i="33"/>
  <c r="J69" i="33"/>
  <c r="H31" i="28"/>
  <c r="I33" i="36"/>
  <c r="Y33" i="36"/>
  <c r="Y34" i="34"/>
  <c r="I34" i="34"/>
  <c r="Y51" i="35"/>
  <c r="I51" i="35"/>
  <c r="Y32" i="34"/>
  <c r="I32" i="34"/>
  <c r="H31" i="26"/>
  <c r="I65" i="36"/>
  <c r="Y65" i="36"/>
  <c r="I49" i="36"/>
  <c r="Y49" i="36"/>
  <c r="H48" i="28"/>
  <c r="I54" i="36"/>
  <c r="Y54" i="36"/>
  <c r="Y44" i="30"/>
  <c r="I44" i="30"/>
  <c r="Y32" i="31"/>
  <c r="I32" i="31"/>
  <c r="Y56" i="35"/>
  <c r="I56" i="35"/>
  <c r="Y52" i="37"/>
  <c r="I52" i="37"/>
  <c r="Y38" i="33"/>
  <c r="I38" i="33"/>
  <c r="Y46" i="37"/>
  <c r="I46" i="37"/>
  <c r="H45" i="29"/>
  <c r="Y62" i="33"/>
  <c r="I62" i="33"/>
  <c r="Y51" i="33"/>
  <c r="I51" i="33"/>
  <c r="Z56" i="33"/>
  <c r="J56" i="33"/>
  <c r="Y52" i="33"/>
  <c r="I52" i="33"/>
  <c r="H45" i="34"/>
  <c r="X45" i="34"/>
  <c r="Y46" i="32"/>
  <c r="I46" i="32"/>
  <c r="H45" i="22"/>
  <c r="I42" i="36"/>
  <c r="Y42" i="36"/>
  <c r="Y60" i="31"/>
  <c r="I60" i="31"/>
  <c r="Y66" i="31"/>
  <c r="I66" i="31"/>
  <c r="Y49" i="35"/>
  <c r="I49" i="35"/>
  <c r="H48" i="27"/>
  <c r="Y72" i="33"/>
  <c r="I72" i="33"/>
  <c r="Y59" i="37"/>
  <c r="I59" i="37"/>
  <c r="Y64" i="37"/>
  <c r="I64" i="37"/>
  <c r="H63" i="29"/>
  <c r="Y75" i="32"/>
  <c r="I75" i="32"/>
  <c r="Y71" i="31"/>
  <c r="I71" i="31"/>
  <c r="E48" i="31"/>
  <c r="U48" i="31"/>
  <c r="Y68" i="37"/>
  <c r="I68" i="37"/>
  <c r="Y41" i="33"/>
  <c r="I41" i="33"/>
  <c r="Y40" i="30"/>
  <c r="I40" i="30"/>
  <c r="E31" i="36"/>
  <c r="U31" i="36"/>
  <c r="Y40" i="31"/>
  <c r="I40" i="31"/>
  <c r="Y67" i="35"/>
  <c r="I67" i="35"/>
  <c r="Y68" i="32"/>
  <c r="I68" i="32"/>
  <c r="E31" i="34"/>
  <c r="U31" i="34"/>
  <c r="Y52" i="30"/>
  <c r="I52" i="30"/>
  <c r="Z43" i="33"/>
  <c r="Y36" i="34"/>
  <c r="I36" i="34"/>
  <c r="I34" i="36"/>
  <c r="Y34" i="36"/>
  <c r="Y75" i="35"/>
  <c r="I75" i="35"/>
  <c r="Y71" i="35"/>
  <c r="I71" i="35"/>
  <c r="Y61" i="37"/>
  <c r="I61" i="37"/>
  <c r="Y34" i="33"/>
  <c r="I34" i="33"/>
  <c r="Z67" i="33"/>
  <c r="J67" i="33"/>
  <c r="Z40" i="33"/>
  <c r="Y53" i="32"/>
  <c r="I53" i="32"/>
  <c r="I37" i="36"/>
  <c r="Y37" i="36"/>
  <c r="Y57" i="31"/>
  <c r="I57" i="31"/>
  <c r="Y55" i="37"/>
  <c r="I55" i="37"/>
  <c r="Y64" i="33"/>
  <c r="I64" i="33"/>
  <c r="Y47" i="33"/>
  <c r="Y37" i="32"/>
  <c r="I37" i="32"/>
  <c r="Y72" i="36"/>
  <c r="I72" i="36"/>
  <c r="E45" i="34"/>
  <c r="U45" i="34"/>
  <c r="Y56" i="31"/>
  <c r="I56" i="31"/>
  <c r="Y65" i="37"/>
  <c r="I65" i="37"/>
  <c r="Y35" i="33"/>
  <c r="I35" i="33"/>
  <c r="Y53" i="30"/>
  <c r="I53" i="30"/>
  <c r="Y41" i="32"/>
  <c r="I41" i="32"/>
  <c r="Y39" i="35"/>
  <c r="I39" i="35"/>
  <c r="Y33" i="37"/>
  <c r="I33" i="37"/>
  <c r="Y74" i="36"/>
  <c r="I74" i="36"/>
  <c r="I38" i="36"/>
  <c r="Y38" i="36"/>
  <c r="Y58" i="34"/>
  <c r="I58" i="34"/>
  <c r="Y57" i="35"/>
  <c r="I57" i="35"/>
  <c r="Y60" i="37"/>
  <c r="I60" i="37"/>
  <c r="Y44" i="32"/>
  <c r="I44" i="32"/>
  <c r="Y73" i="36"/>
  <c r="I73" i="36"/>
  <c r="Y64" i="34"/>
  <c r="I64" i="34"/>
  <c r="H63" i="26"/>
  <c r="Y72" i="35"/>
  <c r="I72" i="35"/>
  <c r="Y36" i="37"/>
  <c r="I36" i="37"/>
  <c r="Y38" i="32"/>
  <c r="I38" i="32"/>
  <c r="Y58" i="32"/>
  <c r="I58" i="32"/>
  <c r="Y43" i="31"/>
  <c r="I43" i="31"/>
  <c r="Y69" i="35"/>
  <c r="I69" i="35"/>
  <c r="Y51" i="37"/>
  <c r="I51" i="37"/>
  <c r="Y51" i="34"/>
  <c r="I51" i="34"/>
  <c r="Y50" i="32"/>
  <c r="I50" i="32"/>
  <c r="Y68" i="36"/>
  <c r="I68" i="36"/>
  <c r="Y33" i="35"/>
  <c r="I33" i="35"/>
  <c r="Y39" i="37"/>
  <c r="I39" i="37"/>
  <c r="Y32" i="33"/>
  <c r="I32" i="33"/>
  <c r="Z32" i="33"/>
  <c r="Z76" i="33"/>
  <c r="J76" i="33"/>
  <c r="Z65" i="33"/>
  <c r="J65" i="33"/>
  <c r="Y70" i="33"/>
  <c r="I70" i="33"/>
  <c r="Y57" i="37"/>
  <c r="I57" i="37"/>
  <c r="Y42" i="32"/>
  <c r="I42" i="32"/>
  <c r="Y67" i="36"/>
  <c r="I67" i="36"/>
  <c r="Y74" i="31"/>
  <c r="I74" i="31"/>
  <c r="E63" i="31"/>
  <c r="U63" i="31"/>
  <c r="Y46" i="35"/>
  <c r="I46" i="35"/>
  <c r="H45" i="27"/>
  <c r="Y41" i="31"/>
  <c r="I41" i="31"/>
  <c r="Y73" i="37"/>
  <c r="I73" i="37"/>
  <c r="H63" i="20"/>
  <c r="Y62" i="32"/>
  <c r="I62" i="32"/>
  <c r="E63" i="34"/>
  <c r="U63" i="34"/>
  <c r="Y34" i="31"/>
  <c r="I34" i="31"/>
  <c r="Y64" i="35"/>
  <c r="I64" i="35"/>
  <c r="Y68" i="33"/>
  <c r="I68" i="33"/>
  <c r="Z71" i="33"/>
  <c r="J71" i="33"/>
  <c r="Y75" i="33"/>
  <c r="I75" i="33"/>
  <c r="Y69" i="33"/>
  <c r="I69" i="33"/>
  <c r="X48" i="32"/>
  <c r="Y32" i="30"/>
  <c r="I32" i="30"/>
  <c r="H31" i="20"/>
  <c r="Y60" i="32"/>
  <c r="I60" i="32"/>
  <c r="Y36" i="35"/>
  <c r="I36" i="35"/>
  <c r="E63" i="30"/>
  <c r="U63" i="30"/>
  <c r="Y51" i="32"/>
  <c r="I51" i="32"/>
  <c r="Y57" i="32"/>
  <c r="I57" i="32"/>
  <c r="H48" i="34"/>
  <c r="X48" i="34"/>
  <c r="Y47" i="30"/>
  <c r="I47" i="30"/>
  <c r="I45" i="30"/>
  <c r="Y45" i="30"/>
  <c r="Y42" i="35"/>
  <c r="I42" i="35"/>
  <c r="Y55" i="31"/>
  <c r="I55" i="31"/>
  <c r="Y56" i="37"/>
  <c r="I56" i="37"/>
  <c r="Z38" i="33"/>
  <c r="Z62" i="33"/>
  <c r="J62" i="33"/>
  <c r="Z51" i="33"/>
  <c r="J51" i="33"/>
  <c r="Y56" i="33"/>
  <c r="I56" i="33"/>
  <c r="Z52" i="33"/>
  <c r="J52" i="33"/>
  <c r="Z46" i="33"/>
  <c r="Y46" i="33"/>
  <c r="I53" i="36"/>
  <c r="Y53" i="36"/>
  <c r="Y53" i="31"/>
  <c r="I53" i="31"/>
  <c r="Y38" i="37"/>
  <c r="I38" i="37"/>
  <c r="Y44" i="33"/>
  <c r="I44" i="33"/>
  <c r="H63" i="22"/>
  <c r="Y67" i="32"/>
  <c r="I67" i="32"/>
  <c r="Y61" i="31"/>
  <c r="I61" i="31"/>
  <c r="Y67" i="37"/>
  <c r="I67" i="37"/>
  <c r="Y54" i="33"/>
  <c r="I54" i="33"/>
  <c r="Z57" i="33"/>
  <c r="J57" i="33"/>
  <c r="Y61" i="33"/>
  <c r="I61" i="33"/>
  <c r="Z55" i="33"/>
  <c r="J55" i="33"/>
  <c r="Z41" i="33"/>
  <c r="I32" i="36"/>
  <c r="Y32" i="36"/>
  <c r="Y43" i="32"/>
  <c r="I43" i="32"/>
  <c r="Y58" i="31"/>
  <c r="I58" i="31"/>
  <c r="Y68" i="35"/>
  <c r="I68" i="35"/>
  <c r="H63" i="28"/>
  <c r="I66" i="36"/>
  <c r="Y66" i="36"/>
  <c r="Y40" i="35"/>
  <c r="I40" i="35"/>
  <c r="Y32" i="32"/>
  <c r="I32" i="32"/>
  <c r="I44" i="36"/>
  <c r="Y44" i="36"/>
  <c r="H48" i="20"/>
  <c r="Y52" i="31"/>
  <c r="I52" i="31"/>
  <c r="Y76" i="37"/>
  <c r="I76" i="37"/>
  <c r="Y58" i="33"/>
  <c r="I58" i="33"/>
  <c r="Z34" i="33"/>
  <c r="Y67" i="33"/>
  <c r="I67" i="33"/>
  <c r="Y58" i="37"/>
  <c r="I58" i="37"/>
  <c r="Y69" i="36"/>
  <c r="I69" i="36"/>
  <c r="Y39" i="31"/>
  <c r="I39" i="31"/>
  <c r="Z36" i="33"/>
  <c r="Z64" i="33"/>
  <c r="J64" i="33"/>
  <c r="Y54" i="37"/>
  <c r="I54" i="37"/>
  <c r="H48" i="29"/>
  <c r="Y49" i="37"/>
  <c r="I49" i="37"/>
  <c r="Y37" i="33"/>
  <c r="I37" i="33"/>
  <c r="Y35" i="30"/>
  <c r="I35" i="30"/>
  <c r="Y69" i="32"/>
  <c r="I69" i="32"/>
  <c r="I50" i="36"/>
  <c r="Y50" i="36"/>
  <c r="Y54" i="31"/>
  <c r="I54" i="31"/>
  <c r="Y49" i="33"/>
  <c r="I49" i="33"/>
  <c r="Z49" i="33"/>
  <c r="J49" i="33"/>
  <c r="Y74" i="33"/>
  <c r="I74" i="33"/>
  <c r="Z35" i="33"/>
  <c r="E48" i="30"/>
  <c r="U48" i="30"/>
  <c r="Y42" i="30"/>
  <c r="I42" i="30"/>
  <c r="Y73" i="32"/>
  <c r="I73" i="32"/>
  <c r="Y62" i="35"/>
  <c r="I62" i="35"/>
  <c r="Y49" i="32"/>
  <c r="I49" i="32"/>
  <c r="H48" i="22"/>
  <c r="Y33" i="32"/>
  <c r="I33" i="32"/>
  <c r="I36" i="36"/>
  <c r="Y36" i="36"/>
  <c r="Y50" i="34"/>
  <c r="I50" i="34"/>
  <c r="H48" i="30"/>
  <c r="X48" i="30"/>
  <c r="Y37" i="35"/>
  <c r="I37" i="35"/>
  <c r="Z73" i="33"/>
  <c r="J73" i="33"/>
  <c r="Y33" i="33"/>
  <c r="I33" i="33"/>
  <c r="Z53" i="33"/>
  <c r="J53" i="33"/>
  <c r="I55" i="36"/>
  <c r="Y55" i="36"/>
  <c r="Y71" i="36"/>
  <c r="I71" i="36"/>
  <c r="Y46" i="31"/>
  <c r="I46" i="31"/>
  <c r="H45" i="21"/>
  <c r="Y59" i="31"/>
  <c r="I59" i="31"/>
  <c r="E31" i="35"/>
  <c r="U31" i="35"/>
  <c r="Y50" i="33"/>
  <c r="I50" i="33"/>
  <c r="Y39" i="33"/>
  <c r="I39" i="33"/>
  <c r="Y41" i="34"/>
  <c r="I41" i="34"/>
  <c r="I41" i="36"/>
  <c r="Y41" i="36"/>
  <c r="Y55" i="32"/>
  <c r="I55" i="32"/>
  <c r="H31" i="21"/>
  <c r="Y33" i="31"/>
  <c r="I33" i="31"/>
  <c r="Y41" i="37"/>
  <c r="I41" i="37"/>
  <c r="Y60" i="33"/>
  <c r="I60" i="33"/>
  <c r="Y71" i="32"/>
  <c r="I71" i="32"/>
  <c r="Y36" i="30"/>
  <c r="I36" i="30"/>
  <c r="H63" i="21"/>
  <c r="Y69" i="31"/>
  <c r="I69" i="31"/>
  <c r="Y66" i="37"/>
  <c r="I66" i="37"/>
  <c r="Y76" i="33"/>
  <c r="I76" i="33"/>
  <c r="Y65" i="33"/>
  <c r="I65" i="33"/>
  <c r="Z70" i="33"/>
  <c r="J70" i="33"/>
  <c r="Y66" i="33"/>
  <c r="I66" i="33"/>
  <c r="Z66" i="33"/>
  <c r="J66" i="33"/>
  <c r="Y32" i="37"/>
  <c r="I32" i="37"/>
  <c r="H31" i="29"/>
  <c r="Y40" i="32"/>
  <c r="I40" i="32"/>
  <c r="Y51" i="31"/>
  <c r="I51" i="31"/>
  <c r="Y67" i="31"/>
  <c r="I67" i="31"/>
  <c r="Y44" i="37"/>
  <c r="I44" i="37"/>
  <c r="Z59" i="33"/>
  <c r="J59" i="33"/>
  <c r="Y42" i="33"/>
  <c r="I42" i="33"/>
  <c r="Y47" i="31"/>
  <c r="I47" i="31"/>
  <c r="Y58" i="35"/>
  <c r="I58" i="35"/>
  <c r="Y45" i="33"/>
  <c r="I63" i="30"/>
  <c r="Y63" i="30"/>
  <c r="I45" i="37"/>
  <c r="Y45" i="37"/>
  <c r="I45" i="36"/>
  <c r="Y45" i="36"/>
  <c r="Z45" i="33"/>
  <c r="I45" i="32"/>
  <c r="Y45" i="32"/>
  <c r="I31" i="37"/>
  <c r="Y31" i="37"/>
  <c r="I63" i="34"/>
  <c r="Y63" i="34"/>
  <c r="I45" i="35"/>
  <c r="Y45" i="35"/>
  <c r="I48" i="30"/>
  <c r="Y48" i="30"/>
  <c r="I48" i="37"/>
  <c r="Y48" i="37"/>
  <c r="I45" i="31"/>
  <c r="Y45" i="31"/>
  <c r="J63" i="33"/>
  <c r="Z63" i="33"/>
  <c r="I63" i="33"/>
  <c r="Y63" i="33"/>
  <c r="I31" i="36"/>
  <c r="Y31" i="36"/>
  <c r="I48" i="35"/>
  <c r="Y48" i="35"/>
  <c r="I63" i="36"/>
  <c r="Y63" i="36"/>
  <c r="U48" i="32"/>
  <c r="I48" i="34"/>
  <c r="Y48" i="34"/>
  <c r="I48" i="32"/>
  <c r="I48" i="33"/>
  <c r="Y48" i="33"/>
  <c r="I31" i="30"/>
  <c r="Y31" i="30"/>
  <c r="I63" i="35"/>
  <c r="Y63" i="35"/>
  <c r="I63" i="37"/>
  <c r="Y63" i="37"/>
  <c r="I31" i="31"/>
  <c r="Y31" i="31"/>
  <c r="I48" i="36"/>
  <c r="I31" i="34"/>
  <c r="Y31" i="34"/>
  <c r="I48" i="31"/>
  <c r="Y48" i="31"/>
  <c r="J48" i="33"/>
  <c r="Z48" i="33"/>
  <c r="I31" i="32"/>
  <c r="Y31" i="32"/>
  <c r="I31" i="33"/>
  <c r="Y31" i="33"/>
  <c r="I63" i="31"/>
  <c r="Y63" i="31"/>
  <c r="I31" i="35"/>
  <c r="Y31" i="35"/>
  <c r="I63" i="32"/>
  <c r="Y63" i="32"/>
  <c r="Y48" i="32"/>
  <c r="Y48" i="36"/>
</calcChain>
</file>

<file path=xl/sharedStrings.xml><?xml version="1.0" encoding="utf-8"?>
<sst xmlns="http://schemas.openxmlformats.org/spreadsheetml/2006/main" count="2697" uniqueCount="374">
  <si>
    <t>Radionuclide</t>
  </si>
  <si>
    <t>Test Rad</t>
  </si>
  <si>
    <t>Volatile</t>
  </si>
  <si>
    <t>SFS</t>
  </si>
  <si>
    <t>SFF</t>
  </si>
  <si>
    <t>SFX</t>
  </si>
  <si>
    <t>SFI</t>
  </si>
  <si>
    <t>SFW</t>
  </si>
  <si>
    <t>SFOSA</t>
  </si>
  <si>
    <t>SFXSUB</t>
  </si>
  <si>
    <t>SFXGP</t>
  </si>
  <si>
    <t>SFXIMM</t>
  </si>
  <si>
    <t>SFXSV1</t>
  </si>
  <si>
    <t>SFXSV5</t>
  </si>
  <si>
    <t>SFXSV15</t>
  </si>
  <si>
    <t>YHALFLIFE</t>
  </si>
  <si>
    <t>WEIGHT</t>
  </si>
  <si>
    <t>KD</t>
  </si>
  <si>
    <t>GIABSFCT</t>
  </si>
  <si>
    <t>LAMBDA</t>
  </si>
  <si>
    <t>MCL</t>
  </si>
  <si>
    <t>MASS</t>
  </si>
  <si>
    <t>DHALFLIFE</t>
  </si>
  <si>
    <t>Ac-225</t>
  </si>
  <si>
    <t>SE</t>
  </si>
  <si>
    <t>Am-241</t>
  </si>
  <si>
    <t>Y</t>
  </si>
  <si>
    <t>At-217</t>
  </si>
  <si>
    <t>At-218</t>
  </si>
  <si>
    <t>Ba-137m</t>
  </si>
  <si>
    <t>Bi-210</t>
  </si>
  <si>
    <t>Bi-213</t>
  </si>
  <si>
    <t>Bi-214</t>
  </si>
  <si>
    <t>Cs-137</t>
  </si>
  <si>
    <t>Fr-221</t>
  </si>
  <si>
    <t>Hg-206</t>
  </si>
  <si>
    <t>Np-237</t>
  </si>
  <si>
    <t>Pa-233</t>
  </si>
  <si>
    <t>Pb-209</t>
  </si>
  <si>
    <t>Pb-210</t>
  </si>
  <si>
    <t>Pb-214</t>
  </si>
  <si>
    <t>Po-210</t>
  </si>
  <si>
    <t>Po-213</t>
  </si>
  <si>
    <t>Po-214</t>
  </si>
  <si>
    <t>Po-218</t>
  </si>
  <si>
    <t>Ra-225</t>
  </si>
  <si>
    <t>Ra-226</t>
  </si>
  <si>
    <t>Rn-218</t>
  </si>
  <si>
    <t>Rn-222</t>
  </si>
  <si>
    <t>Th-229</t>
  </si>
  <si>
    <t>Tl-206</t>
  </si>
  <si>
    <t>Tl-209</t>
  </si>
  <si>
    <t>Tl-210</t>
  </si>
  <si>
    <t>U-233</t>
  </si>
  <si>
    <t>General</t>
  </si>
  <si>
    <t>Resident</t>
  </si>
  <si>
    <t>Composite Work</t>
  </si>
  <si>
    <t>Outdoor Work</t>
  </si>
  <si>
    <t>Indoor Work</t>
  </si>
  <si>
    <t>years</t>
  </si>
  <si>
    <t>m^3/hour</t>
  </si>
  <si>
    <t>day/year</t>
  </si>
  <si>
    <t>days/year</t>
  </si>
  <si>
    <t>hours/day</t>
  </si>
  <si>
    <t>cm^2</t>
  </si>
  <si>
    <t>event/hour</t>
  </si>
  <si>
    <t>m3/day</t>
  </si>
  <si>
    <t>hour/day</t>
  </si>
  <si>
    <t>PEF</t>
  </si>
  <si>
    <t>PEFm-paved public default</t>
  </si>
  <si>
    <t>PEFm-paved public state</t>
  </si>
  <si>
    <t>PEFm-paved public site</t>
  </si>
  <si>
    <t>PEFm-unpaved public</t>
  </si>
  <si>
    <t>PEFm-unpaved industrial</t>
  </si>
  <si>
    <t>d_PEF</t>
  </si>
  <si>
    <t>d_PEFm-pp</t>
  </si>
  <si>
    <t>s_PEFm-pp-state</t>
  </si>
  <si>
    <t>s_PEFm-pp</t>
  </si>
  <si>
    <t>s_PEFm-up</t>
  </si>
  <si>
    <t>s_PEFm-ui</t>
  </si>
  <si>
    <t>d_Q/Cw</t>
  </si>
  <si>
    <t>d_Q/Cm</t>
  </si>
  <si>
    <t>s_Q/Cm</t>
  </si>
  <si>
    <t>s_VKTm-pp</t>
  </si>
  <si>
    <t>ss_T</t>
  </si>
  <si>
    <t>s_k-ui</t>
  </si>
  <si>
    <t>d_Vw</t>
  </si>
  <si>
    <t>d_V</t>
  </si>
  <si>
    <t>s_A</t>
  </si>
  <si>
    <t>number cars</t>
  </si>
  <si>
    <t>s_silt</t>
  </si>
  <si>
    <t>d_Umw</t>
  </si>
  <si>
    <t>m/s</t>
  </si>
  <si>
    <t>d_Um</t>
  </si>
  <si>
    <t>s_As</t>
  </si>
  <si>
    <t>tons/car</t>
  </si>
  <si>
    <t>s_M_moisture</t>
  </si>
  <si>
    <t>d_Utw</t>
  </si>
  <si>
    <t>d_Ut</t>
  </si>
  <si>
    <t>s_B</t>
  </si>
  <si>
    <t>number trucks</t>
  </si>
  <si>
    <t>s_S_speed</t>
  </si>
  <si>
    <t>mph</t>
  </si>
  <si>
    <t>d_F(x)w</t>
  </si>
  <si>
    <t>d_F(x)</t>
  </si>
  <si>
    <t>s_C</t>
  </si>
  <si>
    <t>tons/truck</t>
  </si>
  <si>
    <t>s_k-up</t>
  </si>
  <si>
    <t>d_Aw</t>
  </si>
  <si>
    <t>d_A</t>
  </si>
  <si>
    <t>total vehic</t>
  </si>
  <si>
    <t>s_VKT-up</t>
  </si>
  <si>
    <t>d_Asw</t>
  </si>
  <si>
    <t>d_As</t>
  </si>
  <si>
    <t>km/trip</t>
  </si>
  <si>
    <t>C_wear</t>
  </si>
  <si>
    <t>brake wear</t>
  </si>
  <si>
    <t>d_Bw</t>
  </si>
  <si>
    <t>d_B</t>
  </si>
  <si>
    <t>s_AR</t>
  </si>
  <si>
    <t>trip/day</t>
  </si>
  <si>
    <t>ss_ED</t>
  </si>
  <si>
    <t>d_Cw</t>
  </si>
  <si>
    <t>d_C</t>
  </si>
  <si>
    <t>s_LR</t>
  </si>
  <si>
    <t>wk/yr</t>
  </si>
  <si>
    <t>a-p</t>
  </si>
  <si>
    <t>s/hour</t>
  </si>
  <si>
    <t>s_WR</t>
  </si>
  <si>
    <t>day/wk</t>
  </si>
  <si>
    <t>c-p</t>
  </si>
  <si>
    <t>s_T</t>
  </si>
  <si>
    <t>LS</t>
  </si>
  <si>
    <t>s_PEF</t>
  </si>
  <si>
    <t>d_AR</t>
  </si>
  <si>
    <t>s_sL</t>
  </si>
  <si>
    <t>s_Q/Cw</t>
  </si>
  <si>
    <t>d_LR</t>
  </si>
  <si>
    <t>s_W</t>
  </si>
  <si>
    <t>s_Vw</t>
  </si>
  <si>
    <t>d_WR</t>
  </si>
  <si>
    <t>s_k-pp</t>
  </si>
  <si>
    <t>s_Umw</t>
  </si>
  <si>
    <t>d_T</t>
  </si>
  <si>
    <t>s_p</t>
  </si>
  <si>
    <t>s_Utw</t>
  </si>
  <si>
    <t>d_sL</t>
  </si>
  <si>
    <t>s_VKTm-st</t>
  </si>
  <si>
    <t>s_F(x)w</t>
  </si>
  <si>
    <t>d_W</t>
  </si>
  <si>
    <t>s_LS</t>
  </si>
  <si>
    <t>s_Aw</t>
  </si>
  <si>
    <t>d_k-pp</t>
  </si>
  <si>
    <t>s_AVK: TN rural interstate</t>
  </si>
  <si>
    <t>s_Asw</t>
  </si>
  <si>
    <t>d_p</t>
  </si>
  <si>
    <t>s_Km:TN rural interstate</t>
  </si>
  <si>
    <t>s_Bw</t>
  </si>
  <si>
    <t>d_VKT</t>
  </si>
  <si>
    <t>s_ED</t>
  </si>
  <si>
    <t>s_Cw</t>
  </si>
  <si>
    <t>d_LS</t>
  </si>
  <si>
    <t>d_AVK: CA urban interstate</t>
  </si>
  <si>
    <t>d_Km: CA urban interstate</t>
  </si>
  <si>
    <t>d_ED</t>
  </si>
  <si>
    <t>s_TR</t>
  </si>
  <si>
    <t>s_ED res-c</t>
  </si>
  <si>
    <t>s_HR  w</t>
  </si>
  <si>
    <t>s_HR ow</t>
  </si>
  <si>
    <t>s_HR iw</t>
  </si>
  <si>
    <t>s_k</t>
  </si>
  <si>
    <t>s_ED res-a</t>
  </si>
  <si>
    <t>s_ED w</t>
  </si>
  <si>
    <t>s_ED ow</t>
  </si>
  <si>
    <t>s_ED iw</t>
  </si>
  <si>
    <t>s_ED res</t>
  </si>
  <si>
    <t>s_EF w</t>
  </si>
  <si>
    <t>s_EF ow</t>
  </si>
  <si>
    <t>s_EF iw</t>
  </si>
  <si>
    <t>s_Fam</t>
  </si>
  <si>
    <t>s_EF res-c</t>
  </si>
  <si>
    <t>s_ET w</t>
  </si>
  <si>
    <t>s_ET ow</t>
  </si>
  <si>
    <t>s_ET iw</t>
  </si>
  <si>
    <t>s_Foffset</t>
  </si>
  <si>
    <t>s_EF res-a</t>
  </si>
  <si>
    <t>s_IRA w</t>
  </si>
  <si>
    <t>s_IRA ow</t>
  </si>
  <si>
    <t>s_IRA iw</t>
  </si>
  <si>
    <t>s_FTSS h</t>
  </si>
  <si>
    <t>s_EF res</t>
  </si>
  <si>
    <t>s_SA w</t>
  </si>
  <si>
    <t>s_SA ow</t>
  </si>
  <si>
    <t>s_SA iw</t>
  </si>
  <si>
    <t>s_SE</t>
  </si>
  <si>
    <t>s_FQ res-a</t>
  </si>
  <si>
    <t>s_FQ w</t>
  </si>
  <si>
    <t>s_FQ ow</t>
  </si>
  <si>
    <t>s_FQ iw</t>
  </si>
  <si>
    <t>s_GSF s</t>
  </si>
  <si>
    <t>s_FQ res-c</t>
  </si>
  <si>
    <t>s_t com</t>
  </si>
  <si>
    <t>s_t out</t>
  </si>
  <si>
    <t>s_t ind</t>
  </si>
  <si>
    <t>s_GSF i</t>
  </si>
  <si>
    <t>s_IRA res-c</t>
  </si>
  <si>
    <t>s_SLF</t>
  </si>
  <si>
    <t>s_IRA res-a</t>
  </si>
  <si>
    <t>s_ET res-a,h</t>
  </si>
  <si>
    <t>s_ET res-c,h</t>
  </si>
  <si>
    <t>s_ET res-o</t>
  </si>
  <si>
    <t>s_ET res-i</t>
  </si>
  <si>
    <t>s_SA res-a</t>
  </si>
  <si>
    <t>s_SA res-c</t>
  </si>
  <si>
    <t>s_t res</t>
  </si>
  <si>
    <t>s_IFDres-adj</t>
  </si>
  <si>
    <t>s_IFAres-adj</t>
  </si>
  <si>
    <t>res_dust_ing</t>
  </si>
  <si>
    <t>res_dust_inh_w</t>
  </si>
  <si>
    <t>res_dust_inh_m</t>
  </si>
  <si>
    <t>res_dust_ext</t>
  </si>
  <si>
    <t>res_3D_sv</t>
  </si>
  <si>
    <t>res_3D_gp</t>
  </si>
  <si>
    <t>res_3D_1cm</t>
  </si>
  <si>
    <t>res_3D_5cm</t>
  </si>
  <si>
    <t>res_3D_15cm</t>
  </si>
  <si>
    <t>res_2D_sv</t>
  </si>
  <si>
    <t>res_2D_gp</t>
  </si>
  <si>
    <t>res_2D_1cm</t>
  </si>
  <si>
    <t>res_2D_5cm</t>
  </si>
  <si>
    <t>res_2D_15cm</t>
  </si>
  <si>
    <t>res_dust_wtot</t>
  </si>
  <si>
    <t>res_dust_mtot</t>
  </si>
  <si>
    <t>ind_dust_ing</t>
  </si>
  <si>
    <t>ind_dust_inh_m</t>
  </si>
  <si>
    <t>ind_dust_inh_w</t>
  </si>
  <si>
    <t>ind_dust_ext</t>
  </si>
  <si>
    <t>ind_dust_mtot</t>
  </si>
  <si>
    <t>ind_dust_wtot</t>
  </si>
  <si>
    <t>ind_3D_sv</t>
  </si>
  <si>
    <t>ind_3D_1cm</t>
  </si>
  <si>
    <t>ind_3D_5cm</t>
  </si>
  <si>
    <t>ind_3D_15cm</t>
  </si>
  <si>
    <t>ind_3D_gp</t>
  </si>
  <si>
    <t>ind_2D_sv</t>
  </si>
  <si>
    <t>ind_2D_1cm</t>
  </si>
  <si>
    <t>ind_2D_5cm</t>
  </si>
  <si>
    <t>ind_2D_15cm</t>
  </si>
  <si>
    <t>ind_2D_gp</t>
  </si>
  <si>
    <t>out_dust_ing</t>
  </si>
  <si>
    <t>out_dust_inh_m</t>
  </si>
  <si>
    <t>out_dust_inh_w</t>
  </si>
  <si>
    <t>out_dust_ext</t>
  </si>
  <si>
    <t>out_dust_mtot</t>
  </si>
  <si>
    <t>out_dust_wtot</t>
  </si>
  <si>
    <t>out_3D_sv</t>
  </si>
  <si>
    <t>out_3D_1cm</t>
  </si>
  <si>
    <t>out_3D_5cm</t>
  </si>
  <si>
    <t>out_3D_15cm</t>
  </si>
  <si>
    <t>out_3D_gp</t>
  </si>
  <si>
    <t>out_2D_sv</t>
  </si>
  <si>
    <t>out_2D_1cm</t>
  </si>
  <si>
    <t>out_2D_5cm</t>
  </si>
  <si>
    <t>out_2D_15cm</t>
  </si>
  <si>
    <t>out_2D_gp</t>
  </si>
  <si>
    <t>com_dust_ing</t>
  </si>
  <si>
    <t>com_dust_inh_m</t>
  </si>
  <si>
    <t>com_dust_inh_w</t>
  </si>
  <si>
    <t>com_dust_ext</t>
  </si>
  <si>
    <t>com_dust_mtot</t>
  </si>
  <si>
    <t>com_dust_wtot</t>
  </si>
  <si>
    <t>com_3D_sv</t>
  </si>
  <si>
    <t>com_3D_1cm</t>
  </si>
  <si>
    <t>com_3D_5cm</t>
  </si>
  <si>
    <t>com_3D_15cm</t>
  </si>
  <si>
    <t>com_3D_gp</t>
  </si>
  <si>
    <t>com_2D_sv</t>
  </si>
  <si>
    <t>com_2D_1cm</t>
  </si>
  <si>
    <t>com_2D_5cm</t>
  </si>
  <si>
    <t>com_2D_15cm</t>
  </si>
  <si>
    <t>com_2D_gp</t>
  </si>
  <si>
    <t>k_decay res</t>
  </si>
  <si>
    <t>k_decay w</t>
  </si>
  <si>
    <t>k_decay ow</t>
  </si>
  <si>
    <t>k_decay iw</t>
  </si>
  <si>
    <t>S_ACFGP</t>
  </si>
  <si>
    <t>S_ACFSV</t>
  </si>
  <si>
    <t>S_ACFSV1</t>
  </si>
  <si>
    <t>S_ACFSV5</t>
  </si>
  <si>
    <t>S_ACFSV15</t>
  </si>
  <si>
    <t>S_GSFGP</t>
  </si>
  <si>
    <t>S_GSFSV</t>
  </si>
  <si>
    <t>S_GSFSV1</t>
  </si>
  <si>
    <t>S_GSFSV5</t>
  </si>
  <si>
    <t>S_GSFSV15</t>
  </si>
  <si>
    <t>s_IFD w</t>
  </si>
  <si>
    <t>s_IFD ow</t>
  </si>
  <si>
    <t>s_IFD iw</t>
  </si>
  <si>
    <t>S_SURF</t>
  </si>
  <si>
    <t>a-i</t>
  </si>
  <si>
    <t>b-i</t>
  </si>
  <si>
    <t>ss_sL</t>
  </si>
  <si>
    <t>Conc.</t>
  </si>
  <si>
    <t>~Am-241</t>
  </si>
  <si>
    <t>~Np-237</t>
  </si>
  <si>
    <t>~Pa-233</t>
  </si>
  <si>
    <t>~U-233</t>
  </si>
  <si>
    <t>~Th-229</t>
  </si>
  <si>
    <t>~Ra-225</t>
  </si>
  <si>
    <t>~Ac-225</t>
  </si>
  <si>
    <t>~Fr-221</t>
  </si>
  <si>
    <t>~At-217</t>
  </si>
  <si>
    <t>~Bi-213</t>
  </si>
  <si>
    <t>~Po-213</t>
  </si>
  <si>
    <t>~Tl-209</t>
  </si>
  <si>
    <t>~Pb-209</t>
  </si>
  <si>
    <t>~Cs-137</t>
  </si>
  <si>
    <t>~Ba-137m</t>
  </si>
  <si>
    <t>~Ra-226</t>
  </si>
  <si>
    <t>~Rn-222</t>
  </si>
  <si>
    <t>~Po-218</t>
  </si>
  <si>
    <t>~Pb-214</t>
  </si>
  <si>
    <t>~At-218</t>
  </si>
  <si>
    <t>~Bi-214</t>
  </si>
  <si>
    <t>~Rn-218</t>
  </si>
  <si>
    <t>~Po-214</t>
  </si>
  <si>
    <t>~Tl-210</t>
  </si>
  <si>
    <t>~Pb-210</t>
  </si>
  <si>
    <t>~Bi-210</t>
  </si>
  <si>
    <t>~Hg-206</t>
  </si>
  <si>
    <t>~Po-210</t>
  </si>
  <si>
    <t>~Tl-206</t>
  </si>
  <si>
    <t>risk</t>
  </si>
  <si>
    <t>Other Important Notes</t>
  </si>
  <si>
    <r>
      <t xml:space="preserve">In column B, under the </t>
    </r>
    <r>
      <rPr>
        <b/>
        <sz val="10"/>
        <rFont val="Arial"/>
        <family val="2"/>
      </rPr>
      <t xml:space="preserve">'TEST' </t>
    </r>
    <r>
      <rPr>
        <sz val="10"/>
        <rFont val="Arial"/>
        <family val="2"/>
      </rPr>
      <t>filter, a value of '</t>
    </r>
    <r>
      <rPr>
        <b/>
        <sz val="10"/>
        <rFont val="Arial"/>
        <family val="2"/>
      </rPr>
      <t>Y</t>
    </r>
    <r>
      <rPr>
        <sz val="10"/>
        <rFont val="Arial"/>
        <family val="2"/>
      </rPr>
      <t>' means it is a primary test isotope and '</t>
    </r>
    <r>
      <rPr>
        <b/>
        <sz val="10"/>
        <rFont val="Arial"/>
        <family val="2"/>
      </rPr>
      <t>SE</t>
    </r>
    <r>
      <rPr>
        <sz val="10"/>
        <rFont val="Arial"/>
        <family val="2"/>
      </rPr>
      <t>' means it is a progeny for a primary test isotope.</t>
    </r>
  </si>
  <si>
    <t>These cells, in column A, represent the progeny for the primary QA isotopes.</t>
  </si>
  <si>
    <t>These cells, in column A, represent the primary QA isotopes.</t>
  </si>
  <si>
    <t>Relevant Cell Descriptions on Green Tabs</t>
  </si>
  <si>
    <t>Tab Descriptions</t>
  </si>
  <si>
    <t>INSTRUCTIONS</t>
  </si>
  <si>
    <r>
      <t>The '</t>
    </r>
    <r>
      <rPr>
        <i/>
        <sz val="11"/>
        <rFont val="Arial"/>
        <family val="2"/>
      </rPr>
      <t>acf</t>
    </r>
    <r>
      <rPr>
        <sz val="11"/>
        <rFont val="Arial"/>
        <family val="2"/>
      </rPr>
      <t>' tab contains area correction factors that are used for testing.</t>
    </r>
  </si>
  <si>
    <r>
      <t>The '</t>
    </r>
    <r>
      <rPr>
        <i/>
        <sz val="11"/>
        <rFont val="Arial"/>
        <family val="2"/>
      </rPr>
      <t>Fsurf</t>
    </r>
    <r>
      <rPr>
        <sz val="11"/>
        <rFont val="Arial"/>
        <family val="2"/>
      </rPr>
      <t>' tab contains the surfaces factors that are used for testing.</t>
    </r>
  </si>
  <si>
    <r>
      <t>The '</t>
    </r>
    <r>
      <rPr>
        <i/>
        <sz val="11"/>
        <rFont val="Arial"/>
        <family val="2"/>
      </rPr>
      <t>pef'</t>
    </r>
    <r>
      <rPr>
        <sz val="11"/>
        <rFont val="Arial"/>
        <family val="2"/>
      </rPr>
      <t xml:space="preserve"> tab contains the particulate emissions factors that are used for testing.</t>
    </r>
  </si>
  <si>
    <t>These cells, are calculated based on specific inputs and cannot be altered unless the respective inputs are altered.</t>
  </si>
  <si>
    <t>For the 'Site-Specific with Defaults' and 'Site-Specific User Provided' tabs, the ACF is based on 20,000, the GSF is based on 20, and the FSURF is based on Center of Sidewalk and 59.</t>
  </si>
  <si>
    <t>g/m^2-s per kg/m^3</t>
  </si>
  <si>
    <t>km/year</t>
  </si>
  <si>
    <t>seconds</t>
  </si>
  <si>
    <t>(lb/VMT)</t>
  </si>
  <si>
    <t>fraction</t>
  </si>
  <si>
    <t>unitless</t>
  </si>
  <si>
    <t>count</t>
  </si>
  <si>
    <t>%</t>
  </si>
  <si>
    <t>acres</t>
  </si>
  <si>
    <t>tons</t>
  </si>
  <si>
    <t>m^2</t>
  </si>
  <si>
    <t>feet</t>
  </si>
  <si>
    <t>km</t>
  </si>
  <si>
    <t>weeks</t>
  </si>
  <si>
    <t>g/m^2</t>
  </si>
  <si>
    <t>days</t>
  </si>
  <si>
    <t>d-p</t>
  </si>
  <si>
    <t>(g/VKT)</t>
  </si>
  <si>
    <t>1/year</t>
  </si>
  <si>
    <t>cm^2/kg</t>
  </si>
  <si>
    <t>cm^2/day</t>
  </si>
  <si>
    <t>m^3</t>
  </si>
  <si>
    <t>Disclaimer: This archived file was intended for internal review but has been posted due to interest in historical reviews. This file is no longer used to quality assure the EPA PRG calculator as the calculator has undergone significant updates. Quality assurance spreadsheets have been updated accordingly and are provided on the internal verification page of the EPA PRG website.</t>
  </si>
  <si>
    <t xml:space="preserve">These tabs present PRGs in units of mrem for the secular equilibrium output option. Tabs that begin with 'ss_' should be used to test the default output and use inputs from the 'ss' tab . Tabs that begin with 'up_' should be used to test the state-specific output and use inputs from the 'ss' tab. </t>
  </si>
  <si>
    <t>The 'ss' tab contains all the non isotope specific site-specific exposure parameters that are used to calculate PRGs in the site specific and user provided tabs.</t>
  </si>
  <si>
    <t>These cells represent fractional contribution applied to PRGs. If individuals progeny are included in the output these values will be presented in the tool output.</t>
  </si>
  <si>
    <t xml:space="preserve">The point of this QA sheet is to replicate the 'Site-Specific with Defaults' and 'Site-Specific User Provided' output results for the PRG (Preliminary Remediation Goals for Radionuclide Contaminants at Superfund Sites) calculator. Below are instructions for understanding the ins and outs of this spreadsheet. </t>
  </si>
  <si>
    <r>
      <t>The 'gs</t>
    </r>
    <r>
      <rPr>
        <i/>
        <sz val="11"/>
        <rFont val="Arial"/>
        <family val="2"/>
      </rPr>
      <t>f</t>
    </r>
    <r>
      <rPr>
        <sz val="11"/>
        <rFont val="Arial"/>
        <family val="2"/>
      </rPr>
      <t>' tab contains gamma sheilding factors that are used for testing.</t>
    </r>
  </si>
  <si>
    <r>
      <t>The</t>
    </r>
    <r>
      <rPr>
        <i/>
        <sz val="11"/>
        <rFont val="Arial"/>
        <family val="2"/>
      </rPr>
      <t xml:space="preserve"> 'RadSpec' </t>
    </r>
    <r>
      <rPr>
        <sz val="11"/>
        <rFont val="Arial"/>
        <family val="2"/>
      </rPr>
      <t>tab contains most isotope specific parameters like slope factors. The 'up_Rad_Spec' tab contains user entered isotope specific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</si>
</sst>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E+00"/>
  </numFmts>
  <fonts count="25">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name val="Arial"/>
      <family val="2"/>
    </font>
    <font>
      <b/>
      <sz val="11"/>
      <name val="Calibri"/>
      <family val="2"/>
      <scheme val="minor"/>
    </font>
    <font>
      <sz val="11"/>
      <name val="Calibri"/>
      <family val="2"/>
      <scheme val="minor"/>
    </font>
    <font>
      <sz val="11"/>
      <color theme="9" tint="-0.499984740745262"/>
      <name val="Calibri"/>
      <family val="2"/>
      <scheme val="minor"/>
    </font>
    <font>
      <b/>
      <i/>
      <sz val="11"/>
      <name val="Calibri"/>
      <family val="2"/>
      <scheme val="minor"/>
    </font>
    <font>
      <i/>
      <sz val="11"/>
      <color theme="1"/>
      <name val="Calibri"/>
      <family val="2"/>
      <scheme val="minor"/>
    </font>
    <font>
      <sz val="10"/>
      <name val="Calibri (body)"/>
    </font>
    <font>
      <i/>
      <sz val="10"/>
      <color theme="1"/>
      <name val="Calibri (body)"/>
    </font>
    <font>
      <sz val="10"/>
      <color rgb="FF151515"/>
      <name val="Calibri (body)"/>
    </font>
    <font>
      <sz val="10"/>
      <name val="Lohit Hindi"/>
      <family val="2"/>
      <charset val="1"/>
    </font>
    <font>
      <b/>
      <sz val="10"/>
      <color rgb="FFFF0000"/>
      <name val="Arial"/>
      <family val="2"/>
    </font>
    <font>
      <b/>
      <sz val="12"/>
      <name val="Arial"/>
      <family val="2"/>
    </font>
    <font>
      <sz val="11"/>
      <name val="Arial"/>
      <family val="2"/>
    </font>
    <font>
      <i/>
      <sz val="11"/>
      <name val="Arial"/>
      <family val="2"/>
    </font>
    <font>
      <b/>
      <sz val="11"/>
      <name val="Arial"/>
      <family val="2"/>
    </font>
    <font>
      <b/>
      <sz val="11"/>
      <color theme="0"/>
      <name val="Arial"/>
      <family val="2"/>
    </font>
    <font>
      <sz val="12"/>
      <name val="Arial"/>
      <family val="2"/>
    </font>
    <font>
      <b/>
      <sz val="12"/>
      <color rgb="FFFF0000"/>
      <name val="Arial"/>
      <family val="2"/>
    </font>
    <font>
      <b/>
      <sz val="22"/>
      <color rgb="FFFF0000"/>
      <name val="Arial"/>
      <family val="2"/>
    </font>
    <font>
      <sz val="10"/>
      <color theme="9" tint="-0.499984740745262"/>
      <name val="Arial"/>
      <family val="2"/>
    </font>
    <font>
      <b/>
      <i/>
      <sz val="11"/>
      <color theme="9" tint="-0.499984740745262"/>
      <name val="Calibri"/>
      <family val="2"/>
      <scheme val="minor"/>
    </font>
  </fonts>
  <fills count="18">
    <fill>
      <patternFill patternType="none"/>
    </fill>
    <fill>
      <patternFill patternType="gray125"/>
    </fill>
    <fill>
      <patternFill patternType="solid">
        <fgColor rgb="FFCCCCFF"/>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66"/>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E9D9FF"/>
        <bgColor indexed="64"/>
      </patternFill>
    </fill>
    <fill>
      <patternFill patternType="solid">
        <fgColor theme="9" tint="-0.499984740745262"/>
        <bgColor indexed="64"/>
      </patternFill>
    </fill>
  </fills>
  <borders count="1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6">
    <xf numFmtId="0" fontId="0" fillId="0" borderId="0"/>
    <xf numFmtId="0" fontId="4" fillId="0" borderId="0"/>
    <xf numFmtId="0" fontId="4" fillId="0" borderId="0"/>
    <xf numFmtId="0" fontId="4" fillId="0" borderId="0"/>
    <xf numFmtId="0" fontId="13" fillId="0" borderId="0"/>
    <xf numFmtId="0" fontId="4" fillId="0" borderId="0"/>
  </cellStyleXfs>
  <cellXfs count="115">
    <xf numFmtId="0" fontId="0" fillId="0" borderId="0" xfId="0"/>
    <xf numFmtId="0" fontId="0" fillId="0" borderId="0" xfId="0" applyAlignment="1" applyProtection="1">
      <alignment horizontal="left"/>
      <protection locked="0"/>
    </xf>
    <xf numFmtId="11" fontId="0" fillId="0" borderId="0" xfId="0" applyNumberFormat="1" applyAlignment="1" applyProtection="1">
      <alignment horizontal="left"/>
      <protection locked="0"/>
    </xf>
    <xf numFmtId="11" fontId="0" fillId="0" borderId="0" xfId="0" applyNumberFormat="1" applyAlignment="1">
      <alignment horizontal="left"/>
    </xf>
    <xf numFmtId="0" fontId="0" fillId="0" borderId="0" xfId="0" applyAlignment="1">
      <alignment horizontal="left"/>
    </xf>
    <xf numFmtId="0" fontId="6" fillId="0" borderId="0" xfId="1" applyFont="1" applyAlignment="1">
      <alignment vertical="center"/>
    </xf>
    <xf numFmtId="0" fontId="6" fillId="0" borderId="0" xfId="1" applyFont="1"/>
    <xf numFmtId="0" fontId="7" fillId="3" borderId="0" xfId="0" applyFont="1" applyFill="1" applyAlignment="1">
      <alignment horizontal="center"/>
    </xf>
    <xf numFmtId="2" fontId="7" fillId="3" borderId="10" xfId="0" applyNumberFormat="1" applyFont="1" applyFill="1" applyBorder="1"/>
    <xf numFmtId="0" fontId="0" fillId="0" borderId="0" xfId="0" applyProtection="1">
      <protection locked="0"/>
    </xf>
    <xf numFmtId="11" fontId="7" fillId="3" borderId="0" xfId="0" applyNumberFormat="1" applyFont="1" applyFill="1" applyAlignment="1">
      <alignment horizontal="center"/>
    </xf>
    <xf numFmtId="0" fontId="0" fillId="0" borderId="0" xfId="0"/>
    <xf numFmtId="0" fontId="4" fillId="0" borderId="0" xfId="3" applyProtection="1">
      <protection locked="0"/>
    </xf>
    <xf numFmtId="0" fontId="4" fillId="0" borderId="0" xfId="3"/>
    <xf numFmtId="0" fontId="15" fillId="0" borderId="0" xfId="3" applyFont="1" applyAlignment="1">
      <alignment horizontal="center"/>
    </xf>
    <xf numFmtId="0" fontId="4" fillId="0" borderId="14" xfId="3" applyBorder="1"/>
    <xf numFmtId="0" fontId="4" fillId="15" borderId="16" xfId="5" applyFill="1" applyBorder="1"/>
    <xf numFmtId="0" fontId="4" fillId="2" borderId="16" xfId="5" applyFill="1" applyBorder="1"/>
    <xf numFmtId="0" fontId="4" fillId="5" borderId="15" xfId="5" applyFill="1" applyBorder="1"/>
    <xf numFmtId="0" fontId="16" fillId="0" borderId="14" xfId="3" applyFont="1" applyBorder="1"/>
    <xf numFmtId="0" fontId="16" fillId="0" borderId="16" xfId="3" applyFont="1" applyBorder="1"/>
    <xf numFmtId="0" fontId="18" fillId="0" borderId="16" xfId="3" applyFont="1" applyBorder="1"/>
    <xf numFmtId="0" fontId="19" fillId="17" borderId="15" xfId="3" applyFont="1" applyFill="1" applyBorder="1" applyAlignment="1">
      <alignment wrapText="1"/>
    </xf>
    <xf numFmtId="0" fontId="20" fillId="0" borderId="0" xfId="3" applyFont="1" applyAlignment="1">
      <alignment wrapText="1"/>
    </xf>
    <xf numFmtId="0" fontId="18" fillId="0" borderId="0" xfId="3" applyFont="1" applyAlignment="1">
      <alignment wrapText="1"/>
    </xf>
    <xf numFmtId="0" fontId="22" fillId="0" borderId="0" xfId="3" applyFont="1" applyAlignment="1">
      <alignment horizontal="center" vertical="center"/>
    </xf>
    <xf numFmtId="0" fontId="22" fillId="0" borderId="0" xfId="3" applyFont="1" applyAlignment="1">
      <alignment vertical="center"/>
    </xf>
    <xf numFmtId="0" fontId="21" fillId="0" borderId="17" xfId="5" applyFont="1" applyBorder="1" applyAlignment="1">
      <alignment horizontal="left" vertical="center" wrapText="1"/>
    </xf>
    <xf numFmtId="0" fontId="19" fillId="0" borderId="0" xfId="3" applyFont="1"/>
    <xf numFmtId="0" fontId="4" fillId="0" borderId="0" xfId="3" applyAlignment="1">
      <alignment wrapText="1"/>
    </xf>
    <xf numFmtId="0" fontId="23" fillId="3" borderId="15" xfId="3" applyFont="1" applyFill="1" applyBorder="1"/>
    <xf numFmtId="0" fontId="14" fillId="0" borderId="18" xfId="5" applyFont="1" applyBorder="1" applyAlignment="1">
      <alignment wrapText="1"/>
    </xf>
    <xf numFmtId="0" fontId="2" fillId="0" borderId="0" xfId="0" applyFont="1" applyAlignment="1">
      <alignment horizontal="center"/>
    </xf>
    <xf numFmtId="0" fontId="5" fillId="4" borderId="1" xfId="1" applyFont="1" applyFill="1" applyBorder="1" applyAlignment="1">
      <alignment horizontal="center" vertical="center"/>
    </xf>
    <xf numFmtId="0" fontId="5" fillId="4" borderId="2" xfId="1" applyFont="1" applyFill="1" applyBorder="1" applyAlignment="1">
      <alignment horizontal="center" vertical="center"/>
    </xf>
    <xf numFmtId="0" fontId="5" fillId="7" borderId="1" xfId="1" applyFont="1" applyFill="1" applyBorder="1" applyAlignment="1">
      <alignment horizontal="center" vertical="center"/>
    </xf>
    <xf numFmtId="0" fontId="7" fillId="3" borderId="0" xfId="0" applyFont="1" applyFill="1"/>
    <xf numFmtId="0" fontId="5" fillId="8" borderId="3" xfId="0" applyFont="1" applyFill="1" applyBorder="1" applyAlignment="1" applyProtection="1">
      <alignment horizontal="center"/>
      <protection locked="0"/>
    </xf>
    <xf numFmtId="0" fontId="5" fillId="8" borderId="4" xfId="0" applyFont="1" applyFill="1" applyBorder="1" applyAlignment="1" applyProtection="1">
      <alignment horizontal="center"/>
      <protection locked="0"/>
    </xf>
    <xf numFmtId="0" fontId="5" fillId="8" borderId="5" xfId="0" applyFont="1" applyFill="1" applyBorder="1" applyAlignment="1" applyProtection="1">
      <alignment horizontal="center"/>
      <protection locked="0"/>
    </xf>
    <xf numFmtId="0" fontId="5" fillId="9" borderId="3" xfId="0" applyFont="1" applyFill="1" applyBorder="1" applyAlignment="1" applyProtection="1">
      <alignment horizontal="center"/>
      <protection locked="0"/>
    </xf>
    <xf numFmtId="0" fontId="5" fillId="9" borderId="4" xfId="0" applyFont="1" applyFill="1" applyBorder="1" applyAlignment="1" applyProtection="1">
      <alignment horizontal="center"/>
      <protection locked="0"/>
    </xf>
    <xf numFmtId="0" fontId="5" fillId="9" borderId="5" xfId="0" applyFont="1" applyFill="1" applyBorder="1" applyAlignment="1" applyProtection="1">
      <alignment horizontal="center"/>
      <protection locked="0"/>
    </xf>
    <xf numFmtId="0" fontId="5" fillId="10" borderId="3" xfId="0" applyFont="1" applyFill="1" applyBorder="1" applyAlignment="1" applyProtection="1">
      <alignment horizontal="center"/>
      <protection locked="0"/>
    </xf>
    <xf numFmtId="0" fontId="5" fillId="10" borderId="4" xfId="0" applyFont="1" applyFill="1" applyBorder="1" applyAlignment="1" applyProtection="1">
      <alignment horizontal="center"/>
      <protection locked="0"/>
    </xf>
    <xf numFmtId="0" fontId="5" fillId="10" borderId="5" xfId="0" applyFont="1" applyFill="1" applyBorder="1" applyAlignment="1" applyProtection="1">
      <alignment horizontal="center"/>
      <protection locked="0"/>
    </xf>
    <xf numFmtId="0" fontId="5" fillId="11" borderId="3" xfId="0" applyFont="1" applyFill="1" applyBorder="1" applyAlignment="1" applyProtection="1">
      <alignment horizontal="center"/>
      <protection locked="0"/>
    </xf>
    <xf numFmtId="0" fontId="5" fillId="11" borderId="4" xfId="0" applyFont="1" applyFill="1" applyBorder="1" applyAlignment="1" applyProtection="1">
      <alignment horizontal="center"/>
      <protection locked="0"/>
    </xf>
    <xf numFmtId="0" fontId="5" fillId="11" borderId="5" xfId="0" applyFont="1" applyFill="1" applyBorder="1" applyAlignment="1" applyProtection="1">
      <alignment horizontal="center"/>
      <protection locked="0"/>
    </xf>
    <xf numFmtId="0" fontId="5" fillId="12" borderId="3" xfId="0" applyFont="1" applyFill="1" applyBorder="1" applyAlignment="1" applyProtection="1">
      <alignment horizontal="center"/>
      <protection locked="0"/>
    </xf>
    <xf numFmtId="0" fontId="5" fillId="12" borderId="4" xfId="0" applyFont="1" applyFill="1" applyBorder="1" applyAlignment="1" applyProtection="1">
      <alignment horizontal="center"/>
      <protection locked="0"/>
    </xf>
    <xf numFmtId="0" fontId="5" fillId="12" borderId="5" xfId="0" applyFont="1" applyFill="1" applyBorder="1" applyAlignment="1" applyProtection="1">
      <alignment horizontal="center"/>
      <protection locked="0"/>
    </xf>
    <xf numFmtId="0" fontId="5" fillId="13" borderId="6" xfId="0" applyFont="1" applyFill="1" applyBorder="1" applyAlignment="1" applyProtection="1">
      <alignment horizontal="center"/>
      <protection locked="0"/>
    </xf>
    <xf numFmtId="0" fontId="5" fillId="13" borderId="7" xfId="0" applyFont="1" applyFill="1" applyBorder="1" applyAlignment="1" applyProtection="1">
      <alignment horizontal="center"/>
      <protection locked="0"/>
    </xf>
    <xf numFmtId="0" fontId="5" fillId="13" borderId="8" xfId="0" applyFont="1" applyFill="1" applyBorder="1" applyAlignment="1" applyProtection="1">
      <alignment horizontal="center"/>
      <protection locked="0"/>
    </xf>
    <xf numFmtId="0" fontId="5" fillId="0" borderId="6" xfId="3" applyFont="1" applyBorder="1" applyAlignment="1" applyProtection="1">
      <alignment horizontal="center"/>
      <protection locked="0"/>
    </xf>
    <xf numFmtId="11" fontId="24" fillId="3" borderId="7" xfId="0" applyNumberFormat="1" applyFont="1" applyFill="1" applyBorder="1" applyAlignment="1">
      <alignment horizontal="center" vertical="center"/>
    </xf>
    <xf numFmtId="11" fontId="8" fillId="0" borderId="8" xfId="0" applyNumberFormat="1"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0" fillId="0" borderId="8" xfId="0" applyBorder="1" applyProtection="1">
      <protection locked="0"/>
    </xf>
    <xf numFmtId="0" fontId="6" fillId="0" borderId="9" xfId="0" applyFont="1" applyBorder="1" applyProtection="1">
      <protection locked="0"/>
    </xf>
    <xf numFmtId="2" fontId="0" fillId="0" borderId="11" xfId="0" applyNumberFormat="1" applyBorder="1" applyProtection="1">
      <protection locked="0"/>
    </xf>
    <xf numFmtId="0" fontId="0" fillId="0" borderId="9" xfId="0" applyBorder="1" applyProtection="1">
      <protection locked="0"/>
    </xf>
    <xf numFmtId="2" fontId="0" fillId="0" borderId="10" xfId="0" applyNumberFormat="1"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7" fillId="3" borderId="0" xfId="0" applyFont="1" applyFill="1" applyProtection="1">
      <protection locked="0"/>
    </xf>
    <xf numFmtId="0" fontId="7" fillId="3" borderId="4" xfId="0" applyFont="1" applyFill="1" applyBorder="1" applyProtection="1">
      <protection locked="0"/>
    </xf>
    <xf numFmtId="0" fontId="6" fillId="0" borderId="12" xfId="0" applyFont="1" applyBorder="1" applyProtection="1">
      <protection locked="0"/>
    </xf>
    <xf numFmtId="164" fontId="0" fillId="0" borderId="0" xfId="0" applyNumberFormat="1" applyProtection="1">
      <protection locked="0"/>
    </xf>
    <xf numFmtId="0" fontId="0" fillId="0" borderId="10" xfId="0" applyBorder="1" applyProtection="1">
      <protection locked="0"/>
    </xf>
    <xf numFmtId="0" fontId="5" fillId="5" borderId="1" xfId="1" applyFont="1" applyFill="1" applyBorder="1" applyAlignment="1">
      <alignment horizontal="center" vertical="center"/>
    </xf>
    <xf numFmtId="0" fontId="5" fillId="6" borderId="1" xfId="1" applyFont="1" applyFill="1" applyBorder="1" applyAlignment="1">
      <alignment horizontal="center" vertical="center"/>
    </xf>
    <xf numFmtId="11" fontId="0" fillId="0" borderId="0" xfId="0" applyNumberFormat="1" applyAlignment="1" applyProtection="1">
      <alignment horizontal="center"/>
      <protection locked="0"/>
    </xf>
    <xf numFmtId="0" fontId="1" fillId="0" borderId="0" xfId="1" applyFont="1" applyAlignment="1" applyProtection="1">
      <alignment horizontal="center" vertical="center"/>
      <protection locked="0"/>
    </xf>
    <xf numFmtId="0" fontId="1" fillId="0" borderId="0" xfId="1" applyFont="1" applyAlignment="1">
      <alignment vertical="center"/>
    </xf>
    <xf numFmtId="0" fontId="0" fillId="0" borderId="0" xfId="0" applyAlignment="1" applyProtection="1">
      <alignment horizontal="center"/>
      <protection locked="0"/>
    </xf>
    <xf numFmtId="0" fontId="7" fillId="3" borderId="0" xfId="1" applyFont="1" applyFill="1" applyAlignment="1">
      <alignment horizontal="center" vertical="center"/>
    </xf>
    <xf numFmtId="0" fontId="1" fillId="0" borderId="0" xfId="2" applyFont="1" applyAlignment="1">
      <alignment vertical="center"/>
    </xf>
    <xf numFmtId="0" fontId="0" fillId="0" borderId="0" xfId="2" applyFont="1" applyAlignment="1">
      <alignment vertical="center"/>
    </xf>
    <xf numFmtId="0" fontId="3" fillId="0" borderId="0" xfId="0" applyFont="1" applyAlignment="1" applyProtection="1">
      <alignment horizontal="left"/>
    </xf>
    <xf numFmtId="11" fontId="3" fillId="0" borderId="0" xfId="0" applyNumberFormat="1" applyFont="1" applyAlignment="1" applyProtection="1">
      <alignment horizontal="left"/>
    </xf>
    <xf numFmtId="11" fontId="2" fillId="0" borderId="0" xfId="0" applyNumberFormat="1" applyFont="1" applyFill="1" applyBorder="1" applyAlignment="1" applyProtection="1">
      <alignment horizontal="left" vertical="center"/>
    </xf>
    <xf numFmtId="11" fontId="2" fillId="0" borderId="0" xfId="0" applyNumberFormat="1" applyFont="1" applyAlignment="1" applyProtection="1">
      <alignment horizontal="left" vertical="center"/>
    </xf>
    <xf numFmtId="0" fontId="2" fillId="0" borderId="0" xfId="0" applyFont="1" applyAlignment="1" applyProtection="1">
      <alignment horizontal="left"/>
    </xf>
    <xf numFmtId="11" fontId="2" fillId="0" borderId="0" xfId="0" applyNumberFormat="1" applyFont="1" applyAlignment="1" applyProtection="1">
      <alignment horizontal="left"/>
    </xf>
    <xf numFmtId="0" fontId="0" fillId="0" borderId="0" xfId="0" applyProtection="1"/>
    <xf numFmtId="0" fontId="0" fillId="2" borderId="0" xfId="0" applyFill="1" applyAlignment="1" applyProtection="1">
      <alignment horizontal="left"/>
    </xf>
    <xf numFmtId="0" fontId="0" fillId="0" borderId="0" xfId="0" applyAlignment="1" applyProtection="1">
      <alignment horizontal="left"/>
    </xf>
    <xf numFmtId="11" fontId="7" fillId="3" borderId="0" xfId="0" applyNumberFormat="1" applyFont="1" applyFill="1" applyAlignment="1" applyProtection="1">
      <alignment horizontal="left"/>
    </xf>
    <xf numFmtId="11" fontId="0" fillId="0" borderId="0" xfId="0" applyNumberFormat="1" applyAlignment="1" applyProtection="1">
      <alignment horizontal="left"/>
    </xf>
    <xf numFmtId="0" fontId="0" fillId="3" borderId="0" xfId="0" applyFill="1" applyAlignment="1" applyProtection="1">
      <alignment horizontal="left"/>
    </xf>
    <xf numFmtId="0" fontId="9" fillId="14" borderId="0" xfId="0" applyFont="1" applyFill="1" applyProtection="1"/>
    <xf numFmtId="11" fontId="0" fillId="0" borderId="0" xfId="0" applyNumberFormat="1" applyAlignment="1" applyProtection="1">
      <alignment horizontal="center"/>
    </xf>
    <xf numFmtId="0" fontId="0" fillId="15" borderId="0" xfId="0" applyFill="1" applyAlignment="1" applyProtection="1">
      <alignment horizontal="left"/>
    </xf>
    <xf numFmtId="0" fontId="10" fillId="16" borderId="0" xfId="0" applyFont="1" applyFill="1" applyAlignment="1" applyProtection="1">
      <alignment horizontal="right"/>
    </xf>
    <xf numFmtId="11" fontId="0" fillId="16" borderId="0" xfId="0" applyNumberFormat="1" applyFill="1" applyProtection="1"/>
    <xf numFmtId="11" fontId="0" fillId="16" borderId="0" xfId="0" applyNumberFormat="1" applyFill="1" applyAlignment="1" applyProtection="1">
      <alignment horizontal="center"/>
    </xf>
    <xf numFmtId="0" fontId="11" fillId="0" borderId="0" xfId="0" applyFont="1" applyAlignment="1" applyProtection="1">
      <alignment horizontal="right"/>
    </xf>
    <xf numFmtId="0" fontId="10" fillId="0" borderId="0" xfId="0" applyFont="1" applyAlignment="1" applyProtection="1">
      <alignment horizontal="right"/>
    </xf>
    <xf numFmtId="11" fontId="0" fillId="0" borderId="0" xfId="0" applyNumberFormat="1" applyProtection="1"/>
    <xf numFmtId="11" fontId="0" fillId="0" borderId="0" xfId="0" applyNumberFormat="1" applyFill="1" applyProtection="1"/>
    <xf numFmtId="0" fontId="12" fillId="0" borderId="0" xfId="0" applyFont="1" applyAlignment="1" applyProtection="1">
      <alignment horizontal="right"/>
    </xf>
    <xf numFmtId="0" fontId="10" fillId="0" borderId="0" xfId="0" applyFont="1" applyFill="1" applyAlignment="1" applyProtection="1">
      <alignment horizontal="right"/>
    </xf>
    <xf numFmtId="0" fontId="10" fillId="0" borderId="0" xfId="0" applyNumberFormat="1" applyFont="1" applyFill="1" applyAlignment="1" applyProtection="1">
      <alignment horizontal="right"/>
    </xf>
    <xf numFmtId="11" fontId="0" fillId="0" borderId="0" xfId="0" applyNumberFormat="1" applyAlignment="1" applyProtection="1">
      <alignment horizontal="center" vertical="center"/>
    </xf>
    <xf numFmtId="11" fontId="11" fillId="16" borderId="0" xfId="0" applyNumberFormat="1" applyFont="1" applyFill="1" applyAlignment="1" applyProtection="1">
      <alignment horizontal="right"/>
    </xf>
    <xf numFmtId="11" fontId="10" fillId="0" borderId="0" xfId="0" applyNumberFormat="1" applyFont="1" applyFill="1" applyAlignment="1" applyProtection="1">
      <alignment horizontal="right"/>
    </xf>
    <xf numFmtId="11" fontId="10" fillId="0" borderId="0" xfId="0" applyNumberFormat="1" applyFont="1" applyAlignment="1" applyProtection="1">
      <alignment horizontal="right"/>
    </xf>
    <xf numFmtId="11" fontId="0" fillId="0" borderId="0" xfId="0" applyNumberFormat="1" applyFill="1" applyAlignment="1" applyProtection="1">
      <alignment horizontal="center"/>
    </xf>
    <xf numFmtId="0" fontId="0" fillId="16" borderId="0" xfId="0" applyFill="1" applyProtection="1"/>
    <xf numFmtId="0" fontId="3" fillId="0" borderId="0" xfId="0" applyFont="1" applyProtection="1"/>
  </cellXfs>
  <cellStyles count="6">
    <cellStyle name="Normal" xfId="0" builtinId="0"/>
    <cellStyle name="Normal 2 2" xfId="5" xr:uid="{386299E6-D34A-410D-8465-A5D878724D7D}"/>
    <cellStyle name="Normal 2 8" xfId="3" xr:uid="{00000000-0005-0000-0000-000001000000}"/>
    <cellStyle name="Normal 3" xfId="1" xr:uid="{00000000-0005-0000-0000-000002000000}"/>
    <cellStyle name="Normal 4" xfId="2" xr:uid="{00000000-0005-0000-0000-000003000000}"/>
    <cellStyle name="TableStyleLight1" xfId="4" xr:uid="{EE89D204-DC64-4659-9554-986753666002}"/>
  </cellStyles>
  <dxfs count="0"/>
  <tableStyles count="0" defaultTableStyle="TableStyleMedium2" defaultPivotStyle="PivotStyleLight16"/>
  <colors>
    <mruColors>
      <color rgb="FFE9D9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21\OneDrive%20-%20Oak%20Ridge%20National%20Laboratory\EPA%20Tools\RAD_Master%20QA%20Sheets\2019_Internal_Verification_Spreadsheets\RADPRG_worker_SE_no_deca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adSpec"/>
      <sheetName val="d"/>
      <sheetName val="d_ind"/>
      <sheetName val="d_out"/>
      <sheetName val="d_com"/>
      <sheetName val="d_con"/>
      <sheetName val="def_acf"/>
      <sheetName val="s_RadSpec"/>
      <sheetName val="s_ind"/>
      <sheetName val="s_out"/>
      <sheetName val="s_com"/>
      <sheetName val="s_con"/>
      <sheetName val="ss"/>
      <sheetName val="up_RadSpec"/>
      <sheetName val="up_ind"/>
      <sheetName val="up_out"/>
      <sheetName val="up_com"/>
      <sheetName val="up_con"/>
    </sheetNames>
    <sheetDataSet>
      <sheetData sheetId="0" refreshError="1"/>
      <sheetData sheetId="1" refreshError="1"/>
      <sheetData sheetId="2">
        <row r="2">
          <cell r="B2">
            <v>9.9999999999999995E-7</v>
          </cell>
          <cell r="E2">
            <v>25</v>
          </cell>
          <cell r="H2">
            <v>25</v>
          </cell>
          <cell r="K2">
            <v>25</v>
          </cell>
          <cell r="N2">
            <v>1</v>
          </cell>
          <cell r="Q2">
            <v>1359344473.5814338</v>
          </cell>
          <cell r="T2">
            <v>776129.4078035407</v>
          </cell>
          <cell r="W2">
            <v>118686072.68913849</v>
          </cell>
        </row>
        <row r="3">
          <cell r="B3">
            <v>1</v>
          </cell>
          <cell r="Q3">
            <v>4.6900000000000004</v>
          </cell>
          <cell r="T3">
            <v>16.403103329458006</v>
          </cell>
          <cell r="W3">
            <v>9.4355742285493491</v>
          </cell>
        </row>
        <row r="4">
          <cell r="E4">
            <v>60</v>
          </cell>
          <cell r="H4">
            <v>60</v>
          </cell>
          <cell r="K4">
            <v>60</v>
          </cell>
          <cell r="N4">
            <v>60</v>
          </cell>
          <cell r="Q4">
            <v>11.32</v>
          </cell>
          <cell r="T4">
            <v>7200000</v>
          </cell>
          <cell r="W4">
            <v>4.2779519518602913E-7</v>
          </cell>
        </row>
        <row r="5">
          <cell r="B5">
            <v>1</v>
          </cell>
          <cell r="E5">
            <v>50</v>
          </cell>
          <cell r="H5">
            <v>100</v>
          </cell>
          <cell r="K5">
            <v>100</v>
          </cell>
          <cell r="N5">
            <v>330</v>
          </cell>
          <cell r="Q5">
            <v>0.19400000000000001</v>
          </cell>
          <cell r="T5">
            <v>867.14059713578104</v>
          </cell>
          <cell r="W5">
            <v>44019.567729252136</v>
          </cell>
        </row>
        <row r="6">
          <cell r="E6">
            <v>250</v>
          </cell>
          <cell r="H6">
            <v>225</v>
          </cell>
          <cell r="K6">
            <v>250</v>
          </cell>
          <cell r="N6">
            <v>250</v>
          </cell>
          <cell r="Q6">
            <v>0.5</v>
          </cell>
          <cell r="T6">
            <v>8</v>
          </cell>
          <cell r="W6">
            <v>1658.1505859098856</v>
          </cell>
        </row>
        <row r="7">
          <cell r="H7">
            <v>8</v>
          </cell>
          <cell r="K7">
            <v>4</v>
          </cell>
          <cell r="N7">
            <v>5</v>
          </cell>
          <cell r="Q7">
            <v>93.773582452087695</v>
          </cell>
          <cell r="T7">
            <v>1066.8565089676306</v>
          </cell>
          <cell r="W7">
            <v>739.26351214461999</v>
          </cell>
        </row>
        <row r="8">
          <cell r="E8">
            <v>8</v>
          </cell>
          <cell r="K8">
            <v>4</v>
          </cell>
          <cell r="N8">
            <v>50</v>
          </cell>
          <cell r="Q8">
            <v>0.5</v>
          </cell>
          <cell r="T8">
            <v>0.18583720873299323</v>
          </cell>
          <cell r="W8">
            <v>10863.846413114754</v>
          </cell>
        </row>
        <row r="9">
          <cell r="N9">
            <v>8</v>
          </cell>
          <cell r="Q9">
            <v>16.2302</v>
          </cell>
          <cell r="T9">
            <v>8400</v>
          </cell>
          <cell r="W9">
            <v>5043.3532488378178</v>
          </cell>
        </row>
        <row r="10">
          <cell r="N10">
            <v>0</v>
          </cell>
          <cell r="Q10">
            <v>18.776199999999999</v>
          </cell>
          <cell r="T10">
            <v>466.69138625005706</v>
          </cell>
          <cell r="W10">
            <v>20234.3</v>
          </cell>
        </row>
        <row r="11">
          <cell r="Q11">
            <v>216.108</v>
          </cell>
          <cell r="T11">
            <v>0.14224753452901739</v>
          </cell>
          <cell r="W11">
            <v>24.879098360655735</v>
          </cell>
        </row>
        <row r="12">
          <cell r="T12">
            <v>20</v>
          </cell>
          <cell r="W12">
            <v>24.879098360655735</v>
          </cell>
        </row>
        <row r="13">
          <cell r="T13">
            <v>20</v>
          </cell>
          <cell r="W13">
            <v>1.68</v>
          </cell>
        </row>
        <row r="14">
          <cell r="T14">
            <v>10</v>
          </cell>
          <cell r="W14">
            <v>4047</v>
          </cell>
        </row>
        <row r="15">
          <cell r="T15">
            <v>5</v>
          </cell>
          <cell r="W15">
            <v>1</v>
          </cell>
        </row>
        <row r="16">
          <cell r="T16">
            <v>0.2</v>
          </cell>
          <cell r="W16">
            <v>2</v>
          </cell>
        </row>
        <row r="17">
          <cell r="T17">
            <v>70</v>
          </cell>
          <cell r="W17">
            <v>12</v>
          </cell>
        </row>
        <row r="18">
          <cell r="T18">
            <v>8.5</v>
          </cell>
          <cell r="W18">
            <v>6.9</v>
          </cell>
        </row>
        <row r="19">
          <cell r="T19">
            <v>12.9351</v>
          </cell>
          <cell r="W19">
            <v>7.9</v>
          </cell>
        </row>
        <row r="20">
          <cell r="T20">
            <v>5.7382999999999997</v>
          </cell>
          <cell r="W20">
            <v>11.4</v>
          </cell>
        </row>
        <row r="21">
          <cell r="T21">
            <v>71.771100000000004</v>
          </cell>
          <cell r="W21">
            <v>11.4</v>
          </cell>
        </row>
        <row r="22">
          <cell r="W22">
            <v>18</v>
          </cell>
        </row>
        <row r="23">
          <cell r="W23">
            <v>1</v>
          </cell>
        </row>
        <row r="24">
          <cell r="W24">
            <v>2</v>
          </cell>
        </row>
        <row r="25">
          <cell r="W25">
            <v>5</v>
          </cell>
        </row>
        <row r="26">
          <cell r="W26">
            <v>5</v>
          </cell>
        </row>
        <row r="27">
          <cell r="W27">
            <v>2.44</v>
          </cell>
        </row>
        <row r="28">
          <cell r="W28">
            <v>2.44</v>
          </cell>
        </row>
        <row r="29">
          <cell r="W29">
            <v>3</v>
          </cell>
        </row>
        <row r="30">
          <cell r="W30">
            <v>3</v>
          </cell>
        </row>
        <row r="31">
          <cell r="W31">
            <v>2.4538000000000002</v>
          </cell>
        </row>
        <row r="32">
          <cell r="W32">
            <v>17.565999999999999</v>
          </cell>
        </row>
        <row r="33">
          <cell r="W33">
            <v>189.04259999999999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v>9.9999999999999995E-7</v>
          </cell>
          <cell r="E2">
            <v>20</v>
          </cell>
          <cell r="H2">
            <v>20</v>
          </cell>
          <cell r="K2">
            <v>20</v>
          </cell>
          <cell r="N2">
            <v>1</v>
          </cell>
          <cell r="Q2">
            <v>310235478.05778408</v>
          </cell>
          <cell r="T2">
            <v>508471.93442795402</v>
          </cell>
          <cell r="W2">
            <v>3197981.7271437394</v>
          </cell>
        </row>
        <row r="3">
          <cell r="B3">
            <v>55555</v>
          </cell>
          <cell r="Q3">
            <v>5</v>
          </cell>
          <cell r="T3">
            <v>16.403103329458006</v>
          </cell>
          <cell r="W3">
            <v>9.4355742285493491</v>
          </cell>
        </row>
        <row r="4">
          <cell r="E4">
            <v>30</v>
          </cell>
          <cell r="H4">
            <v>30</v>
          </cell>
          <cell r="K4">
            <v>30</v>
          </cell>
          <cell r="N4">
            <v>30</v>
          </cell>
          <cell r="Q4">
            <v>11.32</v>
          </cell>
          <cell r="T4">
            <v>1350000</v>
          </cell>
          <cell r="W4">
            <v>1.5822450086592103E-5</v>
          </cell>
        </row>
        <row r="5">
          <cell r="B5">
            <v>2</v>
          </cell>
          <cell r="E5">
            <v>25</v>
          </cell>
          <cell r="H5">
            <v>50</v>
          </cell>
          <cell r="K5">
            <v>50</v>
          </cell>
          <cell r="N5">
            <v>55</v>
          </cell>
          <cell r="Q5">
            <v>0.28499999999999998</v>
          </cell>
          <cell r="T5">
            <v>650.35544785183583</v>
          </cell>
          <cell r="W5">
            <v>117536.20049101896</v>
          </cell>
        </row>
        <row r="6">
          <cell r="E6">
            <v>55</v>
          </cell>
          <cell r="H6">
            <v>55</v>
          </cell>
          <cell r="K6">
            <v>55</v>
          </cell>
          <cell r="N6">
            <v>75</v>
          </cell>
          <cell r="Q6">
            <v>0.25</v>
          </cell>
          <cell r="T6">
            <v>8</v>
          </cell>
          <cell r="W6">
            <v>282139.27938829322</v>
          </cell>
        </row>
        <row r="7">
          <cell r="E7">
            <v>0</v>
          </cell>
          <cell r="H7">
            <v>5</v>
          </cell>
          <cell r="K7">
            <v>2</v>
          </cell>
          <cell r="N7">
            <v>3</v>
          </cell>
          <cell r="Q7">
            <v>57.143694778447667</v>
          </cell>
          <cell r="T7">
            <v>320.05695269028917</v>
          </cell>
          <cell r="W7">
            <v>1604.3679661535591</v>
          </cell>
        </row>
        <row r="8">
          <cell r="E8">
            <v>5</v>
          </cell>
          <cell r="H8">
            <v>0</v>
          </cell>
          <cell r="K8">
            <v>3</v>
          </cell>
          <cell r="N8">
            <v>25</v>
          </cell>
          <cell r="Q8">
            <v>5</v>
          </cell>
          <cell r="T8">
            <v>0.18647414445578231</v>
          </cell>
          <cell r="W8">
            <v>1699.7399999999998</v>
          </cell>
        </row>
        <row r="9">
          <cell r="N9">
            <v>5</v>
          </cell>
          <cell r="Q9">
            <v>15.0235</v>
          </cell>
          <cell r="T9">
            <v>4200</v>
          </cell>
          <cell r="W9">
            <v>29231.284567160626</v>
          </cell>
        </row>
        <row r="10">
          <cell r="N10">
            <v>0</v>
          </cell>
          <cell r="Q10">
            <v>18.252600000000001</v>
          </cell>
          <cell r="T10">
            <v>466.69138625005706</v>
          </cell>
          <cell r="W10">
            <v>20234.3</v>
          </cell>
        </row>
        <row r="11">
          <cell r="Q11">
            <v>207.33869999999999</v>
          </cell>
          <cell r="T11">
            <v>0.14224753452901739</v>
          </cell>
          <cell r="W11">
            <v>20.234999999999999</v>
          </cell>
        </row>
        <row r="12">
          <cell r="T12">
            <v>15</v>
          </cell>
          <cell r="W12">
            <v>20.234999999999999</v>
          </cell>
        </row>
        <row r="13">
          <cell r="T13">
            <v>20</v>
          </cell>
          <cell r="W13">
            <v>5</v>
          </cell>
        </row>
        <row r="14">
          <cell r="T14">
            <v>10</v>
          </cell>
          <cell r="W14">
            <v>5000</v>
          </cell>
        </row>
        <row r="15">
          <cell r="T15">
            <v>5</v>
          </cell>
          <cell r="W15">
            <v>5</v>
          </cell>
        </row>
        <row r="16">
          <cell r="T16">
            <v>0.15</v>
          </cell>
          <cell r="W16">
            <v>5</v>
          </cell>
        </row>
        <row r="17">
          <cell r="T17">
            <v>70</v>
          </cell>
          <cell r="W17">
            <v>5</v>
          </cell>
        </row>
        <row r="18">
          <cell r="T18">
            <v>5</v>
          </cell>
          <cell r="W18">
            <v>5</v>
          </cell>
        </row>
        <row r="19">
          <cell r="T19">
            <v>12.9351</v>
          </cell>
          <cell r="W19">
            <v>5</v>
          </cell>
        </row>
        <row r="20">
          <cell r="T20">
            <v>5.7382999999999997</v>
          </cell>
          <cell r="W20">
            <v>5</v>
          </cell>
        </row>
        <row r="21">
          <cell r="T21">
            <v>71.771100000000004</v>
          </cell>
          <cell r="W21">
            <v>5</v>
          </cell>
        </row>
        <row r="22">
          <cell r="W22">
            <v>5</v>
          </cell>
        </row>
        <row r="23">
          <cell r="W23">
            <v>5</v>
          </cell>
        </row>
        <row r="24">
          <cell r="W24">
            <v>5</v>
          </cell>
        </row>
        <row r="25">
          <cell r="W25">
            <v>5</v>
          </cell>
        </row>
        <row r="26">
          <cell r="W26">
            <v>5</v>
          </cell>
        </row>
        <row r="27">
          <cell r="W27">
            <v>5</v>
          </cell>
        </row>
        <row r="28">
          <cell r="W28">
            <v>5</v>
          </cell>
        </row>
        <row r="29">
          <cell r="W29">
            <v>5</v>
          </cell>
        </row>
        <row r="30">
          <cell r="W30">
            <v>5</v>
          </cell>
        </row>
        <row r="31">
          <cell r="W31">
            <v>2.4538000000000002</v>
          </cell>
        </row>
        <row r="32">
          <cell r="W32">
            <v>17.565999999999999</v>
          </cell>
        </row>
        <row r="33">
          <cell r="W33">
            <v>189.04259999999999</v>
          </cell>
        </row>
      </sheetData>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E41C7-5029-4E22-9205-78FD7306553C}">
  <dimension ref="A1:N26"/>
  <sheetViews>
    <sheetView tabSelected="1" workbookViewId="0">
      <pane xSplit="1" ySplit="2" topLeftCell="B3" activePane="bottomRight" state="frozen"/>
      <selection pane="topRight" activeCell="B1" sqref="B1"/>
      <selection pane="bottomLeft" activeCell="A3" sqref="A3"/>
      <selection pane="bottomRight" activeCell="B3" sqref="B3"/>
    </sheetView>
  </sheetViews>
  <sheetFormatPr defaultRowHeight="12.75"/>
  <cols>
    <col min="1" max="1" width="9.06640625" style="13"/>
    <col min="2" max="2" width="151.86328125" style="13" bestFit="1" customWidth="1"/>
    <col min="3" max="257" width="9.06640625" style="13"/>
    <col min="258" max="258" width="118.86328125" style="13" bestFit="1" customWidth="1"/>
    <col min="259" max="513" width="9.06640625" style="13"/>
    <col min="514" max="514" width="118.86328125" style="13" bestFit="1" customWidth="1"/>
    <col min="515" max="769" width="9.06640625" style="13"/>
    <col min="770" max="770" width="118.86328125" style="13" bestFit="1" customWidth="1"/>
    <col min="771" max="1025" width="9.06640625" style="13"/>
    <col min="1026" max="1026" width="118.86328125" style="13" bestFit="1" customWidth="1"/>
    <col min="1027" max="1281" width="9.06640625" style="13"/>
    <col min="1282" max="1282" width="118.86328125" style="13" bestFit="1" customWidth="1"/>
    <col min="1283" max="1537" width="9.06640625" style="13"/>
    <col min="1538" max="1538" width="118.86328125" style="13" bestFit="1" customWidth="1"/>
    <col min="1539" max="1793" width="9.06640625" style="13"/>
    <col min="1794" max="1794" width="118.86328125" style="13" bestFit="1" customWidth="1"/>
    <col min="1795" max="2049" width="9.06640625" style="13"/>
    <col min="2050" max="2050" width="118.86328125" style="13" bestFit="1" customWidth="1"/>
    <col min="2051" max="2305" width="9.06640625" style="13"/>
    <col min="2306" max="2306" width="118.86328125" style="13" bestFit="1" customWidth="1"/>
    <col min="2307" max="2561" width="9.06640625" style="13"/>
    <col min="2562" max="2562" width="118.86328125" style="13" bestFit="1" customWidth="1"/>
    <col min="2563" max="2817" width="9.06640625" style="13"/>
    <col min="2818" max="2818" width="118.86328125" style="13" bestFit="1" customWidth="1"/>
    <col min="2819" max="3073" width="9.06640625" style="13"/>
    <col min="3074" max="3074" width="118.86328125" style="13" bestFit="1" customWidth="1"/>
    <col min="3075" max="3329" width="9.06640625" style="13"/>
    <col min="3330" max="3330" width="118.86328125" style="13" bestFit="1" customWidth="1"/>
    <col min="3331" max="3585" width="9.06640625" style="13"/>
    <col min="3586" max="3586" width="118.86328125" style="13" bestFit="1" customWidth="1"/>
    <col min="3587" max="3841" width="9.06640625" style="13"/>
    <col min="3842" max="3842" width="118.86328125" style="13" bestFit="1" customWidth="1"/>
    <col min="3843" max="4097" width="9.06640625" style="13"/>
    <col min="4098" max="4098" width="118.86328125" style="13" bestFit="1" customWidth="1"/>
    <col min="4099" max="4353" width="9.06640625" style="13"/>
    <col min="4354" max="4354" width="118.86328125" style="13" bestFit="1" customWidth="1"/>
    <col min="4355" max="4609" width="9.06640625" style="13"/>
    <col min="4610" max="4610" width="118.86328125" style="13" bestFit="1" customWidth="1"/>
    <col min="4611" max="4865" width="9.06640625" style="13"/>
    <col min="4866" max="4866" width="118.86328125" style="13" bestFit="1" customWidth="1"/>
    <col min="4867" max="5121" width="9.06640625" style="13"/>
    <col min="5122" max="5122" width="118.86328125" style="13" bestFit="1" customWidth="1"/>
    <col min="5123" max="5377" width="9.06640625" style="13"/>
    <col min="5378" max="5378" width="118.86328125" style="13" bestFit="1" customWidth="1"/>
    <col min="5379" max="5633" width="9.06640625" style="13"/>
    <col min="5634" max="5634" width="118.86328125" style="13" bestFit="1" customWidth="1"/>
    <col min="5635" max="5889" width="9.06640625" style="13"/>
    <col min="5890" max="5890" width="118.86328125" style="13" bestFit="1" customWidth="1"/>
    <col min="5891" max="6145" width="9.06640625" style="13"/>
    <col min="6146" max="6146" width="118.86328125" style="13" bestFit="1" customWidth="1"/>
    <col min="6147" max="6401" width="9.06640625" style="13"/>
    <col min="6402" max="6402" width="118.86328125" style="13" bestFit="1" customWidth="1"/>
    <col min="6403" max="6657" width="9.06640625" style="13"/>
    <col min="6658" max="6658" width="118.86328125" style="13" bestFit="1" customWidth="1"/>
    <col min="6659" max="6913" width="9.06640625" style="13"/>
    <col min="6914" max="6914" width="118.86328125" style="13" bestFit="1" customWidth="1"/>
    <col min="6915" max="7169" width="9.06640625" style="13"/>
    <col min="7170" max="7170" width="118.86328125" style="13" bestFit="1" customWidth="1"/>
    <col min="7171" max="7425" width="9.06640625" style="13"/>
    <col min="7426" max="7426" width="118.86328125" style="13" bestFit="1" customWidth="1"/>
    <col min="7427" max="7681" width="9.06640625" style="13"/>
    <col min="7682" max="7682" width="118.86328125" style="13" bestFit="1" customWidth="1"/>
    <col min="7683" max="7937" width="9.06640625" style="13"/>
    <col min="7938" max="7938" width="118.86328125" style="13" bestFit="1" customWidth="1"/>
    <col min="7939" max="8193" width="9.06640625" style="13"/>
    <col min="8194" max="8194" width="118.86328125" style="13" bestFit="1" customWidth="1"/>
    <col min="8195" max="8449" width="9.06640625" style="13"/>
    <col min="8450" max="8450" width="118.86328125" style="13" bestFit="1" customWidth="1"/>
    <col min="8451" max="8705" width="9.06640625" style="13"/>
    <col min="8706" max="8706" width="118.86328125" style="13" bestFit="1" customWidth="1"/>
    <col min="8707" max="8961" width="9.06640625" style="13"/>
    <col min="8962" max="8962" width="118.86328125" style="13" bestFit="1" customWidth="1"/>
    <col min="8963" max="9217" width="9.06640625" style="13"/>
    <col min="9218" max="9218" width="118.86328125" style="13" bestFit="1" customWidth="1"/>
    <col min="9219" max="9473" width="9.06640625" style="13"/>
    <col min="9474" max="9474" width="118.86328125" style="13" bestFit="1" customWidth="1"/>
    <col min="9475" max="9729" width="9.06640625" style="13"/>
    <col min="9730" max="9730" width="118.86328125" style="13" bestFit="1" customWidth="1"/>
    <col min="9731" max="9985" width="9.06640625" style="13"/>
    <col min="9986" max="9986" width="118.86328125" style="13" bestFit="1" customWidth="1"/>
    <col min="9987" max="10241" width="9.06640625" style="13"/>
    <col min="10242" max="10242" width="118.86328125" style="13" bestFit="1" customWidth="1"/>
    <col min="10243" max="10497" width="9.06640625" style="13"/>
    <col min="10498" max="10498" width="118.86328125" style="13" bestFit="1" customWidth="1"/>
    <col min="10499" max="10753" width="9.06640625" style="13"/>
    <col min="10754" max="10754" width="118.86328125" style="13" bestFit="1" customWidth="1"/>
    <col min="10755" max="11009" width="9.06640625" style="13"/>
    <col min="11010" max="11010" width="118.86328125" style="13" bestFit="1" customWidth="1"/>
    <col min="11011" max="11265" width="9.06640625" style="13"/>
    <col min="11266" max="11266" width="118.86328125" style="13" bestFit="1" customWidth="1"/>
    <col min="11267" max="11521" width="9.06640625" style="13"/>
    <col min="11522" max="11522" width="118.86328125" style="13" bestFit="1" customWidth="1"/>
    <col min="11523" max="11777" width="9.06640625" style="13"/>
    <col min="11778" max="11778" width="118.86328125" style="13" bestFit="1" customWidth="1"/>
    <col min="11779" max="12033" width="9.06640625" style="13"/>
    <col min="12034" max="12034" width="118.86328125" style="13" bestFit="1" customWidth="1"/>
    <col min="12035" max="12289" width="9.06640625" style="13"/>
    <col min="12290" max="12290" width="118.86328125" style="13" bestFit="1" customWidth="1"/>
    <col min="12291" max="12545" width="9.06640625" style="13"/>
    <col min="12546" max="12546" width="118.86328125" style="13" bestFit="1" customWidth="1"/>
    <col min="12547" max="12801" width="9.06640625" style="13"/>
    <col min="12802" max="12802" width="118.86328125" style="13" bestFit="1" customWidth="1"/>
    <col min="12803" max="13057" width="9.06640625" style="13"/>
    <col min="13058" max="13058" width="118.86328125" style="13" bestFit="1" customWidth="1"/>
    <col min="13059" max="13313" width="9.06640625" style="13"/>
    <col min="13314" max="13314" width="118.86328125" style="13" bestFit="1" customWidth="1"/>
    <col min="13315" max="13569" width="9.06640625" style="13"/>
    <col min="13570" max="13570" width="118.86328125" style="13" bestFit="1" customWidth="1"/>
    <col min="13571" max="13825" width="9.06640625" style="13"/>
    <col min="13826" max="13826" width="118.86328125" style="13" bestFit="1" customWidth="1"/>
    <col min="13827" max="14081" width="9.06640625" style="13"/>
    <col min="14082" max="14082" width="118.86328125" style="13" bestFit="1" customWidth="1"/>
    <col min="14083" max="14337" width="9.06640625" style="13"/>
    <col min="14338" max="14338" width="118.86328125" style="13" bestFit="1" customWidth="1"/>
    <col min="14339" max="14593" width="9.06640625" style="13"/>
    <col min="14594" max="14594" width="118.86328125" style="13" bestFit="1" customWidth="1"/>
    <col min="14595" max="14849" width="9.06640625" style="13"/>
    <col min="14850" max="14850" width="118.86328125" style="13" bestFit="1" customWidth="1"/>
    <col min="14851" max="15105" width="9.06640625" style="13"/>
    <col min="15106" max="15106" width="118.86328125" style="13" bestFit="1" customWidth="1"/>
    <col min="15107" max="15361" width="9.06640625" style="13"/>
    <col min="15362" max="15362" width="118.86328125" style="13" bestFit="1" customWidth="1"/>
    <col min="15363" max="15617" width="9.06640625" style="13"/>
    <col min="15618" max="15618" width="118.86328125" style="13" bestFit="1" customWidth="1"/>
    <col min="15619" max="15873" width="9.06640625" style="13"/>
    <col min="15874" max="15874" width="118.86328125" style="13" bestFit="1" customWidth="1"/>
    <col min="15875" max="16129" width="9.06640625" style="13"/>
    <col min="16130" max="16130" width="118.86328125" style="13" bestFit="1" customWidth="1"/>
    <col min="16131" max="16384" width="9.06640625" style="13"/>
  </cols>
  <sheetData>
    <row r="1" spans="2:14" ht="28.15" thickBot="1">
      <c r="B1" s="25" t="s">
        <v>339</v>
      </c>
      <c r="C1" s="26"/>
      <c r="D1" s="26"/>
      <c r="E1" s="26"/>
      <c r="F1" s="26"/>
      <c r="G1" s="26"/>
      <c r="H1" s="26"/>
      <c r="I1" s="26"/>
      <c r="J1" s="26"/>
      <c r="K1" s="26"/>
      <c r="L1" s="26"/>
      <c r="M1" s="26"/>
      <c r="N1" s="26"/>
    </row>
    <row r="2" spans="2:14" ht="45.4" thickBot="1">
      <c r="B2" s="27" t="s">
        <v>367</v>
      </c>
      <c r="C2" s="24"/>
      <c r="D2" s="24"/>
      <c r="E2" s="24"/>
      <c r="F2" s="24"/>
      <c r="G2" s="24"/>
      <c r="H2" s="24"/>
      <c r="I2" s="24"/>
      <c r="J2" s="24"/>
      <c r="K2" s="24"/>
      <c r="L2" s="24"/>
      <c r="M2" s="24"/>
      <c r="N2" s="24"/>
    </row>
    <row r="3" spans="2:14" ht="13.9">
      <c r="B3" s="24"/>
      <c r="C3" s="24"/>
      <c r="D3" s="24"/>
      <c r="E3" s="24"/>
      <c r="F3" s="24"/>
      <c r="G3" s="24"/>
      <c r="H3" s="24"/>
      <c r="I3" s="24"/>
      <c r="J3" s="24"/>
      <c r="K3" s="24"/>
      <c r="L3" s="24"/>
      <c r="M3" s="24"/>
      <c r="N3" s="24"/>
    </row>
    <row r="4" spans="2:14" ht="30">
      <c r="B4" s="23" t="s">
        <v>371</v>
      </c>
      <c r="C4" s="24"/>
      <c r="D4" s="24"/>
      <c r="E4" s="24"/>
      <c r="F4" s="24"/>
      <c r="G4" s="24"/>
      <c r="H4" s="24"/>
      <c r="I4" s="24"/>
      <c r="J4" s="24"/>
      <c r="K4" s="24"/>
      <c r="L4" s="24"/>
      <c r="M4" s="24"/>
      <c r="N4" s="24"/>
    </row>
    <row r="6" spans="2:14" ht="15.4" thickBot="1">
      <c r="B6" s="14" t="s">
        <v>338</v>
      </c>
    </row>
    <row r="7" spans="2:14" ht="27.75">
      <c r="B7" s="22" t="s">
        <v>368</v>
      </c>
      <c r="C7" s="28"/>
      <c r="D7" s="28"/>
      <c r="E7" s="28"/>
      <c r="F7" s="28"/>
      <c r="G7" s="28"/>
      <c r="H7" s="28"/>
      <c r="I7" s="28"/>
      <c r="J7" s="28"/>
      <c r="K7" s="28"/>
      <c r="L7" s="28"/>
      <c r="M7" s="28"/>
      <c r="N7" s="28"/>
    </row>
    <row r="8" spans="2:14" ht="13.9">
      <c r="B8" s="21"/>
    </row>
    <row r="9" spans="2:14" ht="13.9">
      <c r="B9" s="20" t="s">
        <v>373</v>
      </c>
    </row>
    <row r="10" spans="2:14" ht="13.9">
      <c r="B10" s="20" t="s">
        <v>340</v>
      </c>
    </row>
    <row r="11" spans="2:14" ht="13.9">
      <c r="B11" s="20" t="s">
        <v>372</v>
      </c>
    </row>
    <row r="12" spans="2:14" ht="13.9">
      <c r="B12" s="20" t="s">
        <v>341</v>
      </c>
    </row>
    <row r="13" spans="2:14" ht="13.9">
      <c r="B13" s="20" t="s">
        <v>342</v>
      </c>
    </row>
    <row r="14" spans="2:14" ht="13.5">
      <c r="B14" s="20"/>
    </row>
    <row r="15" spans="2:14" ht="13.9" thickBot="1">
      <c r="B15" s="19" t="s">
        <v>369</v>
      </c>
    </row>
    <row r="18" spans="1:2" ht="15.4" thickBot="1">
      <c r="B18" s="14" t="s">
        <v>337</v>
      </c>
    </row>
    <row r="19" spans="1:2" s="12" customFormat="1">
      <c r="A19" s="13"/>
      <c r="B19" s="18" t="s">
        <v>336</v>
      </c>
    </row>
    <row r="20" spans="1:2" s="12" customFormat="1">
      <c r="A20" s="13"/>
      <c r="B20" s="17" t="s">
        <v>335</v>
      </c>
    </row>
    <row r="21" spans="1:2" s="12" customFormat="1">
      <c r="A21" s="13"/>
      <c r="B21" s="16" t="s">
        <v>370</v>
      </c>
    </row>
    <row r="22" spans="1:2" s="12" customFormat="1" ht="13.5" thickBot="1">
      <c r="A22" s="13"/>
      <c r="B22" s="15" t="s">
        <v>334</v>
      </c>
    </row>
    <row r="23" spans="1:2">
      <c r="B23" s="29"/>
    </row>
    <row r="24" spans="1:2" ht="15.4" thickBot="1">
      <c r="B24" s="14" t="s">
        <v>333</v>
      </c>
    </row>
    <row r="25" spans="1:2">
      <c r="B25" s="30" t="s">
        <v>343</v>
      </c>
    </row>
    <row r="26" spans="1:2" s="12" customFormat="1" ht="26.65" thickBot="1">
      <c r="B26" s="31" t="s">
        <v>344</v>
      </c>
    </row>
  </sheetData>
  <sheetProtection algorithmName="SHA-512" hashValue="ZS22CEKSrP+h6EYYDBHHyyt8WSDpYE0xqsHHgIJVsKLfsWTdBBEMayAEJUA72Xv9fWpPVh/IVs0XjKf2GslWpw==" saltValue="D0g6NuaIJ2JJfEwi1i0Aow==" spinCount="100000" sheet="1" objects="1" scenarios="1" formatColumns="0" formatRows="0"/>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499984740745262"/>
  </sheetPr>
  <dimension ref="A1:R76"/>
  <sheetViews>
    <sheetView workbookViewId="0">
      <pane xSplit="2" ySplit="1" topLeftCell="C2" activePane="bottomRight" state="frozen"/>
      <selection activeCell="P1394" sqref="P1394"/>
      <selection pane="topRight" activeCell="P1394" sqref="P1394"/>
      <selection pane="bottomLeft" activeCell="P1394" sqref="P1394"/>
      <selection pane="bottomRight" activeCell="C2" sqref="C2"/>
    </sheetView>
  </sheetViews>
  <sheetFormatPr defaultRowHeight="14.25"/>
  <cols>
    <col min="1" max="1" width="14.53125" style="1" bestFit="1" customWidth="1"/>
    <col min="2" max="2" width="13.265625" style="1" bestFit="1" customWidth="1"/>
    <col min="3" max="3" width="13.265625" style="9" bestFit="1" customWidth="1"/>
    <col min="4" max="4" width="15.86328125" style="9" bestFit="1" customWidth="1"/>
    <col min="5" max="5" width="15.73046875" style="9" bestFit="1" customWidth="1"/>
    <col min="6" max="6" width="13.265625" style="9" bestFit="1" customWidth="1"/>
    <col min="7" max="7" width="14.73046875" style="9" bestFit="1" customWidth="1"/>
    <col min="8" max="8" width="14.59765625" style="9" bestFit="1" customWidth="1"/>
    <col min="9" max="9" width="11.265625" style="9" bestFit="1" customWidth="1"/>
    <col min="10" max="11" width="13" style="9" bestFit="1" customWidth="1"/>
    <col min="12" max="12" width="14" style="9" bestFit="1" customWidth="1"/>
    <col min="13" max="13" width="11.59765625" style="9" bestFit="1" customWidth="1"/>
    <col min="14" max="14" width="11.265625" style="9" bestFit="1" customWidth="1"/>
    <col min="15" max="16" width="13" style="9" bestFit="1" customWidth="1"/>
    <col min="17" max="17" width="14" style="9" bestFit="1" customWidth="1"/>
    <col min="18" max="18" width="11.59765625" style="9" bestFit="1" customWidth="1"/>
    <col min="19" max="255" width="9.06640625" style="9"/>
    <col min="256" max="256" width="15.3984375" style="9" bestFit="1" customWidth="1"/>
    <col min="257" max="257" width="11.1328125" style="9" bestFit="1" customWidth="1"/>
    <col min="258" max="258" width="14.59765625" style="9" bestFit="1" customWidth="1"/>
    <col min="259" max="259" width="17.3984375" style="9" bestFit="1" customWidth="1"/>
    <col min="260" max="260" width="17.59765625" style="9" bestFit="1" customWidth="1"/>
    <col min="261" max="261" width="14.73046875" style="9" bestFit="1" customWidth="1"/>
    <col min="262" max="262" width="14.3984375" style="9" bestFit="1" customWidth="1"/>
    <col min="263" max="263" width="12.1328125" style="9" bestFit="1" customWidth="1"/>
    <col min="264" max="264" width="12.3984375" style="9" bestFit="1" customWidth="1"/>
    <col min="265" max="266" width="13.86328125" style="9" bestFit="1" customWidth="1"/>
    <col min="267" max="267" width="14.86328125" style="9" bestFit="1" customWidth="1"/>
    <col min="268" max="268" width="12.1328125" style="9" bestFit="1" customWidth="1"/>
    <col min="269" max="269" width="12.3984375" style="9" bestFit="1" customWidth="1"/>
    <col min="270" max="271" width="13.86328125" style="9" bestFit="1" customWidth="1"/>
    <col min="272" max="272" width="14.86328125" style="9" bestFit="1" customWidth="1"/>
    <col min="273" max="511" width="9.06640625" style="9"/>
    <col min="512" max="512" width="15.3984375" style="9" bestFit="1" customWidth="1"/>
    <col min="513" max="513" width="11.1328125" style="9" bestFit="1" customWidth="1"/>
    <col min="514" max="514" width="14.59765625" style="9" bestFit="1" customWidth="1"/>
    <col min="515" max="515" width="17.3984375" style="9" bestFit="1" customWidth="1"/>
    <col min="516" max="516" width="17.59765625" style="9" bestFit="1" customWidth="1"/>
    <col min="517" max="517" width="14.73046875" style="9" bestFit="1" customWidth="1"/>
    <col min="518" max="518" width="14.3984375" style="9" bestFit="1" customWidth="1"/>
    <col min="519" max="519" width="12.1328125" style="9" bestFit="1" customWidth="1"/>
    <col min="520" max="520" width="12.3984375" style="9" bestFit="1" customWidth="1"/>
    <col min="521" max="522" width="13.86328125" style="9" bestFit="1" customWidth="1"/>
    <col min="523" max="523" width="14.86328125" style="9" bestFit="1" customWidth="1"/>
    <col min="524" max="524" width="12.1328125" style="9" bestFit="1" customWidth="1"/>
    <col min="525" max="525" width="12.3984375" style="9" bestFit="1" customWidth="1"/>
    <col min="526" max="527" width="13.86328125" style="9" bestFit="1" customWidth="1"/>
    <col min="528" max="528" width="14.86328125" style="9" bestFit="1" customWidth="1"/>
    <col min="529" max="767" width="9.06640625" style="9"/>
    <col min="768" max="768" width="15.3984375" style="9" bestFit="1" customWidth="1"/>
    <col min="769" max="769" width="11.1328125" style="9" bestFit="1" customWidth="1"/>
    <col min="770" max="770" width="14.59765625" style="9" bestFit="1" customWidth="1"/>
    <col min="771" max="771" width="17.3984375" style="9" bestFit="1" customWidth="1"/>
    <col min="772" max="772" width="17.59765625" style="9" bestFit="1" customWidth="1"/>
    <col min="773" max="773" width="14.73046875" style="9" bestFit="1" customWidth="1"/>
    <col min="774" max="774" width="14.3984375" style="9" bestFit="1" customWidth="1"/>
    <col min="775" max="775" width="12.1328125" style="9" bestFit="1" customWidth="1"/>
    <col min="776" max="776" width="12.3984375" style="9" bestFit="1" customWidth="1"/>
    <col min="777" max="778" width="13.86328125" style="9" bestFit="1" customWidth="1"/>
    <col min="779" max="779" width="14.86328125" style="9" bestFit="1" customWidth="1"/>
    <col min="780" max="780" width="12.1328125" style="9" bestFit="1" customWidth="1"/>
    <col min="781" max="781" width="12.3984375" style="9" bestFit="1" customWidth="1"/>
    <col min="782" max="783" width="13.86328125" style="9" bestFit="1" customWidth="1"/>
    <col min="784" max="784" width="14.86328125" style="9" bestFit="1" customWidth="1"/>
    <col min="785" max="1023" width="9.06640625" style="9"/>
    <col min="1024" max="1024" width="15.3984375" style="9" bestFit="1" customWidth="1"/>
    <col min="1025" max="1025" width="11.1328125" style="9" bestFit="1" customWidth="1"/>
    <col min="1026" max="1026" width="14.59765625" style="9" bestFit="1" customWidth="1"/>
    <col min="1027" max="1027" width="17.3984375" style="9" bestFit="1" customWidth="1"/>
    <col min="1028" max="1028" width="17.59765625" style="9" bestFit="1" customWidth="1"/>
    <col min="1029" max="1029" width="14.73046875" style="9" bestFit="1" customWidth="1"/>
    <col min="1030" max="1030" width="14.3984375" style="9" bestFit="1" customWidth="1"/>
    <col min="1031" max="1031" width="12.1328125" style="9" bestFit="1" customWidth="1"/>
    <col min="1032" max="1032" width="12.3984375" style="9" bestFit="1" customWidth="1"/>
    <col min="1033" max="1034" width="13.86328125" style="9" bestFit="1" customWidth="1"/>
    <col min="1035" max="1035" width="14.86328125" style="9" bestFit="1" customWidth="1"/>
    <col min="1036" max="1036" width="12.1328125" style="9" bestFit="1" customWidth="1"/>
    <col min="1037" max="1037" width="12.3984375" style="9" bestFit="1" customWidth="1"/>
    <col min="1038" max="1039" width="13.86328125" style="9" bestFit="1" customWidth="1"/>
    <col min="1040" max="1040" width="14.86328125" style="9" bestFit="1" customWidth="1"/>
    <col min="1041" max="1279" width="9.06640625" style="9"/>
    <col min="1280" max="1280" width="15.3984375" style="9" bestFit="1" customWidth="1"/>
    <col min="1281" max="1281" width="11.1328125" style="9" bestFit="1" customWidth="1"/>
    <col min="1282" max="1282" width="14.59765625" style="9" bestFit="1" customWidth="1"/>
    <col min="1283" max="1283" width="17.3984375" style="9" bestFit="1" customWidth="1"/>
    <col min="1284" max="1284" width="17.59765625" style="9" bestFit="1" customWidth="1"/>
    <col min="1285" max="1285" width="14.73046875" style="9" bestFit="1" customWidth="1"/>
    <col min="1286" max="1286" width="14.3984375" style="9" bestFit="1" customWidth="1"/>
    <col min="1287" max="1287" width="12.1328125" style="9" bestFit="1" customWidth="1"/>
    <col min="1288" max="1288" width="12.3984375" style="9" bestFit="1" customWidth="1"/>
    <col min="1289" max="1290" width="13.86328125" style="9" bestFit="1" customWidth="1"/>
    <col min="1291" max="1291" width="14.86328125" style="9" bestFit="1" customWidth="1"/>
    <col min="1292" max="1292" width="12.1328125" style="9" bestFit="1" customWidth="1"/>
    <col min="1293" max="1293" width="12.3984375" style="9" bestFit="1" customWidth="1"/>
    <col min="1294" max="1295" width="13.86328125" style="9" bestFit="1" customWidth="1"/>
    <col min="1296" max="1296" width="14.86328125" style="9" bestFit="1" customWidth="1"/>
    <col min="1297" max="1535" width="9.06640625" style="9"/>
    <col min="1536" max="1536" width="15.3984375" style="9" bestFit="1" customWidth="1"/>
    <col min="1537" max="1537" width="11.1328125" style="9" bestFit="1" customWidth="1"/>
    <col min="1538" max="1538" width="14.59765625" style="9" bestFit="1" customWidth="1"/>
    <col min="1539" max="1539" width="17.3984375" style="9" bestFit="1" customWidth="1"/>
    <col min="1540" max="1540" width="17.59765625" style="9" bestFit="1" customWidth="1"/>
    <col min="1541" max="1541" width="14.73046875" style="9" bestFit="1" customWidth="1"/>
    <col min="1542" max="1542" width="14.3984375" style="9" bestFit="1" customWidth="1"/>
    <col min="1543" max="1543" width="12.1328125" style="9" bestFit="1" customWidth="1"/>
    <col min="1544" max="1544" width="12.3984375" style="9" bestFit="1" customWidth="1"/>
    <col min="1545" max="1546" width="13.86328125" style="9" bestFit="1" customWidth="1"/>
    <col min="1547" max="1547" width="14.86328125" style="9" bestFit="1" customWidth="1"/>
    <col min="1548" max="1548" width="12.1328125" style="9" bestFit="1" customWidth="1"/>
    <col min="1549" max="1549" width="12.3984375" style="9" bestFit="1" customWidth="1"/>
    <col min="1550" max="1551" width="13.86328125" style="9" bestFit="1" customWidth="1"/>
    <col min="1552" max="1552" width="14.86328125" style="9" bestFit="1" customWidth="1"/>
    <col min="1553" max="1791" width="9.06640625" style="9"/>
    <col min="1792" max="1792" width="15.3984375" style="9" bestFit="1" customWidth="1"/>
    <col min="1793" max="1793" width="11.1328125" style="9" bestFit="1" customWidth="1"/>
    <col min="1794" max="1794" width="14.59765625" style="9" bestFit="1" customWidth="1"/>
    <col min="1795" max="1795" width="17.3984375" style="9" bestFit="1" customWidth="1"/>
    <col min="1796" max="1796" width="17.59765625" style="9" bestFit="1" customWidth="1"/>
    <col min="1797" max="1797" width="14.73046875" style="9" bestFit="1" customWidth="1"/>
    <col min="1798" max="1798" width="14.3984375" style="9" bestFit="1" customWidth="1"/>
    <col min="1799" max="1799" width="12.1328125" style="9" bestFit="1" customWidth="1"/>
    <col min="1800" max="1800" width="12.3984375" style="9" bestFit="1" customWidth="1"/>
    <col min="1801" max="1802" width="13.86328125" style="9" bestFit="1" customWidth="1"/>
    <col min="1803" max="1803" width="14.86328125" style="9" bestFit="1" customWidth="1"/>
    <col min="1804" max="1804" width="12.1328125" style="9" bestFit="1" customWidth="1"/>
    <col min="1805" max="1805" width="12.3984375" style="9" bestFit="1" customWidth="1"/>
    <col min="1806" max="1807" width="13.86328125" style="9" bestFit="1" customWidth="1"/>
    <col min="1808" max="1808" width="14.86328125" style="9" bestFit="1" customWidth="1"/>
    <col min="1809" max="2047" width="9.06640625" style="9"/>
    <col min="2048" max="2048" width="15.3984375" style="9" bestFit="1" customWidth="1"/>
    <col min="2049" max="2049" width="11.1328125" style="9" bestFit="1" customWidth="1"/>
    <col min="2050" max="2050" width="14.59765625" style="9" bestFit="1" customWidth="1"/>
    <col min="2051" max="2051" width="17.3984375" style="9" bestFit="1" customWidth="1"/>
    <col min="2052" max="2052" width="17.59765625" style="9" bestFit="1" customWidth="1"/>
    <col min="2053" max="2053" width="14.73046875" style="9" bestFit="1" customWidth="1"/>
    <col min="2054" max="2054" width="14.3984375" style="9" bestFit="1" customWidth="1"/>
    <col min="2055" max="2055" width="12.1328125" style="9" bestFit="1" customWidth="1"/>
    <col min="2056" max="2056" width="12.3984375" style="9" bestFit="1" customWidth="1"/>
    <col min="2057" max="2058" width="13.86328125" style="9" bestFit="1" customWidth="1"/>
    <col min="2059" max="2059" width="14.86328125" style="9" bestFit="1" customWidth="1"/>
    <col min="2060" max="2060" width="12.1328125" style="9" bestFit="1" customWidth="1"/>
    <col min="2061" max="2061" width="12.3984375" style="9" bestFit="1" customWidth="1"/>
    <col min="2062" max="2063" width="13.86328125" style="9" bestFit="1" customWidth="1"/>
    <col min="2064" max="2064" width="14.86328125" style="9" bestFit="1" customWidth="1"/>
    <col min="2065" max="2303" width="9.06640625" style="9"/>
    <col min="2304" max="2304" width="15.3984375" style="9" bestFit="1" customWidth="1"/>
    <col min="2305" max="2305" width="11.1328125" style="9" bestFit="1" customWidth="1"/>
    <col min="2306" max="2306" width="14.59765625" style="9" bestFit="1" customWidth="1"/>
    <col min="2307" max="2307" width="17.3984375" style="9" bestFit="1" customWidth="1"/>
    <col min="2308" max="2308" width="17.59765625" style="9" bestFit="1" customWidth="1"/>
    <col min="2309" max="2309" width="14.73046875" style="9" bestFit="1" customWidth="1"/>
    <col min="2310" max="2310" width="14.3984375" style="9" bestFit="1" customWidth="1"/>
    <col min="2311" max="2311" width="12.1328125" style="9" bestFit="1" customWidth="1"/>
    <col min="2312" max="2312" width="12.3984375" style="9" bestFit="1" customWidth="1"/>
    <col min="2313" max="2314" width="13.86328125" style="9" bestFit="1" customWidth="1"/>
    <col min="2315" max="2315" width="14.86328125" style="9" bestFit="1" customWidth="1"/>
    <col min="2316" max="2316" width="12.1328125" style="9" bestFit="1" customWidth="1"/>
    <col min="2317" max="2317" width="12.3984375" style="9" bestFit="1" customWidth="1"/>
    <col min="2318" max="2319" width="13.86328125" style="9" bestFit="1" customWidth="1"/>
    <col min="2320" max="2320" width="14.86328125" style="9" bestFit="1" customWidth="1"/>
    <col min="2321" max="2559" width="9.06640625" style="9"/>
    <col min="2560" max="2560" width="15.3984375" style="9" bestFit="1" customWidth="1"/>
    <col min="2561" max="2561" width="11.1328125" style="9" bestFit="1" customWidth="1"/>
    <col min="2562" max="2562" width="14.59765625" style="9" bestFit="1" customWidth="1"/>
    <col min="2563" max="2563" width="17.3984375" style="9" bestFit="1" customWidth="1"/>
    <col min="2564" max="2564" width="17.59765625" style="9" bestFit="1" customWidth="1"/>
    <col min="2565" max="2565" width="14.73046875" style="9" bestFit="1" customWidth="1"/>
    <col min="2566" max="2566" width="14.3984375" style="9" bestFit="1" customWidth="1"/>
    <col min="2567" max="2567" width="12.1328125" style="9" bestFit="1" customWidth="1"/>
    <col min="2568" max="2568" width="12.3984375" style="9" bestFit="1" customWidth="1"/>
    <col min="2569" max="2570" width="13.86328125" style="9" bestFit="1" customWidth="1"/>
    <col min="2571" max="2571" width="14.86328125" style="9" bestFit="1" customWidth="1"/>
    <col min="2572" max="2572" width="12.1328125" style="9" bestFit="1" customWidth="1"/>
    <col min="2573" max="2573" width="12.3984375" style="9" bestFit="1" customWidth="1"/>
    <col min="2574" max="2575" width="13.86328125" style="9" bestFit="1" customWidth="1"/>
    <col min="2576" max="2576" width="14.86328125" style="9" bestFit="1" customWidth="1"/>
    <col min="2577" max="2815" width="9.06640625" style="9"/>
    <col min="2816" max="2816" width="15.3984375" style="9" bestFit="1" customWidth="1"/>
    <col min="2817" max="2817" width="11.1328125" style="9" bestFit="1" customWidth="1"/>
    <col min="2818" max="2818" width="14.59765625" style="9" bestFit="1" customWidth="1"/>
    <col min="2819" max="2819" width="17.3984375" style="9" bestFit="1" customWidth="1"/>
    <col min="2820" max="2820" width="17.59765625" style="9" bestFit="1" customWidth="1"/>
    <col min="2821" max="2821" width="14.73046875" style="9" bestFit="1" customWidth="1"/>
    <col min="2822" max="2822" width="14.3984375" style="9" bestFit="1" customWidth="1"/>
    <col min="2823" max="2823" width="12.1328125" style="9" bestFit="1" customWidth="1"/>
    <col min="2824" max="2824" width="12.3984375" style="9" bestFit="1" customWidth="1"/>
    <col min="2825" max="2826" width="13.86328125" style="9" bestFit="1" customWidth="1"/>
    <col min="2827" max="2827" width="14.86328125" style="9" bestFit="1" customWidth="1"/>
    <col min="2828" max="2828" width="12.1328125" style="9" bestFit="1" customWidth="1"/>
    <col min="2829" max="2829" width="12.3984375" style="9" bestFit="1" customWidth="1"/>
    <col min="2830" max="2831" width="13.86328125" style="9" bestFit="1" customWidth="1"/>
    <col min="2832" max="2832" width="14.86328125" style="9" bestFit="1" customWidth="1"/>
    <col min="2833" max="3071" width="9.06640625" style="9"/>
    <col min="3072" max="3072" width="15.3984375" style="9" bestFit="1" customWidth="1"/>
    <col min="3073" max="3073" width="11.1328125" style="9" bestFit="1" customWidth="1"/>
    <col min="3074" max="3074" width="14.59765625" style="9" bestFit="1" customWidth="1"/>
    <col min="3075" max="3075" width="17.3984375" style="9" bestFit="1" customWidth="1"/>
    <col min="3076" max="3076" width="17.59765625" style="9" bestFit="1" customWidth="1"/>
    <col min="3077" max="3077" width="14.73046875" style="9" bestFit="1" customWidth="1"/>
    <col min="3078" max="3078" width="14.3984375" style="9" bestFit="1" customWidth="1"/>
    <col min="3079" max="3079" width="12.1328125" style="9" bestFit="1" customWidth="1"/>
    <col min="3080" max="3080" width="12.3984375" style="9" bestFit="1" customWidth="1"/>
    <col min="3081" max="3082" width="13.86328125" style="9" bestFit="1" customWidth="1"/>
    <col min="3083" max="3083" width="14.86328125" style="9" bestFit="1" customWidth="1"/>
    <col min="3084" max="3084" width="12.1328125" style="9" bestFit="1" customWidth="1"/>
    <col min="3085" max="3085" width="12.3984375" style="9" bestFit="1" customWidth="1"/>
    <col min="3086" max="3087" width="13.86328125" style="9" bestFit="1" customWidth="1"/>
    <col min="3088" max="3088" width="14.86328125" style="9" bestFit="1" customWidth="1"/>
    <col min="3089" max="3327" width="9.06640625" style="9"/>
    <col min="3328" max="3328" width="15.3984375" style="9" bestFit="1" customWidth="1"/>
    <col min="3329" max="3329" width="11.1328125" style="9" bestFit="1" customWidth="1"/>
    <col min="3330" max="3330" width="14.59765625" style="9" bestFit="1" customWidth="1"/>
    <col min="3331" max="3331" width="17.3984375" style="9" bestFit="1" customWidth="1"/>
    <col min="3332" max="3332" width="17.59765625" style="9" bestFit="1" customWidth="1"/>
    <col min="3333" max="3333" width="14.73046875" style="9" bestFit="1" customWidth="1"/>
    <col min="3334" max="3334" width="14.3984375" style="9" bestFit="1" customWidth="1"/>
    <col min="3335" max="3335" width="12.1328125" style="9" bestFit="1" customWidth="1"/>
    <col min="3336" max="3336" width="12.3984375" style="9" bestFit="1" customWidth="1"/>
    <col min="3337" max="3338" width="13.86328125" style="9" bestFit="1" customWidth="1"/>
    <col min="3339" max="3339" width="14.86328125" style="9" bestFit="1" customWidth="1"/>
    <col min="3340" max="3340" width="12.1328125" style="9" bestFit="1" customWidth="1"/>
    <col min="3341" max="3341" width="12.3984375" style="9" bestFit="1" customWidth="1"/>
    <col min="3342" max="3343" width="13.86328125" style="9" bestFit="1" customWidth="1"/>
    <col min="3344" max="3344" width="14.86328125" style="9" bestFit="1" customWidth="1"/>
    <col min="3345" max="3583" width="9.06640625" style="9"/>
    <col min="3584" max="3584" width="15.3984375" style="9" bestFit="1" customWidth="1"/>
    <col min="3585" max="3585" width="11.1328125" style="9" bestFit="1" customWidth="1"/>
    <col min="3586" max="3586" width="14.59765625" style="9" bestFit="1" customWidth="1"/>
    <col min="3587" max="3587" width="17.3984375" style="9" bestFit="1" customWidth="1"/>
    <col min="3588" max="3588" width="17.59765625" style="9" bestFit="1" customWidth="1"/>
    <col min="3589" max="3589" width="14.73046875" style="9" bestFit="1" customWidth="1"/>
    <col min="3590" max="3590" width="14.3984375" style="9" bestFit="1" customWidth="1"/>
    <col min="3591" max="3591" width="12.1328125" style="9" bestFit="1" customWidth="1"/>
    <col min="3592" max="3592" width="12.3984375" style="9" bestFit="1" customWidth="1"/>
    <col min="3593" max="3594" width="13.86328125" style="9" bestFit="1" customWidth="1"/>
    <col min="3595" max="3595" width="14.86328125" style="9" bestFit="1" customWidth="1"/>
    <col min="3596" max="3596" width="12.1328125" style="9" bestFit="1" customWidth="1"/>
    <col min="3597" max="3597" width="12.3984375" style="9" bestFit="1" customWidth="1"/>
    <col min="3598" max="3599" width="13.86328125" style="9" bestFit="1" customWidth="1"/>
    <col min="3600" max="3600" width="14.86328125" style="9" bestFit="1" customWidth="1"/>
    <col min="3601" max="3839" width="9.06640625" style="9"/>
    <col min="3840" max="3840" width="15.3984375" style="9" bestFit="1" customWidth="1"/>
    <col min="3841" max="3841" width="11.1328125" style="9" bestFit="1" customWidth="1"/>
    <col min="3842" max="3842" width="14.59765625" style="9" bestFit="1" customWidth="1"/>
    <col min="3843" max="3843" width="17.3984375" style="9" bestFit="1" customWidth="1"/>
    <col min="3844" max="3844" width="17.59765625" style="9" bestFit="1" customWidth="1"/>
    <col min="3845" max="3845" width="14.73046875" style="9" bestFit="1" customWidth="1"/>
    <col min="3846" max="3846" width="14.3984375" style="9" bestFit="1" customWidth="1"/>
    <col min="3847" max="3847" width="12.1328125" style="9" bestFit="1" customWidth="1"/>
    <col min="3848" max="3848" width="12.3984375" style="9" bestFit="1" customWidth="1"/>
    <col min="3849" max="3850" width="13.86328125" style="9" bestFit="1" customWidth="1"/>
    <col min="3851" max="3851" width="14.86328125" style="9" bestFit="1" customWidth="1"/>
    <col min="3852" max="3852" width="12.1328125" style="9" bestFit="1" customWidth="1"/>
    <col min="3853" max="3853" width="12.3984375" style="9" bestFit="1" customWidth="1"/>
    <col min="3854" max="3855" width="13.86328125" style="9" bestFit="1" customWidth="1"/>
    <col min="3856" max="3856" width="14.86328125" style="9" bestFit="1" customWidth="1"/>
    <col min="3857" max="4095" width="9.06640625" style="9"/>
    <col min="4096" max="4096" width="15.3984375" style="9" bestFit="1" customWidth="1"/>
    <col min="4097" max="4097" width="11.1328125" style="9" bestFit="1" customWidth="1"/>
    <col min="4098" max="4098" width="14.59765625" style="9" bestFit="1" customWidth="1"/>
    <col min="4099" max="4099" width="17.3984375" style="9" bestFit="1" customWidth="1"/>
    <col min="4100" max="4100" width="17.59765625" style="9" bestFit="1" customWidth="1"/>
    <col min="4101" max="4101" width="14.73046875" style="9" bestFit="1" customWidth="1"/>
    <col min="4102" max="4102" width="14.3984375" style="9" bestFit="1" customWidth="1"/>
    <col min="4103" max="4103" width="12.1328125" style="9" bestFit="1" customWidth="1"/>
    <col min="4104" max="4104" width="12.3984375" style="9" bestFit="1" customWidth="1"/>
    <col min="4105" max="4106" width="13.86328125" style="9" bestFit="1" customWidth="1"/>
    <col min="4107" max="4107" width="14.86328125" style="9" bestFit="1" customWidth="1"/>
    <col min="4108" max="4108" width="12.1328125" style="9" bestFit="1" customWidth="1"/>
    <col min="4109" max="4109" width="12.3984375" style="9" bestFit="1" customWidth="1"/>
    <col min="4110" max="4111" width="13.86328125" style="9" bestFit="1" customWidth="1"/>
    <col min="4112" max="4112" width="14.86328125" style="9" bestFit="1" customWidth="1"/>
    <col min="4113" max="4351" width="9.06640625" style="9"/>
    <col min="4352" max="4352" width="15.3984375" style="9" bestFit="1" customWidth="1"/>
    <col min="4353" max="4353" width="11.1328125" style="9" bestFit="1" customWidth="1"/>
    <col min="4354" max="4354" width="14.59765625" style="9" bestFit="1" customWidth="1"/>
    <col min="4355" max="4355" width="17.3984375" style="9" bestFit="1" customWidth="1"/>
    <col min="4356" max="4356" width="17.59765625" style="9" bestFit="1" customWidth="1"/>
    <col min="4357" max="4357" width="14.73046875" style="9" bestFit="1" customWidth="1"/>
    <col min="4358" max="4358" width="14.3984375" style="9" bestFit="1" customWidth="1"/>
    <col min="4359" max="4359" width="12.1328125" style="9" bestFit="1" customWidth="1"/>
    <col min="4360" max="4360" width="12.3984375" style="9" bestFit="1" customWidth="1"/>
    <col min="4361" max="4362" width="13.86328125" style="9" bestFit="1" customWidth="1"/>
    <col min="4363" max="4363" width="14.86328125" style="9" bestFit="1" customWidth="1"/>
    <col min="4364" max="4364" width="12.1328125" style="9" bestFit="1" customWidth="1"/>
    <col min="4365" max="4365" width="12.3984375" style="9" bestFit="1" customWidth="1"/>
    <col min="4366" max="4367" width="13.86328125" style="9" bestFit="1" customWidth="1"/>
    <col min="4368" max="4368" width="14.86328125" style="9" bestFit="1" customWidth="1"/>
    <col min="4369" max="4607" width="9.06640625" style="9"/>
    <col min="4608" max="4608" width="15.3984375" style="9" bestFit="1" customWidth="1"/>
    <col min="4609" max="4609" width="11.1328125" style="9" bestFit="1" customWidth="1"/>
    <col min="4610" max="4610" width="14.59765625" style="9" bestFit="1" customWidth="1"/>
    <col min="4611" max="4611" width="17.3984375" style="9" bestFit="1" customWidth="1"/>
    <col min="4612" max="4612" width="17.59765625" style="9" bestFit="1" customWidth="1"/>
    <col min="4613" max="4613" width="14.73046875" style="9" bestFit="1" customWidth="1"/>
    <col min="4614" max="4614" width="14.3984375" style="9" bestFit="1" customWidth="1"/>
    <col min="4615" max="4615" width="12.1328125" style="9" bestFit="1" customWidth="1"/>
    <col min="4616" max="4616" width="12.3984375" style="9" bestFit="1" customWidth="1"/>
    <col min="4617" max="4618" width="13.86328125" style="9" bestFit="1" customWidth="1"/>
    <col min="4619" max="4619" width="14.86328125" style="9" bestFit="1" customWidth="1"/>
    <col min="4620" max="4620" width="12.1328125" style="9" bestFit="1" customWidth="1"/>
    <col min="4621" max="4621" width="12.3984375" style="9" bestFit="1" customWidth="1"/>
    <col min="4622" max="4623" width="13.86328125" style="9" bestFit="1" customWidth="1"/>
    <col min="4624" max="4624" width="14.86328125" style="9" bestFit="1" customWidth="1"/>
    <col min="4625" max="4863" width="9.06640625" style="9"/>
    <col min="4864" max="4864" width="15.3984375" style="9" bestFit="1" customWidth="1"/>
    <col min="4865" max="4865" width="11.1328125" style="9" bestFit="1" customWidth="1"/>
    <col min="4866" max="4866" width="14.59765625" style="9" bestFit="1" customWidth="1"/>
    <col min="4867" max="4867" width="17.3984375" style="9" bestFit="1" customWidth="1"/>
    <col min="4868" max="4868" width="17.59765625" style="9" bestFit="1" customWidth="1"/>
    <col min="4869" max="4869" width="14.73046875" style="9" bestFit="1" customWidth="1"/>
    <col min="4870" max="4870" width="14.3984375" style="9" bestFit="1" customWidth="1"/>
    <col min="4871" max="4871" width="12.1328125" style="9" bestFit="1" customWidth="1"/>
    <col min="4872" max="4872" width="12.3984375" style="9" bestFit="1" customWidth="1"/>
    <col min="4873" max="4874" width="13.86328125" style="9" bestFit="1" customWidth="1"/>
    <col min="4875" max="4875" width="14.86328125" style="9" bestFit="1" customWidth="1"/>
    <col min="4876" max="4876" width="12.1328125" style="9" bestFit="1" customWidth="1"/>
    <col min="4877" max="4877" width="12.3984375" style="9" bestFit="1" customWidth="1"/>
    <col min="4878" max="4879" width="13.86328125" style="9" bestFit="1" customWidth="1"/>
    <col min="4880" max="4880" width="14.86328125" style="9" bestFit="1" customWidth="1"/>
    <col min="4881" max="5119" width="9.06640625" style="9"/>
    <col min="5120" max="5120" width="15.3984375" style="9" bestFit="1" customWidth="1"/>
    <col min="5121" max="5121" width="11.1328125" style="9" bestFit="1" customWidth="1"/>
    <col min="5122" max="5122" width="14.59765625" style="9" bestFit="1" customWidth="1"/>
    <col min="5123" max="5123" width="17.3984375" style="9" bestFit="1" customWidth="1"/>
    <col min="5124" max="5124" width="17.59765625" style="9" bestFit="1" customWidth="1"/>
    <col min="5125" max="5125" width="14.73046875" style="9" bestFit="1" customWidth="1"/>
    <col min="5126" max="5126" width="14.3984375" style="9" bestFit="1" customWidth="1"/>
    <col min="5127" max="5127" width="12.1328125" style="9" bestFit="1" customWidth="1"/>
    <col min="5128" max="5128" width="12.3984375" style="9" bestFit="1" customWidth="1"/>
    <col min="5129" max="5130" width="13.86328125" style="9" bestFit="1" customWidth="1"/>
    <col min="5131" max="5131" width="14.86328125" style="9" bestFit="1" customWidth="1"/>
    <col min="5132" max="5132" width="12.1328125" style="9" bestFit="1" customWidth="1"/>
    <col min="5133" max="5133" width="12.3984375" style="9" bestFit="1" customWidth="1"/>
    <col min="5134" max="5135" width="13.86328125" style="9" bestFit="1" customWidth="1"/>
    <col min="5136" max="5136" width="14.86328125" style="9" bestFit="1" customWidth="1"/>
    <col min="5137" max="5375" width="9.06640625" style="9"/>
    <col min="5376" max="5376" width="15.3984375" style="9" bestFit="1" customWidth="1"/>
    <col min="5377" max="5377" width="11.1328125" style="9" bestFit="1" customWidth="1"/>
    <col min="5378" max="5378" width="14.59765625" style="9" bestFit="1" customWidth="1"/>
    <col min="5379" max="5379" width="17.3984375" style="9" bestFit="1" customWidth="1"/>
    <col min="5380" max="5380" width="17.59765625" style="9" bestFit="1" customWidth="1"/>
    <col min="5381" max="5381" width="14.73046875" style="9" bestFit="1" customWidth="1"/>
    <col min="5382" max="5382" width="14.3984375" style="9" bestFit="1" customWidth="1"/>
    <col min="5383" max="5383" width="12.1328125" style="9" bestFit="1" customWidth="1"/>
    <col min="5384" max="5384" width="12.3984375" style="9" bestFit="1" customWidth="1"/>
    <col min="5385" max="5386" width="13.86328125" style="9" bestFit="1" customWidth="1"/>
    <col min="5387" max="5387" width="14.86328125" style="9" bestFit="1" customWidth="1"/>
    <col min="5388" max="5388" width="12.1328125" style="9" bestFit="1" customWidth="1"/>
    <col min="5389" max="5389" width="12.3984375" style="9" bestFit="1" customWidth="1"/>
    <col min="5390" max="5391" width="13.86328125" style="9" bestFit="1" customWidth="1"/>
    <col min="5392" max="5392" width="14.86328125" style="9" bestFit="1" customWidth="1"/>
    <col min="5393" max="5631" width="9.06640625" style="9"/>
    <col min="5632" max="5632" width="15.3984375" style="9" bestFit="1" customWidth="1"/>
    <col min="5633" max="5633" width="11.1328125" style="9" bestFit="1" customWidth="1"/>
    <col min="5634" max="5634" width="14.59765625" style="9" bestFit="1" customWidth="1"/>
    <col min="5635" max="5635" width="17.3984375" style="9" bestFit="1" customWidth="1"/>
    <col min="5636" max="5636" width="17.59765625" style="9" bestFit="1" customWidth="1"/>
    <col min="5637" max="5637" width="14.73046875" style="9" bestFit="1" customWidth="1"/>
    <col min="5638" max="5638" width="14.3984375" style="9" bestFit="1" customWidth="1"/>
    <col min="5639" max="5639" width="12.1328125" style="9" bestFit="1" customWidth="1"/>
    <col min="5640" max="5640" width="12.3984375" style="9" bestFit="1" customWidth="1"/>
    <col min="5641" max="5642" width="13.86328125" style="9" bestFit="1" customWidth="1"/>
    <col min="5643" max="5643" width="14.86328125" style="9" bestFit="1" customWidth="1"/>
    <col min="5644" max="5644" width="12.1328125" style="9" bestFit="1" customWidth="1"/>
    <col min="5645" max="5645" width="12.3984375" style="9" bestFit="1" customWidth="1"/>
    <col min="5646" max="5647" width="13.86328125" style="9" bestFit="1" customWidth="1"/>
    <col min="5648" max="5648" width="14.86328125" style="9" bestFit="1" customWidth="1"/>
    <col min="5649" max="5887" width="9.06640625" style="9"/>
    <col min="5888" max="5888" width="15.3984375" style="9" bestFit="1" customWidth="1"/>
    <col min="5889" max="5889" width="11.1328125" style="9" bestFit="1" customWidth="1"/>
    <col min="5890" max="5890" width="14.59765625" style="9" bestFit="1" customWidth="1"/>
    <col min="5891" max="5891" width="17.3984375" style="9" bestFit="1" customWidth="1"/>
    <col min="5892" max="5892" width="17.59765625" style="9" bestFit="1" customWidth="1"/>
    <col min="5893" max="5893" width="14.73046875" style="9" bestFit="1" customWidth="1"/>
    <col min="5894" max="5894" width="14.3984375" style="9" bestFit="1" customWidth="1"/>
    <col min="5895" max="5895" width="12.1328125" style="9" bestFit="1" customWidth="1"/>
    <col min="5896" max="5896" width="12.3984375" style="9" bestFit="1" customWidth="1"/>
    <col min="5897" max="5898" width="13.86328125" style="9" bestFit="1" customWidth="1"/>
    <col min="5899" max="5899" width="14.86328125" style="9" bestFit="1" customWidth="1"/>
    <col min="5900" max="5900" width="12.1328125" style="9" bestFit="1" customWidth="1"/>
    <col min="5901" max="5901" width="12.3984375" style="9" bestFit="1" customWidth="1"/>
    <col min="5902" max="5903" width="13.86328125" style="9" bestFit="1" customWidth="1"/>
    <col min="5904" max="5904" width="14.86328125" style="9" bestFit="1" customWidth="1"/>
    <col min="5905" max="6143" width="9.06640625" style="9"/>
    <col min="6144" max="6144" width="15.3984375" style="9" bestFit="1" customWidth="1"/>
    <col min="6145" max="6145" width="11.1328125" style="9" bestFit="1" customWidth="1"/>
    <col min="6146" max="6146" width="14.59765625" style="9" bestFit="1" customWidth="1"/>
    <col min="6147" max="6147" width="17.3984375" style="9" bestFit="1" customWidth="1"/>
    <col min="6148" max="6148" width="17.59765625" style="9" bestFit="1" customWidth="1"/>
    <col min="6149" max="6149" width="14.73046875" style="9" bestFit="1" customWidth="1"/>
    <col min="6150" max="6150" width="14.3984375" style="9" bestFit="1" customWidth="1"/>
    <col min="6151" max="6151" width="12.1328125" style="9" bestFit="1" customWidth="1"/>
    <col min="6152" max="6152" width="12.3984375" style="9" bestFit="1" customWidth="1"/>
    <col min="6153" max="6154" width="13.86328125" style="9" bestFit="1" customWidth="1"/>
    <col min="6155" max="6155" width="14.86328125" style="9" bestFit="1" customWidth="1"/>
    <col min="6156" max="6156" width="12.1328125" style="9" bestFit="1" customWidth="1"/>
    <col min="6157" max="6157" width="12.3984375" style="9" bestFit="1" customWidth="1"/>
    <col min="6158" max="6159" width="13.86328125" style="9" bestFit="1" customWidth="1"/>
    <col min="6160" max="6160" width="14.86328125" style="9" bestFit="1" customWidth="1"/>
    <col min="6161" max="6399" width="9.06640625" style="9"/>
    <col min="6400" max="6400" width="15.3984375" style="9" bestFit="1" customWidth="1"/>
    <col min="6401" max="6401" width="11.1328125" style="9" bestFit="1" customWidth="1"/>
    <col min="6402" max="6402" width="14.59765625" style="9" bestFit="1" customWidth="1"/>
    <col min="6403" max="6403" width="17.3984375" style="9" bestFit="1" customWidth="1"/>
    <col min="6404" max="6404" width="17.59765625" style="9" bestFit="1" customWidth="1"/>
    <col min="6405" max="6405" width="14.73046875" style="9" bestFit="1" customWidth="1"/>
    <col min="6406" max="6406" width="14.3984375" style="9" bestFit="1" customWidth="1"/>
    <col min="6407" max="6407" width="12.1328125" style="9" bestFit="1" customWidth="1"/>
    <col min="6408" max="6408" width="12.3984375" style="9" bestFit="1" customWidth="1"/>
    <col min="6409" max="6410" width="13.86328125" style="9" bestFit="1" customWidth="1"/>
    <col min="6411" max="6411" width="14.86328125" style="9" bestFit="1" customWidth="1"/>
    <col min="6412" max="6412" width="12.1328125" style="9" bestFit="1" customWidth="1"/>
    <col min="6413" max="6413" width="12.3984375" style="9" bestFit="1" customWidth="1"/>
    <col min="6414" max="6415" width="13.86328125" style="9" bestFit="1" customWidth="1"/>
    <col min="6416" max="6416" width="14.86328125" style="9" bestFit="1" customWidth="1"/>
    <col min="6417" max="6655" width="9.06640625" style="9"/>
    <col min="6656" max="6656" width="15.3984375" style="9" bestFit="1" customWidth="1"/>
    <col min="6657" max="6657" width="11.1328125" style="9" bestFit="1" customWidth="1"/>
    <col min="6658" max="6658" width="14.59765625" style="9" bestFit="1" customWidth="1"/>
    <col min="6659" max="6659" width="17.3984375" style="9" bestFit="1" customWidth="1"/>
    <col min="6660" max="6660" width="17.59765625" style="9" bestFit="1" customWidth="1"/>
    <col min="6661" max="6661" width="14.73046875" style="9" bestFit="1" customWidth="1"/>
    <col min="6662" max="6662" width="14.3984375" style="9" bestFit="1" customWidth="1"/>
    <col min="6663" max="6663" width="12.1328125" style="9" bestFit="1" customWidth="1"/>
    <col min="6664" max="6664" width="12.3984375" style="9" bestFit="1" customWidth="1"/>
    <col min="6665" max="6666" width="13.86328125" style="9" bestFit="1" customWidth="1"/>
    <col min="6667" max="6667" width="14.86328125" style="9" bestFit="1" customWidth="1"/>
    <col min="6668" max="6668" width="12.1328125" style="9" bestFit="1" customWidth="1"/>
    <col min="6669" max="6669" width="12.3984375" style="9" bestFit="1" customWidth="1"/>
    <col min="6670" max="6671" width="13.86328125" style="9" bestFit="1" customWidth="1"/>
    <col min="6672" max="6672" width="14.86328125" style="9" bestFit="1" customWidth="1"/>
    <col min="6673" max="6911" width="9.06640625" style="9"/>
    <col min="6912" max="6912" width="15.3984375" style="9" bestFit="1" customWidth="1"/>
    <col min="6913" max="6913" width="11.1328125" style="9" bestFit="1" customWidth="1"/>
    <col min="6914" max="6914" width="14.59765625" style="9" bestFit="1" customWidth="1"/>
    <col min="6915" max="6915" width="17.3984375" style="9" bestFit="1" customWidth="1"/>
    <col min="6916" max="6916" width="17.59765625" style="9" bestFit="1" customWidth="1"/>
    <col min="6917" max="6917" width="14.73046875" style="9" bestFit="1" customWidth="1"/>
    <col min="6918" max="6918" width="14.3984375" style="9" bestFit="1" customWidth="1"/>
    <col min="6919" max="6919" width="12.1328125" style="9" bestFit="1" customWidth="1"/>
    <col min="6920" max="6920" width="12.3984375" style="9" bestFit="1" customWidth="1"/>
    <col min="6921" max="6922" width="13.86328125" style="9" bestFit="1" customWidth="1"/>
    <col min="6923" max="6923" width="14.86328125" style="9" bestFit="1" customWidth="1"/>
    <col min="6924" max="6924" width="12.1328125" style="9" bestFit="1" customWidth="1"/>
    <col min="6925" max="6925" width="12.3984375" style="9" bestFit="1" customWidth="1"/>
    <col min="6926" max="6927" width="13.86328125" style="9" bestFit="1" customWidth="1"/>
    <col min="6928" max="6928" width="14.86328125" style="9" bestFit="1" customWidth="1"/>
    <col min="6929" max="7167" width="9.06640625" style="9"/>
    <col min="7168" max="7168" width="15.3984375" style="9" bestFit="1" customWidth="1"/>
    <col min="7169" max="7169" width="11.1328125" style="9" bestFit="1" customWidth="1"/>
    <col min="7170" max="7170" width="14.59765625" style="9" bestFit="1" customWidth="1"/>
    <col min="7171" max="7171" width="17.3984375" style="9" bestFit="1" customWidth="1"/>
    <col min="7172" max="7172" width="17.59765625" style="9" bestFit="1" customWidth="1"/>
    <col min="7173" max="7173" width="14.73046875" style="9" bestFit="1" customWidth="1"/>
    <col min="7174" max="7174" width="14.3984375" style="9" bestFit="1" customWidth="1"/>
    <col min="7175" max="7175" width="12.1328125" style="9" bestFit="1" customWidth="1"/>
    <col min="7176" max="7176" width="12.3984375" style="9" bestFit="1" customWidth="1"/>
    <col min="7177" max="7178" width="13.86328125" style="9" bestFit="1" customWidth="1"/>
    <col min="7179" max="7179" width="14.86328125" style="9" bestFit="1" customWidth="1"/>
    <col min="7180" max="7180" width="12.1328125" style="9" bestFit="1" customWidth="1"/>
    <col min="7181" max="7181" width="12.3984375" style="9" bestFit="1" customWidth="1"/>
    <col min="7182" max="7183" width="13.86328125" style="9" bestFit="1" customWidth="1"/>
    <col min="7184" max="7184" width="14.86328125" style="9" bestFit="1" customWidth="1"/>
    <col min="7185" max="7423" width="9.06640625" style="9"/>
    <col min="7424" max="7424" width="15.3984375" style="9" bestFit="1" customWidth="1"/>
    <col min="7425" max="7425" width="11.1328125" style="9" bestFit="1" customWidth="1"/>
    <col min="7426" max="7426" width="14.59765625" style="9" bestFit="1" customWidth="1"/>
    <col min="7427" max="7427" width="17.3984375" style="9" bestFit="1" customWidth="1"/>
    <col min="7428" max="7428" width="17.59765625" style="9" bestFit="1" customWidth="1"/>
    <col min="7429" max="7429" width="14.73046875" style="9" bestFit="1" customWidth="1"/>
    <col min="7430" max="7430" width="14.3984375" style="9" bestFit="1" customWidth="1"/>
    <col min="7431" max="7431" width="12.1328125" style="9" bestFit="1" customWidth="1"/>
    <col min="7432" max="7432" width="12.3984375" style="9" bestFit="1" customWidth="1"/>
    <col min="7433" max="7434" width="13.86328125" style="9" bestFit="1" customWidth="1"/>
    <col min="7435" max="7435" width="14.86328125" style="9" bestFit="1" customWidth="1"/>
    <col min="7436" max="7436" width="12.1328125" style="9" bestFit="1" customWidth="1"/>
    <col min="7437" max="7437" width="12.3984375" style="9" bestFit="1" customWidth="1"/>
    <col min="7438" max="7439" width="13.86328125" style="9" bestFit="1" customWidth="1"/>
    <col min="7440" max="7440" width="14.86328125" style="9" bestFit="1" customWidth="1"/>
    <col min="7441" max="7679" width="9.06640625" style="9"/>
    <col min="7680" max="7680" width="15.3984375" style="9" bestFit="1" customWidth="1"/>
    <col min="7681" max="7681" width="11.1328125" style="9" bestFit="1" customWidth="1"/>
    <col min="7682" max="7682" width="14.59765625" style="9" bestFit="1" customWidth="1"/>
    <col min="7683" max="7683" width="17.3984375" style="9" bestFit="1" customWidth="1"/>
    <col min="7684" max="7684" width="17.59765625" style="9" bestFit="1" customWidth="1"/>
    <col min="7685" max="7685" width="14.73046875" style="9" bestFit="1" customWidth="1"/>
    <col min="7686" max="7686" width="14.3984375" style="9" bestFit="1" customWidth="1"/>
    <col min="7687" max="7687" width="12.1328125" style="9" bestFit="1" customWidth="1"/>
    <col min="7688" max="7688" width="12.3984375" style="9" bestFit="1" customWidth="1"/>
    <col min="7689" max="7690" width="13.86328125" style="9" bestFit="1" customWidth="1"/>
    <col min="7691" max="7691" width="14.86328125" style="9" bestFit="1" customWidth="1"/>
    <col min="7692" max="7692" width="12.1328125" style="9" bestFit="1" customWidth="1"/>
    <col min="7693" max="7693" width="12.3984375" style="9" bestFit="1" customWidth="1"/>
    <col min="7694" max="7695" width="13.86328125" style="9" bestFit="1" customWidth="1"/>
    <col min="7696" max="7696" width="14.86328125" style="9" bestFit="1" customWidth="1"/>
    <col min="7697" max="7935" width="9.06640625" style="9"/>
    <col min="7936" max="7936" width="15.3984375" style="9" bestFit="1" customWidth="1"/>
    <col min="7937" max="7937" width="11.1328125" style="9" bestFit="1" customWidth="1"/>
    <col min="7938" max="7938" width="14.59765625" style="9" bestFit="1" customWidth="1"/>
    <col min="7939" max="7939" width="17.3984375" style="9" bestFit="1" customWidth="1"/>
    <col min="7940" max="7940" width="17.59765625" style="9" bestFit="1" customWidth="1"/>
    <col min="7941" max="7941" width="14.73046875" style="9" bestFit="1" customWidth="1"/>
    <col min="7942" max="7942" width="14.3984375" style="9" bestFit="1" customWidth="1"/>
    <col min="7943" max="7943" width="12.1328125" style="9" bestFit="1" customWidth="1"/>
    <col min="7944" max="7944" width="12.3984375" style="9" bestFit="1" customWidth="1"/>
    <col min="7945" max="7946" width="13.86328125" style="9" bestFit="1" customWidth="1"/>
    <col min="7947" max="7947" width="14.86328125" style="9" bestFit="1" customWidth="1"/>
    <col min="7948" max="7948" width="12.1328125" style="9" bestFit="1" customWidth="1"/>
    <col min="7949" max="7949" width="12.3984375" style="9" bestFit="1" customWidth="1"/>
    <col min="7950" max="7951" width="13.86328125" style="9" bestFit="1" customWidth="1"/>
    <col min="7952" max="7952" width="14.86328125" style="9" bestFit="1" customWidth="1"/>
    <col min="7953" max="8191" width="9.06640625" style="9"/>
    <col min="8192" max="8192" width="15.3984375" style="9" bestFit="1" customWidth="1"/>
    <col min="8193" max="8193" width="11.1328125" style="9" bestFit="1" customWidth="1"/>
    <col min="8194" max="8194" width="14.59765625" style="9" bestFit="1" customWidth="1"/>
    <col min="8195" max="8195" width="17.3984375" style="9" bestFit="1" customWidth="1"/>
    <col min="8196" max="8196" width="17.59765625" style="9" bestFit="1" customWidth="1"/>
    <col min="8197" max="8197" width="14.73046875" style="9" bestFit="1" customWidth="1"/>
    <col min="8198" max="8198" width="14.3984375" style="9" bestFit="1" customWidth="1"/>
    <col min="8199" max="8199" width="12.1328125" style="9" bestFit="1" customWidth="1"/>
    <col min="8200" max="8200" width="12.3984375" style="9" bestFit="1" customWidth="1"/>
    <col min="8201" max="8202" width="13.86328125" style="9" bestFit="1" customWidth="1"/>
    <col min="8203" max="8203" width="14.86328125" style="9" bestFit="1" customWidth="1"/>
    <col min="8204" max="8204" width="12.1328125" style="9" bestFit="1" customWidth="1"/>
    <col min="8205" max="8205" width="12.3984375" style="9" bestFit="1" customWidth="1"/>
    <col min="8206" max="8207" width="13.86328125" style="9" bestFit="1" customWidth="1"/>
    <col min="8208" max="8208" width="14.86328125" style="9" bestFit="1" customWidth="1"/>
    <col min="8209" max="8447" width="9.06640625" style="9"/>
    <col min="8448" max="8448" width="15.3984375" style="9" bestFit="1" customWidth="1"/>
    <col min="8449" max="8449" width="11.1328125" style="9" bestFit="1" customWidth="1"/>
    <col min="8450" max="8450" width="14.59765625" style="9" bestFit="1" customWidth="1"/>
    <col min="8451" max="8451" width="17.3984375" style="9" bestFit="1" customWidth="1"/>
    <col min="8452" max="8452" width="17.59765625" style="9" bestFit="1" customWidth="1"/>
    <col min="8453" max="8453" width="14.73046875" style="9" bestFit="1" customWidth="1"/>
    <col min="8454" max="8454" width="14.3984375" style="9" bestFit="1" customWidth="1"/>
    <col min="8455" max="8455" width="12.1328125" style="9" bestFit="1" customWidth="1"/>
    <col min="8456" max="8456" width="12.3984375" style="9" bestFit="1" customWidth="1"/>
    <col min="8457" max="8458" width="13.86328125" style="9" bestFit="1" customWidth="1"/>
    <col min="8459" max="8459" width="14.86328125" style="9" bestFit="1" customWidth="1"/>
    <col min="8460" max="8460" width="12.1328125" style="9" bestFit="1" customWidth="1"/>
    <col min="8461" max="8461" width="12.3984375" style="9" bestFit="1" customWidth="1"/>
    <col min="8462" max="8463" width="13.86328125" style="9" bestFit="1" customWidth="1"/>
    <col min="8464" max="8464" width="14.86328125" style="9" bestFit="1" customWidth="1"/>
    <col min="8465" max="8703" width="9.06640625" style="9"/>
    <col min="8704" max="8704" width="15.3984375" style="9" bestFit="1" customWidth="1"/>
    <col min="8705" max="8705" width="11.1328125" style="9" bestFit="1" customWidth="1"/>
    <col min="8706" max="8706" width="14.59765625" style="9" bestFit="1" customWidth="1"/>
    <col min="8707" max="8707" width="17.3984375" style="9" bestFit="1" customWidth="1"/>
    <col min="8708" max="8708" width="17.59765625" style="9" bestFit="1" customWidth="1"/>
    <col min="8709" max="8709" width="14.73046875" style="9" bestFit="1" customWidth="1"/>
    <col min="8710" max="8710" width="14.3984375" style="9" bestFit="1" customWidth="1"/>
    <col min="8711" max="8711" width="12.1328125" style="9" bestFit="1" customWidth="1"/>
    <col min="8712" max="8712" width="12.3984375" style="9" bestFit="1" customWidth="1"/>
    <col min="8713" max="8714" width="13.86328125" style="9" bestFit="1" customWidth="1"/>
    <col min="8715" max="8715" width="14.86328125" style="9" bestFit="1" customWidth="1"/>
    <col min="8716" max="8716" width="12.1328125" style="9" bestFit="1" customWidth="1"/>
    <col min="8717" max="8717" width="12.3984375" style="9" bestFit="1" customWidth="1"/>
    <col min="8718" max="8719" width="13.86328125" style="9" bestFit="1" customWidth="1"/>
    <col min="8720" max="8720" width="14.86328125" style="9" bestFit="1" customWidth="1"/>
    <col min="8721" max="8959" width="9.06640625" style="9"/>
    <col min="8960" max="8960" width="15.3984375" style="9" bestFit="1" customWidth="1"/>
    <col min="8961" max="8961" width="11.1328125" style="9" bestFit="1" customWidth="1"/>
    <col min="8962" max="8962" width="14.59765625" style="9" bestFit="1" customWidth="1"/>
    <col min="8963" max="8963" width="17.3984375" style="9" bestFit="1" customWidth="1"/>
    <col min="8964" max="8964" width="17.59765625" style="9" bestFit="1" customWidth="1"/>
    <col min="8965" max="8965" width="14.73046875" style="9" bestFit="1" customWidth="1"/>
    <col min="8966" max="8966" width="14.3984375" style="9" bestFit="1" customWidth="1"/>
    <col min="8967" max="8967" width="12.1328125" style="9" bestFit="1" customWidth="1"/>
    <col min="8968" max="8968" width="12.3984375" style="9" bestFit="1" customWidth="1"/>
    <col min="8969" max="8970" width="13.86328125" style="9" bestFit="1" customWidth="1"/>
    <col min="8971" max="8971" width="14.86328125" style="9" bestFit="1" customWidth="1"/>
    <col min="8972" max="8972" width="12.1328125" style="9" bestFit="1" customWidth="1"/>
    <col min="8973" max="8973" width="12.3984375" style="9" bestFit="1" customWidth="1"/>
    <col min="8974" max="8975" width="13.86328125" style="9" bestFit="1" customWidth="1"/>
    <col min="8976" max="8976" width="14.86328125" style="9" bestFit="1" customWidth="1"/>
    <col min="8977" max="9215" width="9.06640625" style="9"/>
    <col min="9216" max="9216" width="15.3984375" style="9" bestFit="1" customWidth="1"/>
    <col min="9217" max="9217" width="11.1328125" style="9" bestFit="1" customWidth="1"/>
    <col min="9218" max="9218" width="14.59765625" style="9" bestFit="1" customWidth="1"/>
    <col min="9219" max="9219" width="17.3984375" style="9" bestFit="1" customWidth="1"/>
    <col min="9220" max="9220" width="17.59765625" style="9" bestFit="1" customWidth="1"/>
    <col min="9221" max="9221" width="14.73046875" style="9" bestFit="1" customWidth="1"/>
    <col min="9222" max="9222" width="14.3984375" style="9" bestFit="1" customWidth="1"/>
    <col min="9223" max="9223" width="12.1328125" style="9" bestFit="1" customWidth="1"/>
    <col min="9224" max="9224" width="12.3984375" style="9" bestFit="1" customWidth="1"/>
    <col min="9225" max="9226" width="13.86328125" style="9" bestFit="1" customWidth="1"/>
    <col min="9227" max="9227" width="14.86328125" style="9" bestFit="1" customWidth="1"/>
    <col min="9228" max="9228" width="12.1328125" style="9" bestFit="1" customWidth="1"/>
    <col min="9229" max="9229" width="12.3984375" style="9" bestFit="1" customWidth="1"/>
    <col min="9230" max="9231" width="13.86328125" style="9" bestFit="1" customWidth="1"/>
    <col min="9232" max="9232" width="14.86328125" style="9" bestFit="1" customWidth="1"/>
    <col min="9233" max="9471" width="9.06640625" style="9"/>
    <col min="9472" max="9472" width="15.3984375" style="9" bestFit="1" customWidth="1"/>
    <col min="9473" max="9473" width="11.1328125" style="9" bestFit="1" customWidth="1"/>
    <col min="9474" max="9474" width="14.59765625" style="9" bestFit="1" customWidth="1"/>
    <col min="9475" max="9475" width="17.3984375" style="9" bestFit="1" customWidth="1"/>
    <col min="9476" max="9476" width="17.59765625" style="9" bestFit="1" customWidth="1"/>
    <col min="9477" max="9477" width="14.73046875" style="9" bestFit="1" customWidth="1"/>
    <col min="9478" max="9478" width="14.3984375" style="9" bestFit="1" customWidth="1"/>
    <col min="9479" max="9479" width="12.1328125" style="9" bestFit="1" customWidth="1"/>
    <col min="9480" max="9480" width="12.3984375" style="9" bestFit="1" customWidth="1"/>
    <col min="9481" max="9482" width="13.86328125" style="9" bestFit="1" customWidth="1"/>
    <col min="9483" max="9483" width="14.86328125" style="9" bestFit="1" customWidth="1"/>
    <col min="9484" max="9484" width="12.1328125" style="9" bestFit="1" customWidth="1"/>
    <col min="9485" max="9485" width="12.3984375" style="9" bestFit="1" customWidth="1"/>
    <col min="9486" max="9487" width="13.86328125" style="9" bestFit="1" customWidth="1"/>
    <col min="9488" max="9488" width="14.86328125" style="9" bestFit="1" customWidth="1"/>
    <col min="9489" max="9727" width="9.06640625" style="9"/>
    <col min="9728" max="9728" width="15.3984375" style="9" bestFit="1" customWidth="1"/>
    <col min="9729" max="9729" width="11.1328125" style="9" bestFit="1" customWidth="1"/>
    <col min="9730" max="9730" width="14.59765625" style="9" bestFit="1" customWidth="1"/>
    <col min="9731" max="9731" width="17.3984375" style="9" bestFit="1" customWidth="1"/>
    <col min="9732" max="9732" width="17.59765625" style="9" bestFit="1" customWidth="1"/>
    <col min="9733" max="9733" width="14.73046875" style="9" bestFit="1" customWidth="1"/>
    <col min="9734" max="9734" width="14.3984375" style="9" bestFit="1" customWidth="1"/>
    <col min="9735" max="9735" width="12.1328125" style="9" bestFit="1" customWidth="1"/>
    <col min="9736" max="9736" width="12.3984375" style="9" bestFit="1" customWidth="1"/>
    <col min="9737" max="9738" width="13.86328125" style="9" bestFit="1" customWidth="1"/>
    <col min="9739" max="9739" width="14.86328125" style="9" bestFit="1" customWidth="1"/>
    <col min="9740" max="9740" width="12.1328125" style="9" bestFit="1" customWidth="1"/>
    <col min="9741" max="9741" width="12.3984375" style="9" bestFit="1" customWidth="1"/>
    <col min="9742" max="9743" width="13.86328125" style="9" bestFit="1" customWidth="1"/>
    <col min="9744" max="9744" width="14.86328125" style="9" bestFit="1" customWidth="1"/>
    <col min="9745" max="9983" width="9.06640625" style="9"/>
    <col min="9984" max="9984" width="15.3984375" style="9" bestFit="1" customWidth="1"/>
    <col min="9985" max="9985" width="11.1328125" style="9" bestFit="1" customWidth="1"/>
    <col min="9986" max="9986" width="14.59765625" style="9" bestFit="1" customWidth="1"/>
    <col min="9987" max="9987" width="17.3984375" style="9" bestFit="1" customWidth="1"/>
    <col min="9988" max="9988" width="17.59765625" style="9" bestFit="1" customWidth="1"/>
    <col min="9989" max="9989" width="14.73046875" style="9" bestFit="1" customWidth="1"/>
    <col min="9990" max="9990" width="14.3984375" style="9" bestFit="1" customWidth="1"/>
    <col min="9991" max="9991" width="12.1328125" style="9" bestFit="1" customWidth="1"/>
    <col min="9992" max="9992" width="12.3984375" style="9" bestFit="1" customWidth="1"/>
    <col min="9993" max="9994" width="13.86328125" style="9" bestFit="1" customWidth="1"/>
    <col min="9995" max="9995" width="14.86328125" style="9" bestFit="1" customWidth="1"/>
    <col min="9996" max="9996" width="12.1328125" style="9" bestFit="1" customWidth="1"/>
    <col min="9997" max="9997" width="12.3984375" style="9" bestFit="1" customWidth="1"/>
    <col min="9998" max="9999" width="13.86328125" style="9" bestFit="1" customWidth="1"/>
    <col min="10000" max="10000" width="14.86328125" style="9" bestFit="1" customWidth="1"/>
    <col min="10001" max="10239" width="9.06640625" style="9"/>
    <col min="10240" max="10240" width="15.3984375" style="9" bestFit="1" customWidth="1"/>
    <col min="10241" max="10241" width="11.1328125" style="9" bestFit="1" customWidth="1"/>
    <col min="10242" max="10242" width="14.59765625" style="9" bestFit="1" customWidth="1"/>
    <col min="10243" max="10243" width="17.3984375" style="9" bestFit="1" customWidth="1"/>
    <col min="10244" max="10244" width="17.59765625" style="9" bestFit="1" customWidth="1"/>
    <col min="10245" max="10245" width="14.73046875" style="9" bestFit="1" customWidth="1"/>
    <col min="10246" max="10246" width="14.3984375" style="9" bestFit="1" customWidth="1"/>
    <col min="10247" max="10247" width="12.1328125" style="9" bestFit="1" customWidth="1"/>
    <col min="10248" max="10248" width="12.3984375" style="9" bestFit="1" customWidth="1"/>
    <col min="10249" max="10250" width="13.86328125" style="9" bestFit="1" customWidth="1"/>
    <col min="10251" max="10251" width="14.86328125" style="9" bestFit="1" customWidth="1"/>
    <col min="10252" max="10252" width="12.1328125" style="9" bestFit="1" customWidth="1"/>
    <col min="10253" max="10253" width="12.3984375" style="9" bestFit="1" customWidth="1"/>
    <col min="10254" max="10255" width="13.86328125" style="9" bestFit="1" customWidth="1"/>
    <col min="10256" max="10256" width="14.86328125" style="9" bestFit="1" customWidth="1"/>
    <col min="10257" max="10495" width="9.06640625" style="9"/>
    <col min="10496" max="10496" width="15.3984375" style="9" bestFit="1" customWidth="1"/>
    <col min="10497" max="10497" width="11.1328125" style="9" bestFit="1" customWidth="1"/>
    <col min="10498" max="10498" width="14.59765625" style="9" bestFit="1" customWidth="1"/>
    <col min="10499" max="10499" width="17.3984375" style="9" bestFit="1" customWidth="1"/>
    <col min="10500" max="10500" width="17.59765625" style="9" bestFit="1" customWidth="1"/>
    <col min="10501" max="10501" width="14.73046875" style="9" bestFit="1" customWidth="1"/>
    <col min="10502" max="10502" width="14.3984375" style="9" bestFit="1" customWidth="1"/>
    <col min="10503" max="10503" width="12.1328125" style="9" bestFit="1" customWidth="1"/>
    <col min="10504" max="10504" width="12.3984375" style="9" bestFit="1" customWidth="1"/>
    <col min="10505" max="10506" width="13.86328125" style="9" bestFit="1" customWidth="1"/>
    <col min="10507" max="10507" width="14.86328125" style="9" bestFit="1" customWidth="1"/>
    <col min="10508" max="10508" width="12.1328125" style="9" bestFit="1" customWidth="1"/>
    <col min="10509" max="10509" width="12.3984375" style="9" bestFit="1" customWidth="1"/>
    <col min="10510" max="10511" width="13.86328125" style="9" bestFit="1" customWidth="1"/>
    <col min="10512" max="10512" width="14.86328125" style="9" bestFit="1" customWidth="1"/>
    <col min="10513" max="10751" width="9.06640625" style="9"/>
    <col min="10752" max="10752" width="15.3984375" style="9" bestFit="1" customWidth="1"/>
    <col min="10753" max="10753" width="11.1328125" style="9" bestFit="1" customWidth="1"/>
    <col min="10754" max="10754" width="14.59765625" style="9" bestFit="1" customWidth="1"/>
    <col min="10755" max="10755" width="17.3984375" style="9" bestFit="1" customWidth="1"/>
    <col min="10756" max="10756" width="17.59765625" style="9" bestFit="1" customWidth="1"/>
    <col min="10757" max="10757" width="14.73046875" style="9" bestFit="1" customWidth="1"/>
    <col min="10758" max="10758" width="14.3984375" style="9" bestFit="1" customWidth="1"/>
    <col min="10759" max="10759" width="12.1328125" style="9" bestFit="1" customWidth="1"/>
    <col min="10760" max="10760" width="12.3984375" style="9" bestFit="1" customWidth="1"/>
    <col min="10761" max="10762" width="13.86328125" style="9" bestFit="1" customWidth="1"/>
    <col min="10763" max="10763" width="14.86328125" style="9" bestFit="1" customWidth="1"/>
    <col min="10764" max="10764" width="12.1328125" style="9" bestFit="1" customWidth="1"/>
    <col min="10765" max="10765" width="12.3984375" style="9" bestFit="1" customWidth="1"/>
    <col min="10766" max="10767" width="13.86328125" style="9" bestFit="1" customWidth="1"/>
    <col min="10768" max="10768" width="14.86328125" style="9" bestFit="1" customWidth="1"/>
    <col min="10769" max="11007" width="9.06640625" style="9"/>
    <col min="11008" max="11008" width="15.3984375" style="9" bestFit="1" customWidth="1"/>
    <col min="11009" max="11009" width="11.1328125" style="9" bestFit="1" customWidth="1"/>
    <col min="11010" max="11010" width="14.59765625" style="9" bestFit="1" customWidth="1"/>
    <col min="11011" max="11011" width="17.3984375" style="9" bestFit="1" customWidth="1"/>
    <col min="11012" max="11012" width="17.59765625" style="9" bestFit="1" customWidth="1"/>
    <col min="11013" max="11013" width="14.73046875" style="9" bestFit="1" customWidth="1"/>
    <col min="11014" max="11014" width="14.3984375" style="9" bestFit="1" customWidth="1"/>
    <col min="11015" max="11015" width="12.1328125" style="9" bestFit="1" customWidth="1"/>
    <col min="11016" max="11016" width="12.3984375" style="9" bestFit="1" customWidth="1"/>
    <col min="11017" max="11018" width="13.86328125" style="9" bestFit="1" customWidth="1"/>
    <col min="11019" max="11019" width="14.86328125" style="9" bestFit="1" customWidth="1"/>
    <col min="11020" max="11020" width="12.1328125" style="9" bestFit="1" customWidth="1"/>
    <col min="11021" max="11021" width="12.3984375" style="9" bestFit="1" customWidth="1"/>
    <col min="11022" max="11023" width="13.86328125" style="9" bestFit="1" customWidth="1"/>
    <col min="11024" max="11024" width="14.86328125" style="9" bestFit="1" customWidth="1"/>
    <col min="11025" max="11263" width="9.06640625" style="9"/>
    <col min="11264" max="11264" width="15.3984375" style="9" bestFit="1" customWidth="1"/>
    <col min="11265" max="11265" width="11.1328125" style="9" bestFit="1" customWidth="1"/>
    <col min="11266" max="11266" width="14.59765625" style="9" bestFit="1" customWidth="1"/>
    <col min="11267" max="11267" width="17.3984375" style="9" bestFit="1" customWidth="1"/>
    <col min="11268" max="11268" width="17.59765625" style="9" bestFit="1" customWidth="1"/>
    <col min="11269" max="11269" width="14.73046875" style="9" bestFit="1" customWidth="1"/>
    <col min="11270" max="11270" width="14.3984375" style="9" bestFit="1" customWidth="1"/>
    <col min="11271" max="11271" width="12.1328125" style="9" bestFit="1" customWidth="1"/>
    <col min="11272" max="11272" width="12.3984375" style="9" bestFit="1" customWidth="1"/>
    <col min="11273" max="11274" width="13.86328125" style="9" bestFit="1" customWidth="1"/>
    <col min="11275" max="11275" width="14.86328125" style="9" bestFit="1" customWidth="1"/>
    <col min="11276" max="11276" width="12.1328125" style="9" bestFit="1" customWidth="1"/>
    <col min="11277" max="11277" width="12.3984375" style="9" bestFit="1" customWidth="1"/>
    <col min="11278" max="11279" width="13.86328125" style="9" bestFit="1" customWidth="1"/>
    <col min="11280" max="11280" width="14.86328125" style="9" bestFit="1" customWidth="1"/>
    <col min="11281" max="11519" width="9.06640625" style="9"/>
    <col min="11520" max="11520" width="15.3984375" style="9" bestFit="1" customWidth="1"/>
    <col min="11521" max="11521" width="11.1328125" style="9" bestFit="1" customWidth="1"/>
    <col min="11522" max="11522" width="14.59765625" style="9" bestFit="1" customWidth="1"/>
    <col min="11523" max="11523" width="17.3984375" style="9" bestFit="1" customWidth="1"/>
    <col min="11524" max="11524" width="17.59765625" style="9" bestFit="1" customWidth="1"/>
    <col min="11525" max="11525" width="14.73046875" style="9" bestFit="1" customWidth="1"/>
    <col min="11526" max="11526" width="14.3984375" style="9" bestFit="1" customWidth="1"/>
    <col min="11527" max="11527" width="12.1328125" style="9" bestFit="1" customWidth="1"/>
    <col min="11528" max="11528" width="12.3984375" style="9" bestFit="1" customWidth="1"/>
    <col min="11529" max="11530" width="13.86328125" style="9" bestFit="1" customWidth="1"/>
    <col min="11531" max="11531" width="14.86328125" style="9" bestFit="1" customWidth="1"/>
    <col min="11532" max="11532" width="12.1328125" style="9" bestFit="1" customWidth="1"/>
    <col min="11533" max="11533" width="12.3984375" style="9" bestFit="1" customWidth="1"/>
    <col min="11534" max="11535" width="13.86328125" style="9" bestFit="1" customWidth="1"/>
    <col min="11536" max="11536" width="14.86328125" style="9" bestFit="1" customWidth="1"/>
    <col min="11537" max="11775" width="9.06640625" style="9"/>
    <col min="11776" max="11776" width="15.3984375" style="9" bestFit="1" customWidth="1"/>
    <col min="11777" max="11777" width="11.1328125" style="9" bestFit="1" customWidth="1"/>
    <col min="11778" max="11778" width="14.59765625" style="9" bestFit="1" customWidth="1"/>
    <col min="11779" max="11779" width="17.3984375" style="9" bestFit="1" customWidth="1"/>
    <col min="11780" max="11780" width="17.59765625" style="9" bestFit="1" customWidth="1"/>
    <col min="11781" max="11781" width="14.73046875" style="9" bestFit="1" customWidth="1"/>
    <col min="11782" max="11782" width="14.3984375" style="9" bestFit="1" customWidth="1"/>
    <col min="11783" max="11783" width="12.1328125" style="9" bestFit="1" customWidth="1"/>
    <col min="11784" max="11784" width="12.3984375" style="9" bestFit="1" customWidth="1"/>
    <col min="11785" max="11786" width="13.86328125" style="9" bestFit="1" customWidth="1"/>
    <col min="11787" max="11787" width="14.86328125" style="9" bestFit="1" customWidth="1"/>
    <col min="11788" max="11788" width="12.1328125" style="9" bestFit="1" customWidth="1"/>
    <col min="11789" max="11789" width="12.3984375" style="9" bestFit="1" customWidth="1"/>
    <col min="11790" max="11791" width="13.86328125" style="9" bestFit="1" customWidth="1"/>
    <col min="11792" max="11792" width="14.86328125" style="9" bestFit="1" customWidth="1"/>
    <col min="11793" max="12031" width="9.06640625" style="9"/>
    <col min="12032" max="12032" width="15.3984375" style="9" bestFit="1" customWidth="1"/>
    <col min="12033" max="12033" width="11.1328125" style="9" bestFit="1" customWidth="1"/>
    <col min="12034" max="12034" width="14.59765625" style="9" bestFit="1" customWidth="1"/>
    <col min="12035" max="12035" width="17.3984375" style="9" bestFit="1" customWidth="1"/>
    <col min="12036" max="12036" width="17.59765625" style="9" bestFit="1" customWidth="1"/>
    <col min="12037" max="12037" width="14.73046875" style="9" bestFit="1" customWidth="1"/>
    <col min="12038" max="12038" width="14.3984375" style="9" bestFit="1" customWidth="1"/>
    <col min="12039" max="12039" width="12.1328125" style="9" bestFit="1" customWidth="1"/>
    <col min="12040" max="12040" width="12.3984375" style="9" bestFit="1" customWidth="1"/>
    <col min="12041" max="12042" width="13.86328125" style="9" bestFit="1" customWidth="1"/>
    <col min="12043" max="12043" width="14.86328125" style="9" bestFit="1" customWidth="1"/>
    <col min="12044" max="12044" width="12.1328125" style="9" bestFit="1" customWidth="1"/>
    <col min="12045" max="12045" width="12.3984375" style="9" bestFit="1" customWidth="1"/>
    <col min="12046" max="12047" width="13.86328125" style="9" bestFit="1" customWidth="1"/>
    <col min="12048" max="12048" width="14.86328125" style="9" bestFit="1" customWidth="1"/>
    <col min="12049" max="12287" width="9.06640625" style="9"/>
    <col min="12288" max="12288" width="15.3984375" style="9" bestFit="1" customWidth="1"/>
    <col min="12289" max="12289" width="11.1328125" style="9" bestFit="1" customWidth="1"/>
    <col min="12290" max="12290" width="14.59765625" style="9" bestFit="1" customWidth="1"/>
    <col min="12291" max="12291" width="17.3984375" style="9" bestFit="1" customWidth="1"/>
    <col min="12292" max="12292" width="17.59765625" style="9" bestFit="1" customWidth="1"/>
    <col min="12293" max="12293" width="14.73046875" style="9" bestFit="1" customWidth="1"/>
    <col min="12294" max="12294" width="14.3984375" style="9" bestFit="1" customWidth="1"/>
    <col min="12295" max="12295" width="12.1328125" style="9" bestFit="1" customWidth="1"/>
    <col min="12296" max="12296" width="12.3984375" style="9" bestFit="1" customWidth="1"/>
    <col min="12297" max="12298" width="13.86328125" style="9" bestFit="1" customWidth="1"/>
    <col min="12299" max="12299" width="14.86328125" style="9" bestFit="1" customWidth="1"/>
    <col min="12300" max="12300" width="12.1328125" style="9" bestFit="1" customWidth="1"/>
    <col min="12301" max="12301" width="12.3984375" style="9" bestFit="1" customWidth="1"/>
    <col min="12302" max="12303" width="13.86328125" style="9" bestFit="1" customWidth="1"/>
    <col min="12304" max="12304" width="14.86328125" style="9" bestFit="1" customWidth="1"/>
    <col min="12305" max="12543" width="9.06640625" style="9"/>
    <col min="12544" max="12544" width="15.3984375" style="9" bestFit="1" customWidth="1"/>
    <col min="12545" max="12545" width="11.1328125" style="9" bestFit="1" customWidth="1"/>
    <col min="12546" max="12546" width="14.59765625" style="9" bestFit="1" customWidth="1"/>
    <col min="12547" max="12547" width="17.3984375" style="9" bestFit="1" customWidth="1"/>
    <col min="12548" max="12548" width="17.59765625" style="9" bestFit="1" customWidth="1"/>
    <col min="12549" max="12549" width="14.73046875" style="9" bestFit="1" customWidth="1"/>
    <col min="12550" max="12550" width="14.3984375" style="9" bestFit="1" customWidth="1"/>
    <col min="12551" max="12551" width="12.1328125" style="9" bestFit="1" customWidth="1"/>
    <col min="12552" max="12552" width="12.3984375" style="9" bestFit="1" customWidth="1"/>
    <col min="12553" max="12554" width="13.86328125" style="9" bestFit="1" customWidth="1"/>
    <col min="12555" max="12555" width="14.86328125" style="9" bestFit="1" customWidth="1"/>
    <col min="12556" max="12556" width="12.1328125" style="9" bestFit="1" customWidth="1"/>
    <col min="12557" max="12557" width="12.3984375" style="9" bestFit="1" customWidth="1"/>
    <col min="12558" max="12559" width="13.86328125" style="9" bestFit="1" customWidth="1"/>
    <col min="12560" max="12560" width="14.86328125" style="9" bestFit="1" customWidth="1"/>
    <col min="12561" max="12799" width="9.06640625" style="9"/>
    <col min="12800" max="12800" width="15.3984375" style="9" bestFit="1" customWidth="1"/>
    <col min="12801" max="12801" width="11.1328125" style="9" bestFit="1" customWidth="1"/>
    <col min="12802" max="12802" width="14.59765625" style="9" bestFit="1" customWidth="1"/>
    <col min="12803" max="12803" width="17.3984375" style="9" bestFit="1" customWidth="1"/>
    <col min="12804" max="12804" width="17.59765625" style="9" bestFit="1" customWidth="1"/>
    <col min="12805" max="12805" width="14.73046875" style="9" bestFit="1" customWidth="1"/>
    <col min="12806" max="12806" width="14.3984375" style="9" bestFit="1" customWidth="1"/>
    <col min="12807" max="12807" width="12.1328125" style="9" bestFit="1" customWidth="1"/>
    <col min="12808" max="12808" width="12.3984375" style="9" bestFit="1" customWidth="1"/>
    <col min="12809" max="12810" width="13.86328125" style="9" bestFit="1" customWidth="1"/>
    <col min="12811" max="12811" width="14.86328125" style="9" bestFit="1" customWidth="1"/>
    <col min="12812" max="12812" width="12.1328125" style="9" bestFit="1" customWidth="1"/>
    <col min="12813" max="12813" width="12.3984375" style="9" bestFit="1" customWidth="1"/>
    <col min="12814" max="12815" width="13.86328125" style="9" bestFit="1" customWidth="1"/>
    <col min="12816" max="12816" width="14.86328125" style="9" bestFit="1" customWidth="1"/>
    <col min="12817" max="13055" width="9.06640625" style="9"/>
    <col min="13056" max="13056" width="15.3984375" style="9" bestFit="1" customWidth="1"/>
    <col min="13057" max="13057" width="11.1328125" style="9" bestFit="1" customWidth="1"/>
    <col min="13058" max="13058" width="14.59765625" style="9" bestFit="1" customWidth="1"/>
    <col min="13059" max="13059" width="17.3984375" style="9" bestFit="1" customWidth="1"/>
    <col min="13060" max="13060" width="17.59765625" style="9" bestFit="1" customWidth="1"/>
    <col min="13061" max="13061" width="14.73046875" style="9" bestFit="1" customWidth="1"/>
    <col min="13062" max="13062" width="14.3984375" style="9" bestFit="1" customWidth="1"/>
    <col min="13063" max="13063" width="12.1328125" style="9" bestFit="1" customWidth="1"/>
    <col min="13064" max="13064" width="12.3984375" style="9" bestFit="1" customWidth="1"/>
    <col min="13065" max="13066" width="13.86328125" style="9" bestFit="1" customWidth="1"/>
    <col min="13067" max="13067" width="14.86328125" style="9" bestFit="1" customWidth="1"/>
    <col min="13068" max="13068" width="12.1328125" style="9" bestFit="1" customWidth="1"/>
    <col min="13069" max="13069" width="12.3984375" style="9" bestFit="1" customWidth="1"/>
    <col min="13070" max="13071" width="13.86328125" style="9" bestFit="1" customWidth="1"/>
    <col min="13072" max="13072" width="14.86328125" style="9" bestFit="1" customWidth="1"/>
    <col min="13073" max="13311" width="9.06640625" style="9"/>
    <col min="13312" max="13312" width="15.3984375" style="9" bestFit="1" customWidth="1"/>
    <col min="13313" max="13313" width="11.1328125" style="9" bestFit="1" customWidth="1"/>
    <col min="13314" max="13314" width="14.59765625" style="9" bestFit="1" customWidth="1"/>
    <col min="13315" max="13315" width="17.3984375" style="9" bestFit="1" customWidth="1"/>
    <col min="13316" max="13316" width="17.59765625" style="9" bestFit="1" customWidth="1"/>
    <col min="13317" max="13317" width="14.73046875" style="9" bestFit="1" customWidth="1"/>
    <col min="13318" max="13318" width="14.3984375" style="9" bestFit="1" customWidth="1"/>
    <col min="13319" max="13319" width="12.1328125" style="9" bestFit="1" customWidth="1"/>
    <col min="13320" max="13320" width="12.3984375" style="9" bestFit="1" customWidth="1"/>
    <col min="13321" max="13322" width="13.86328125" style="9" bestFit="1" customWidth="1"/>
    <col min="13323" max="13323" width="14.86328125" style="9" bestFit="1" customWidth="1"/>
    <col min="13324" max="13324" width="12.1328125" style="9" bestFit="1" customWidth="1"/>
    <col min="13325" max="13325" width="12.3984375" style="9" bestFit="1" customWidth="1"/>
    <col min="13326" max="13327" width="13.86328125" style="9" bestFit="1" customWidth="1"/>
    <col min="13328" max="13328" width="14.86328125" style="9" bestFit="1" customWidth="1"/>
    <col min="13329" max="13567" width="9.06640625" style="9"/>
    <col min="13568" max="13568" width="15.3984375" style="9" bestFit="1" customWidth="1"/>
    <col min="13569" max="13569" width="11.1328125" style="9" bestFit="1" customWidth="1"/>
    <col min="13570" max="13570" width="14.59765625" style="9" bestFit="1" customWidth="1"/>
    <col min="13571" max="13571" width="17.3984375" style="9" bestFit="1" customWidth="1"/>
    <col min="13572" max="13572" width="17.59765625" style="9" bestFit="1" customWidth="1"/>
    <col min="13573" max="13573" width="14.73046875" style="9" bestFit="1" customWidth="1"/>
    <col min="13574" max="13574" width="14.3984375" style="9" bestFit="1" customWidth="1"/>
    <col min="13575" max="13575" width="12.1328125" style="9" bestFit="1" customWidth="1"/>
    <col min="13576" max="13576" width="12.3984375" style="9" bestFit="1" customWidth="1"/>
    <col min="13577" max="13578" width="13.86328125" style="9" bestFit="1" customWidth="1"/>
    <col min="13579" max="13579" width="14.86328125" style="9" bestFit="1" customWidth="1"/>
    <col min="13580" max="13580" width="12.1328125" style="9" bestFit="1" customWidth="1"/>
    <col min="13581" max="13581" width="12.3984375" style="9" bestFit="1" customWidth="1"/>
    <col min="13582" max="13583" width="13.86328125" style="9" bestFit="1" customWidth="1"/>
    <col min="13584" max="13584" width="14.86328125" style="9" bestFit="1" customWidth="1"/>
    <col min="13585" max="13823" width="9.06640625" style="9"/>
    <col min="13824" max="13824" width="15.3984375" style="9" bestFit="1" customWidth="1"/>
    <col min="13825" max="13825" width="11.1328125" style="9" bestFit="1" customWidth="1"/>
    <col min="13826" max="13826" width="14.59765625" style="9" bestFit="1" customWidth="1"/>
    <col min="13827" max="13827" width="17.3984375" style="9" bestFit="1" customWidth="1"/>
    <col min="13828" max="13828" width="17.59765625" style="9" bestFit="1" customWidth="1"/>
    <col min="13829" max="13829" width="14.73046875" style="9" bestFit="1" customWidth="1"/>
    <col min="13830" max="13830" width="14.3984375" style="9" bestFit="1" customWidth="1"/>
    <col min="13831" max="13831" width="12.1328125" style="9" bestFit="1" customWidth="1"/>
    <col min="13832" max="13832" width="12.3984375" style="9" bestFit="1" customWidth="1"/>
    <col min="13833" max="13834" width="13.86328125" style="9" bestFit="1" customWidth="1"/>
    <col min="13835" max="13835" width="14.86328125" style="9" bestFit="1" customWidth="1"/>
    <col min="13836" max="13836" width="12.1328125" style="9" bestFit="1" customWidth="1"/>
    <col min="13837" max="13837" width="12.3984375" style="9" bestFit="1" customWidth="1"/>
    <col min="13838" max="13839" width="13.86328125" style="9" bestFit="1" customWidth="1"/>
    <col min="13840" max="13840" width="14.86328125" style="9" bestFit="1" customWidth="1"/>
    <col min="13841" max="14079" width="9.06640625" style="9"/>
    <col min="14080" max="14080" width="15.3984375" style="9" bestFit="1" customWidth="1"/>
    <col min="14081" max="14081" width="11.1328125" style="9" bestFit="1" customWidth="1"/>
    <col min="14082" max="14082" width="14.59765625" style="9" bestFit="1" customWidth="1"/>
    <col min="14083" max="14083" width="17.3984375" style="9" bestFit="1" customWidth="1"/>
    <col min="14084" max="14084" width="17.59765625" style="9" bestFit="1" customWidth="1"/>
    <col min="14085" max="14085" width="14.73046875" style="9" bestFit="1" customWidth="1"/>
    <col min="14086" max="14086" width="14.3984375" style="9" bestFit="1" customWidth="1"/>
    <col min="14087" max="14087" width="12.1328125" style="9" bestFit="1" customWidth="1"/>
    <col min="14088" max="14088" width="12.3984375" style="9" bestFit="1" customWidth="1"/>
    <col min="14089" max="14090" width="13.86328125" style="9" bestFit="1" customWidth="1"/>
    <col min="14091" max="14091" width="14.86328125" style="9" bestFit="1" customWidth="1"/>
    <col min="14092" max="14092" width="12.1328125" style="9" bestFit="1" customWidth="1"/>
    <col min="14093" max="14093" width="12.3984375" style="9" bestFit="1" customWidth="1"/>
    <col min="14094" max="14095" width="13.86328125" style="9" bestFit="1" customWidth="1"/>
    <col min="14096" max="14096" width="14.86328125" style="9" bestFit="1" customWidth="1"/>
    <col min="14097" max="14335" width="9.06640625" style="9"/>
    <col min="14336" max="14336" width="15.3984375" style="9" bestFit="1" customWidth="1"/>
    <col min="14337" max="14337" width="11.1328125" style="9" bestFit="1" customWidth="1"/>
    <col min="14338" max="14338" width="14.59765625" style="9" bestFit="1" customWidth="1"/>
    <col min="14339" max="14339" width="17.3984375" style="9" bestFit="1" customWidth="1"/>
    <col min="14340" max="14340" width="17.59765625" style="9" bestFit="1" customWidth="1"/>
    <col min="14341" max="14341" width="14.73046875" style="9" bestFit="1" customWidth="1"/>
    <col min="14342" max="14342" width="14.3984375" style="9" bestFit="1" customWidth="1"/>
    <col min="14343" max="14343" width="12.1328125" style="9" bestFit="1" customWidth="1"/>
    <col min="14344" max="14344" width="12.3984375" style="9" bestFit="1" customWidth="1"/>
    <col min="14345" max="14346" width="13.86328125" style="9" bestFit="1" customWidth="1"/>
    <col min="14347" max="14347" width="14.86328125" style="9" bestFit="1" customWidth="1"/>
    <col min="14348" max="14348" width="12.1328125" style="9" bestFit="1" customWidth="1"/>
    <col min="14349" max="14349" width="12.3984375" style="9" bestFit="1" customWidth="1"/>
    <col min="14350" max="14351" width="13.86328125" style="9" bestFit="1" customWidth="1"/>
    <col min="14352" max="14352" width="14.86328125" style="9" bestFit="1" customWidth="1"/>
    <col min="14353" max="14591" width="9.06640625" style="9"/>
    <col min="14592" max="14592" width="15.3984375" style="9" bestFit="1" customWidth="1"/>
    <col min="14593" max="14593" width="11.1328125" style="9" bestFit="1" customWidth="1"/>
    <col min="14594" max="14594" width="14.59765625" style="9" bestFit="1" customWidth="1"/>
    <col min="14595" max="14595" width="17.3984375" style="9" bestFit="1" customWidth="1"/>
    <col min="14596" max="14596" width="17.59765625" style="9" bestFit="1" customWidth="1"/>
    <col min="14597" max="14597" width="14.73046875" style="9" bestFit="1" customWidth="1"/>
    <col min="14598" max="14598" width="14.3984375" style="9" bestFit="1" customWidth="1"/>
    <col min="14599" max="14599" width="12.1328125" style="9" bestFit="1" customWidth="1"/>
    <col min="14600" max="14600" width="12.3984375" style="9" bestFit="1" customWidth="1"/>
    <col min="14601" max="14602" width="13.86328125" style="9" bestFit="1" customWidth="1"/>
    <col min="14603" max="14603" width="14.86328125" style="9" bestFit="1" customWidth="1"/>
    <col min="14604" max="14604" width="12.1328125" style="9" bestFit="1" customWidth="1"/>
    <col min="14605" max="14605" width="12.3984375" style="9" bestFit="1" customWidth="1"/>
    <col min="14606" max="14607" width="13.86328125" style="9" bestFit="1" customWidth="1"/>
    <col min="14608" max="14608" width="14.86328125" style="9" bestFit="1" customWidth="1"/>
    <col min="14609" max="14847" width="9.06640625" style="9"/>
    <col min="14848" max="14848" width="15.3984375" style="9" bestFit="1" customWidth="1"/>
    <col min="14849" max="14849" width="11.1328125" style="9" bestFit="1" customWidth="1"/>
    <col min="14850" max="14850" width="14.59765625" style="9" bestFit="1" customWidth="1"/>
    <col min="14851" max="14851" width="17.3984375" style="9" bestFit="1" customWidth="1"/>
    <col min="14852" max="14852" width="17.59765625" style="9" bestFit="1" customWidth="1"/>
    <col min="14853" max="14853" width="14.73046875" style="9" bestFit="1" customWidth="1"/>
    <col min="14854" max="14854" width="14.3984375" style="9" bestFit="1" customWidth="1"/>
    <col min="14855" max="14855" width="12.1328125" style="9" bestFit="1" customWidth="1"/>
    <col min="14856" max="14856" width="12.3984375" style="9" bestFit="1" customWidth="1"/>
    <col min="14857" max="14858" width="13.86328125" style="9" bestFit="1" customWidth="1"/>
    <col min="14859" max="14859" width="14.86328125" style="9" bestFit="1" customWidth="1"/>
    <col min="14860" max="14860" width="12.1328125" style="9" bestFit="1" customWidth="1"/>
    <col min="14861" max="14861" width="12.3984375" style="9" bestFit="1" customWidth="1"/>
    <col min="14862" max="14863" width="13.86328125" style="9" bestFit="1" customWidth="1"/>
    <col min="14864" max="14864" width="14.86328125" style="9" bestFit="1" customWidth="1"/>
    <col min="14865" max="15103" width="9.06640625" style="9"/>
    <col min="15104" max="15104" width="15.3984375" style="9" bestFit="1" customWidth="1"/>
    <col min="15105" max="15105" width="11.1328125" style="9" bestFit="1" customWidth="1"/>
    <col min="15106" max="15106" width="14.59765625" style="9" bestFit="1" customWidth="1"/>
    <col min="15107" max="15107" width="17.3984375" style="9" bestFit="1" customWidth="1"/>
    <col min="15108" max="15108" width="17.59765625" style="9" bestFit="1" customWidth="1"/>
    <col min="15109" max="15109" width="14.73046875" style="9" bestFit="1" customWidth="1"/>
    <col min="15110" max="15110" width="14.3984375" style="9" bestFit="1" customWidth="1"/>
    <col min="15111" max="15111" width="12.1328125" style="9" bestFit="1" customWidth="1"/>
    <col min="15112" max="15112" width="12.3984375" style="9" bestFit="1" customWidth="1"/>
    <col min="15113" max="15114" width="13.86328125" style="9" bestFit="1" customWidth="1"/>
    <col min="15115" max="15115" width="14.86328125" style="9" bestFit="1" customWidth="1"/>
    <col min="15116" max="15116" width="12.1328125" style="9" bestFit="1" customWidth="1"/>
    <col min="15117" max="15117" width="12.3984375" style="9" bestFit="1" customWidth="1"/>
    <col min="15118" max="15119" width="13.86328125" style="9" bestFit="1" customWidth="1"/>
    <col min="15120" max="15120" width="14.86328125" style="9" bestFit="1" customWidth="1"/>
    <col min="15121" max="15359" width="9.06640625" style="9"/>
    <col min="15360" max="15360" width="15.3984375" style="9" bestFit="1" customWidth="1"/>
    <col min="15361" max="15361" width="11.1328125" style="9" bestFit="1" customWidth="1"/>
    <col min="15362" max="15362" width="14.59765625" style="9" bestFit="1" customWidth="1"/>
    <col min="15363" max="15363" width="17.3984375" style="9" bestFit="1" customWidth="1"/>
    <col min="15364" max="15364" width="17.59765625" style="9" bestFit="1" customWidth="1"/>
    <col min="15365" max="15365" width="14.73046875" style="9" bestFit="1" customWidth="1"/>
    <col min="15366" max="15366" width="14.3984375" style="9" bestFit="1" customWidth="1"/>
    <col min="15367" max="15367" width="12.1328125" style="9" bestFit="1" customWidth="1"/>
    <col min="15368" max="15368" width="12.3984375" style="9" bestFit="1" customWidth="1"/>
    <col min="15369" max="15370" width="13.86328125" style="9" bestFit="1" customWidth="1"/>
    <col min="15371" max="15371" width="14.86328125" style="9" bestFit="1" customWidth="1"/>
    <col min="15372" max="15372" width="12.1328125" style="9" bestFit="1" customWidth="1"/>
    <col min="15373" max="15373" width="12.3984375" style="9" bestFit="1" customWidth="1"/>
    <col min="15374" max="15375" width="13.86328125" style="9" bestFit="1" customWidth="1"/>
    <col min="15376" max="15376" width="14.86328125" style="9" bestFit="1" customWidth="1"/>
    <col min="15377" max="15615" width="9.06640625" style="9"/>
    <col min="15616" max="15616" width="15.3984375" style="9" bestFit="1" customWidth="1"/>
    <col min="15617" max="15617" width="11.1328125" style="9" bestFit="1" customWidth="1"/>
    <col min="15618" max="15618" width="14.59765625" style="9" bestFit="1" customWidth="1"/>
    <col min="15619" max="15619" width="17.3984375" style="9" bestFit="1" customWidth="1"/>
    <col min="15620" max="15620" width="17.59765625" style="9" bestFit="1" customWidth="1"/>
    <col min="15621" max="15621" width="14.73046875" style="9" bestFit="1" customWidth="1"/>
    <col min="15622" max="15622" width="14.3984375" style="9" bestFit="1" customWidth="1"/>
    <col min="15623" max="15623" width="12.1328125" style="9" bestFit="1" customWidth="1"/>
    <col min="15624" max="15624" width="12.3984375" style="9" bestFit="1" customWidth="1"/>
    <col min="15625" max="15626" width="13.86328125" style="9" bestFit="1" customWidth="1"/>
    <col min="15627" max="15627" width="14.86328125" style="9" bestFit="1" customWidth="1"/>
    <col min="15628" max="15628" width="12.1328125" style="9" bestFit="1" customWidth="1"/>
    <col min="15629" max="15629" width="12.3984375" style="9" bestFit="1" customWidth="1"/>
    <col min="15630" max="15631" width="13.86328125" style="9" bestFit="1" customWidth="1"/>
    <col min="15632" max="15632" width="14.86328125" style="9" bestFit="1" customWidth="1"/>
    <col min="15633" max="15871" width="9.06640625" style="9"/>
    <col min="15872" max="15872" width="15.3984375" style="9" bestFit="1" customWidth="1"/>
    <col min="15873" max="15873" width="11.1328125" style="9" bestFit="1" customWidth="1"/>
    <col min="15874" max="15874" width="14.59765625" style="9" bestFit="1" customWidth="1"/>
    <col min="15875" max="15875" width="17.3984375" style="9" bestFit="1" customWidth="1"/>
    <col min="15876" max="15876" width="17.59765625" style="9" bestFit="1" customWidth="1"/>
    <col min="15877" max="15877" width="14.73046875" style="9" bestFit="1" customWidth="1"/>
    <col min="15878" max="15878" width="14.3984375" style="9" bestFit="1" customWidth="1"/>
    <col min="15879" max="15879" width="12.1328125" style="9" bestFit="1" customWidth="1"/>
    <col min="15880" max="15880" width="12.3984375" style="9" bestFit="1" customWidth="1"/>
    <col min="15881" max="15882" width="13.86328125" style="9" bestFit="1" customWidth="1"/>
    <col min="15883" max="15883" width="14.86328125" style="9" bestFit="1" customWidth="1"/>
    <col min="15884" max="15884" width="12.1328125" style="9" bestFit="1" customWidth="1"/>
    <col min="15885" max="15885" width="12.3984375" style="9" bestFit="1" customWidth="1"/>
    <col min="15886" max="15887" width="13.86328125" style="9" bestFit="1" customWidth="1"/>
    <col min="15888" max="15888" width="14.86328125" style="9" bestFit="1" customWidth="1"/>
    <col min="15889" max="16127" width="9.06640625" style="9"/>
    <col min="16128" max="16128" width="15.3984375" style="9" bestFit="1" customWidth="1"/>
    <col min="16129" max="16129" width="11.1328125" style="9" bestFit="1" customWidth="1"/>
    <col min="16130" max="16130" width="14.59765625" style="9" bestFit="1" customWidth="1"/>
    <col min="16131" max="16131" width="17.3984375" style="9" bestFit="1" customWidth="1"/>
    <col min="16132" max="16132" width="17.59765625" style="9" bestFit="1" customWidth="1"/>
    <col min="16133" max="16133" width="14.73046875" style="9" bestFit="1" customWidth="1"/>
    <col min="16134" max="16134" width="14.3984375" style="9" bestFit="1" customWidth="1"/>
    <col min="16135" max="16135" width="12.1328125" style="9" bestFit="1" customWidth="1"/>
    <col min="16136" max="16136" width="12.3984375" style="9" bestFit="1" customWidth="1"/>
    <col min="16137" max="16138" width="13.86328125" style="9" bestFit="1" customWidth="1"/>
    <col min="16139" max="16139" width="14.86328125" style="9" bestFit="1" customWidth="1"/>
    <col min="16140" max="16140" width="12.1328125" style="9" bestFit="1" customWidth="1"/>
    <col min="16141" max="16141" width="12.3984375" style="9" bestFit="1" customWidth="1"/>
    <col min="16142" max="16143" width="13.86328125" style="9" bestFit="1" customWidth="1"/>
    <col min="16144" max="16144" width="14.86328125" style="9" bestFit="1" customWidth="1"/>
    <col min="16145" max="16384" width="9.06640625" style="9"/>
  </cols>
  <sheetData>
    <row r="1" spans="1:18">
      <c r="A1" s="83" t="s">
        <v>0</v>
      </c>
      <c r="B1" s="83" t="s">
        <v>1</v>
      </c>
      <c r="C1" s="89" t="s">
        <v>249</v>
      </c>
      <c r="D1" s="89" t="s">
        <v>250</v>
      </c>
      <c r="E1" s="89" t="s">
        <v>251</v>
      </c>
      <c r="F1" s="89" t="s">
        <v>252</v>
      </c>
      <c r="G1" s="89" t="s">
        <v>253</v>
      </c>
      <c r="H1" s="89" t="s">
        <v>254</v>
      </c>
      <c r="I1" s="89" t="s">
        <v>255</v>
      </c>
      <c r="J1" s="89" t="s">
        <v>256</v>
      </c>
      <c r="K1" s="89" t="s">
        <v>257</v>
      </c>
      <c r="L1" s="89" t="s">
        <v>258</v>
      </c>
      <c r="M1" s="89" t="s">
        <v>259</v>
      </c>
      <c r="N1" s="89" t="s">
        <v>260</v>
      </c>
      <c r="O1" s="89" t="s">
        <v>261</v>
      </c>
      <c r="P1" s="89" t="s">
        <v>262</v>
      </c>
      <c r="Q1" s="89" t="s">
        <v>263</v>
      </c>
      <c r="R1" s="89" t="s">
        <v>264</v>
      </c>
    </row>
    <row r="2" spans="1:18">
      <c r="A2" s="90" t="s">
        <v>23</v>
      </c>
      <c r="B2" s="91" t="s">
        <v>24</v>
      </c>
      <c r="C2" s="112">
        <f>IFERROR((s_TR/(k_decay_ow*Rad_Spec!I2*s_IFD_ow*s_EF_ow*s_ED_ow))*1,".")</f>
        <v>0.75235558069731556</v>
      </c>
      <c r="D2" s="96">
        <f>IFERROR((s_TR/(k_decay_ow*Rad_Spec!G2*s_IRA_ow*(1/s_PEFm_ui)*s_SLF*s_ET_ow*s_EF_ow*s_ED_ow))*1,".")</f>
        <v>8.3692829715042153E-5</v>
      </c>
      <c r="E2" s="96">
        <f>IFERROR((s_TR/(k_decay_ow*Rad_Spec!G2*s_IRA_ow*(1/s_PEF)*s_SLF*s_ET_ow*s_EF_ow*s_ED_ow))*1,".")</f>
        <v>2.981009975191613E-2</v>
      </c>
      <c r="F2" s="96">
        <f>IFERROR((s_TR/(k_decay_ow*Rad_Spec!K2*s_GSF_s*s_Fam*s_Foffset*ACF!C2*s_ET_ow*(1/24)*s_EF_ow*(1/365)*s_ED_ow))*1,".")</f>
        <v>849.32732448138688</v>
      </c>
      <c r="G2" s="96">
        <f t="shared" ref="G2:G3" si="0">(IF(AND(C2&lt;&gt;".",E2&lt;&gt;".",F2&lt;&gt;"."),1/((1/C2)+(1/E2)+(1/F2)),IF(AND(C2&lt;&gt;".",E2&lt;&gt;".",F2="."), 1/((1/C2)+(1/E2)),IF(AND(C2&lt;&gt;".",E2=".",F2&lt;&gt;"."),1/((1/C2)+(1/F2)),IF(AND(C2=".",E2&lt;&gt;".",F2&lt;&gt;"."),1/((1/E2)+(1/F2)),IF(AND(C2&lt;&gt;".",E2=".",F2="."),1/(1/C2),IF(AND(C2=".",E2&lt;&gt;".",F2="."),1/(1/E2),IF(AND(C2=".",E2=".",F2&lt;&gt;"."),1/(1/F2),IF(AND(C2=".",E2=".",F2="."),".")))))))))</f>
        <v>2.8673001533243876E-2</v>
      </c>
      <c r="H2" s="96">
        <f t="shared" ref="H2:H3" si="1">(IF(AND(C2&lt;&gt;".",D2&lt;&gt;".",F2&lt;&gt;"."),1/((1/C2)+(1/D2)+(1/F2)),IF(AND(C2&lt;&gt;".",D2&lt;&gt;".",F2="."), 1/((1/C2)+(1/D2)),IF(AND(C2&lt;&gt;".",D2=".",F2&lt;&gt;"."),1/((1/C2)+(1/F2)),IF(AND(C2=".",D2&lt;&gt;".",F2&lt;&gt;"."),1/((1/D2)+(1/F2)),IF(AND(C2&lt;&gt;".",D2=".",F2="."),1/(1/C2),IF(AND(C2=".",D2&lt;&gt;".",F2="."),1/(1/D2),IF(AND(C2=".",D2=".",F2&lt;&gt;"."),1/(1/F2),IF(AND(C2=".",D2=".",F2="."),".")))))))))</f>
        <v>8.3683512426517456E-5</v>
      </c>
      <c r="I2" s="108">
        <f>IFERROR((s_TR/(Rad_Spec!F2*s_GSF_s*s_Fam*s_Foffset*Fsurf!C2*s_EF_ow*(1/365)*s_ET_ow*(1/24)*s_ED_ow))*1,".")</f>
        <v>41.2490677832185</v>
      </c>
      <c r="J2" s="96">
        <f>IFERROR((s_TR/(Rad_Spec!M2*s_GSF_s*s_Fam*s_Foffset*Fsurf!C2*s_EF_ow*(1/365)*s_ET_ow*(1/24)*s_ED_ow))*1,".")</f>
        <v>147.25850452544628</v>
      </c>
      <c r="K2" s="96">
        <f>IFERROR((s_TR/(Rad_Spec!N2*s_GSF_s*s_Fam*s_Foffset*Fsurf!C2*s_EF_ow*(1/365)*s_ET_ow*(1/24)*s_ED_ow))*1,".")</f>
        <v>56.878597372953628</v>
      </c>
      <c r="L2" s="96">
        <f>IFERROR((s_TR/(Rad_Spec!O2*s_GSF_s*s_Fam*s_Foffset*Fsurf!C2*s_EF_ow*(1/365)*s_ET_ow*(1/24)*s_ED_ow))*1,".")</f>
        <v>42.32825851010503</v>
      </c>
      <c r="M2" s="96">
        <f>IFERROR((s_TR/(Rad_Spec!K2*s_GSF_s*s_Fam*s_Foffset*Fsurf!C2*s_EF_ow*(1/365)*s_ET_ow*(1/24)*s_ED_ow))*1,".")</f>
        <v>141.36816434442844</v>
      </c>
      <c r="N2" s="96">
        <f>IFERROR((s_TR/(Rad_Spec!F2*s_GSF_s*s_Fam*s_Foffset*ACF!D2*s_ET_ow*(1/24)*s_EF_ow*(1/365)*s_ED_ow))*1,".")</f>
        <v>51.280717010750536</v>
      </c>
      <c r="O2" s="96">
        <f>IFERROR((s_TR/(Rad_Spec!M2*s_GSF_s*s_Fam*s_Foffset*ACF!E2*s_ET_ow*(1/24)*s_EF_ow*(1/365)*s_ED_ow))*1,".")</f>
        <v>185.07926860657594</v>
      </c>
      <c r="P2" s="96">
        <f>IFERROR((s_TR/(Rad_Spec!N2*s_GSF_s*s_Fam*s_Foffset*ACF!F2*s_ET_ow*(1/24)*s_EF_ow*(1/365)*s_ED_ow))*1,".")</f>
        <v>72.829588694170596</v>
      </c>
      <c r="Q2" s="96">
        <f>IFERROR((s_TR/(Rad_Spec!O2*s_GSF_s*s_Fam*s_Foffset*ACF!G2*s_ET_ow*(1/24)*s_EF_ow*(1/365)*s_ED_ow))*1,".")</f>
        <v>54.061382030203852</v>
      </c>
      <c r="R2" s="96">
        <f>IFERROR((s_TR/(Rad_Spec!K2*s_GSF_s*s_Fam*s_Foffset*ACF!C2*s_ET_ow*(1/24)*s_EF_ow*(1/365)*s_ED_ow))*1,".")</f>
        <v>168.72092039683122</v>
      </c>
    </row>
    <row r="3" spans="1:18">
      <c r="A3" s="94" t="s">
        <v>25</v>
      </c>
      <c r="B3" s="91" t="s">
        <v>26</v>
      </c>
      <c r="C3" s="112">
        <f>IFERROR((s_TR/(k_decay_ow*Rad_Spec!I3*s_IFD_ow*s_EF_ow*s_ED_ow))*1,".")</f>
        <v>0.74623886865912603</v>
      </c>
      <c r="D3" s="96">
        <f>IFERROR((s_TR/(k_decay_ow*Rad_Spec!G3*s_IRA_ow*(1/s_PEFm_ui)*s_SLF*s_ET_ow*s_EF_ow*s_ED_ow))*1,".")</f>
        <v>6.3343984843149557E-5</v>
      </c>
      <c r="E3" s="96">
        <f>IFERROR((s_TR/(k_decay_ow*Rad_Spec!G3*s_IRA_ow*(1/s_PEF)*s_SLF*s_ET_ow*s_EF_ow*s_ED_ow))*1,".")</f>
        <v>2.2562153929881618E-2</v>
      </c>
      <c r="F3" s="96">
        <f>IFERROR((s_TR/(k_decay_ow*Rad_Spec!K3*s_GSF_s*s_Fam*s_Foffset*ACF!C3*s_ET_ow*(1/24)*s_EF_ow*(1/365)*s_ED_ow))*1,".")</f>
        <v>544.17204648505356</v>
      </c>
      <c r="G3" s="96">
        <f t="shared" si="0"/>
        <v>2.1899136663763193E-2</v>
      </c>
      <c r="H3" s="96">
        <f t="shared" si="1"/>
        <v>6.3338601015682476E-5</v>
      </c>
      <c r="I3" s="108">
        <f>IFERROR((s_TR/(Rad_Spec!F3*s_GSF_s*s_Fam*s_Foffset*Fsurf!C3*s_EF_ow*(1/365)*s_ET_ow*(1/24)*s_ED_ow))*1,".")</f>
        <v>60.305503644941993</v>
      </c>
      <c r="J3" s="96">
        <f>IFERROR((s_TR/(Rad_Spec!M3*s_GSF_s*s_Fam*s_Foffset*Fsurf!C3*s_EF_ow*(1/365)*s_ET_ow*(1/24)*s_ED_ow))*1,".")</f>
        <v>121.32771106834682</v>
      </c>
      <c r="K3" s="96">
        <f>IFERROR((s_TR/(Rad_Spec!N3*s_GSF_s*s_Fam*s_Foffset*Fsurf!C3*s_EF_ow*(1/365)*s_ET_ow*(1/24)*s_ED_ow))*1,".")</f>
        <v>64.730092227587207</v>
      </c>
      <c r="L3" s="96">
        <f>IFERROR((s_TR/(Rad_Spec!O3*s_GSF_s*s_Fam*s_Foffset*Fsurf!C3*s_EF_ow*(1/365)*s_ET_ow*(1/24)*s_ED_ow))*1,".")</f>
        <v>60.305503644941993</v>
      </c>
      <c r="M3" s="96">
        <f>IFERROR((s_TR/(Rad_Spec!K3*s_GSF_s*s_Fam*s_Foffset*Fsurf!C3*s_EF_ow*(1/365)*s_ET_ow*(1/24)*s_ED_ow))*1,".")</f>
        <v>89.327527274070334</v>
      </c>
      <c r="N3" s="96">
        <f>IFERROR((s_TR/(Rad_Spec!F3*s_GSF_s*s_Fam*s_Foffset*ACF!D3*s_ET_ow*(1/24)*s_EF_ow*(1/365)*s_ED_ow))*1,".")</f>
        <v>75.156272359505834</v>
      </c>
      <c r="O3" s="96">
        <f>IFERROR((s_TR/(Rad_Spec!M3*s_GSF_s*s_Fam*s_Foffset*ACF!E3*s_ET_ow*(1/24)*s_EF_ow*(1/365)*s_ED_ow))*1,".")</f>
        <v>155.47778100577321</v>
      </c>
      <c r="P3" s="96">
        <f>IFERROR((s_TR/(Rad_Spec!N3*s_GSF_s*s_Fam*s_Foffset*ACF!F3*s_ET_ow*(1/24)*s_EF_ow*(1/365)*s_ED_ow))*1,".")</f>
        <v>85.755928207347054</v>
      </c>
      <c r="Q3" s="96">
        <f>IFERROR((s_TR/(Rad_Spec!O3*s_GSF_s*s_Fam*s_Foffset*ACF!G3*s_ET_ow*(1/24)*s_EF_ow*(1/365)*s_ED_ow))*1,".")</f>
        <v>82.356246434040486</v>
      </c>
      <c r="R3" s="96">
        <f>IFERROR((s_TR/(Rad_Spec!K3*s_GSF_s*s_Fam*s_Foffset*ACF!C3*s_ET_ow*(1/24)*s_EF_ow*(1/365)*s_ED_ow))*1,".")</f>
        <v>108.10108881549067</v>
      </c>
    </row>
    <row r="4" spans="1:18">
      <c r="A4" s="90" t="s">
        <v>27</v>
      </c>
      <c r="B4" s="91" t="s">
        <v>24</v>
      </c>
      <c r="C4" s="112" t="str">
        <f>IFERROR((s_TR/(k_decay_ow*Rad_Spec!I4*s_IFD_ow*s_EF_ow*s_ED_ow))*1,".")</f>
        <v>.</v>
      </c>
      <c r="D4" s="96" t="str">
        <f>IFERROR((s_TR/(k_decay_ow*Rad_Spec!G4*s_IRA_ow*(1/s_PEFm_ui)*s_SLF*s_ET_ow*s_EF_ow*s_ED_ow))*1,".")</f>
        <v>.</v>
      </c>
      <c r="E4" s="96" t="str">
        <f>IFERROR((s_TR/(k_decay_ow*Rad_Spec!G4*s_IRA_ow*(1/s_PEF)*s_SLF*s_ET_ow*s_EF_ow*s_ED_ow))*1,".")</f>
        <v>.</v>
      </c>
      <c r="F4" s="96">
        <f>IFERROR((s_TR/(k_decay_ow*Rad_Spec!K4*s_GSF_s*s_Fam*s_Foffset*ACF!C4*s_ET_ow*(1/24)*s_EF_ow*(1/365)*s_ED_ow))*1,".")</f>
        <v>51586.816996278001</v>
      </c>
      <c r="G4" s="96">
        <f t="shared" ref="G4:G5" si="2">(IF(AND(C4&lt;&gt;".",E4&lt;&gt;".",F4&lt;&gt;"."),1/((1/C4)+(1/E4)+(1/F4)),IF(AND(C4&lt;&gt;".",E4&lt;&gt;".",F4="."), 1/((1/C4)+(1/E4)),IF(AND(C4&lt;&gt;".",E4=".",F4&lt;&gt;"."),1/((1/C4)+(1/F4)),IF(AND(C4=".",E4&lt;&gt;".",F4&lt;&gt;"."),1/((1/E4)+(1/F4)),IF(AND(C4&lt;&gt;".",E4=".",F4="."),1/(1/C4),IF(AND(C4=".",E4&lt;&gt;".",F4="."),1/(1/E4),IF(AND(C4=".",E4=".",F4&lt;&gt;"."),1/(1/F4),IF(AND(C4=".",E4=".",F4="."),".")))))))))</f>
        <v>51586.816996278001</v>
      </c>
      <c r="H4" s="96">
        <f t="shared" ref="H4:H5" si="3">(IF(AND(C4&lt;&gt;".",D4&lt;&gt;".",F4&lt;&gt;"."),1/((1/C4)+(1/D4)+(1/F4)),IF(AND(C4&lt;&gt;".",D4&lt;&gt;".",F4="."), 1/((1/C4)+(1/D4)),IF(AND(C4&lt;&gt;".",D4=".",F4&lt;&gt;"."),1/((1/C4)+(1/F4)),IF(AND(C4=".",D4&lt;&gt;".",F4&lt;&gt;"."),1/((1/D4)+(1/F4)),IF(AND(C4&lt;&gt;".",D4=".",F4="."),1/(1/C4),IF(AND(C4=".",D4&lt;&gt;".",F4="."),1/(1/D4),IF(AND(C4=".",D4=".",F4&lt;&gt;"."),1/(1/F4),IF(AND(C4=".",D4=".",F4="."),".")))))))))</f>
        <v>51586.816996278001</v>
      </c>
      <c r="I4" s="108">
        <f>IFERROR((s_TR/(Rad_Spec!F4*s_GSF_s*s_Fam*s_Foffset*Fsurf!C4*s_EF_ow*(1/365)*s_ET_ow*(1/24)*s_ED_ow))*1,".")</f>
        <v>2113.3595442401133</v>
      </c>
      <c r="J4" s="96">
        <f>IFERROR((s_TR/(Rad_Spec!M4*s_GSF_s*s_Fam*s_Foffset*Fsurf!C4*s_EF_ow*(1/365)*s_ET_ow*(1/24)*s_ED_ow))*1,".")</f>
        <v>9132.081651296181</v>
      </c>
      <c r="K4" s="96">
        <f>IFERROR((s_TR/(Rad_Spec!N4*s_GSF_s*s_Fam*s_Foffset*Fsurf!C4*s_EF_ow*(1/365)*s_ET_ow*(1/24)*s_ED_ow))*1,".")</f>
        <v>3310.3795985948659</v>
      </c>
      <c r="L4" s="96">
        <f>IFERROR((s_TR/(Rad_Spec!O4*s_GSF_s*s_Fam*s_Foffset*Fsurf!C4*s_EF_ow*(1/365)*s_ET_ow*(1/24)*s_ED_ow))*1,".")</f>
        <v>2253.8754713837384</v>
      </c>
      <c r="M4" s="96">
        <f>IFERROR((s_TR/(Rad_Spec!K4*s_GSF_s*s_Fam*s_Foffset*Fsurf!C4*s_EF_ow*(1/365)*s_ET_ow*(1/24)*s_ED_ow))*1,".")</f>
        <v>9312.7162334097338</v>
      </c>
      <c r="N4" s="96">
        <f>IFERROR((s_TR/(Rad_Spec!F4*s_GSF_s*s_Fam*s_Foffset*ACF!D4*s_ET_ow*(1/24)*s_EF_ow*(1/365)*s_ED_ow))*1,".")</f>
        <v>2480.3796517564811</v>
      </c>
      <c r="O4" s="96">
        <f>IFERROR((s_TR/(Rad_Spec!M4*s_GSF_s*s_Fam*s_Foffset*ACF!E4*s_ET_ow*(1/24)*s_EF_ow*(1/365)*s_ED_ow))*1,".")</f>
        <v>10105.561555324359</v>
      </c>
      <c r="P4" s="96">
        <f>IFERROR((s_TR/(Rad_Spec!N4*s_GSF_s*s_Fam*s_Foffset*ACF!F4*s_ET_ow*(1/24)*s_EF_ow*(1/365)*s_ED_ow))*1,".")</f>
        <v>3648.7867512999187</v>
      </c>
      <c r="Q4" s="96">
        <f>IFERROR((s_TR/(Rad_Spec!O4*s_GSF_s*s_Fam*s_Foffset*ACF!G4*s_ET_ow*(1/24)*s_EF_ow*(1/365)*s_ED_ow))*1,".")</f>
        <v>2522.9831214662167</v>
      </c>
      <c r="R4" s="96">
        <f>IFERROR((s_TR/(Rad_Spec!K4*s_GSF_s*s_Fam*s_Foffset*ACF!C4*s_ET_ow*(1/24)*s_EF_ow*(1/365)*s_ED_ow))*1,".")</f>
        <v>10247.845551501112</v>
      </c>
    </row>
    <row r="5" spans="1:18">
      <c r="A5" s="90" t="s">
        <v>28</v>
      </c>
      <c r="B5" s="97" t="s">
        <v>24</v>
      </c>
      <c r="C5" s="112" t="str">
        <f>IFERROR((s_TR/(k_decay_ow*Rad_Spec!I5*s_IFD_ow*s_EF_ow*s_ED_ow))*1,".")</f>
        <v>.</v>
      </c>
      <c r="D5" s="96" t="str">
        <f>IFERROR((s_TR/(k_decay_ow*Rad_Spec!G5*s_IRA_ow*(1/s_PEFm_ui)*s_SLF*s_ET_ow*s_EF_ow*s_ED_ow))*1,".")</f>
        <v>.</v>
      </c>
      <c r="E5" s="96" t="str">
        <f>IFERROR((s_TR/(k_decay_ow*Rad_Spec!G5*s_IRA_ow*(1/s_PEF)*s_SLF*s_ET_ow*s_EF_ow*s_ED_ow))*1,".")</f>
        <v>.</v>
      </c>
      <c r="F5" s="96">
        <f>IFERROR((s_TR/(k_decay_ow*Rad_Spec!K5*s_GSF_s*s_Fam*s_Foffset*ACF!C5*s_ET_ow*(1/24)*s_EF_ow*(1/365)*s_ED_ow))*1,".")</f>
        <v>557716.22513594921</v>
      </c>
      <c r="G5" s="96">
        <f t="shared" si="2"/>
        <v>557716.22513594921</v>
      </c>
      <c r="H5" s="96">
        <f t="shared" si="3"/>
        <v>557716.22513594921</v>
      </c>
      <c r="I5" s="108">
        <f>IFERROR((s_TR/(Rad_Spec!F5*s_GSF_s*s_Fam*s_Foffset*Fsurf!C5*s_EF_ow*(1/365)*s_ET_ow*(1/24)*s_ED_ow))*1,".")</f>
        <v>60666.186600991059</v>
      </c>
      <c r="J5" s="96">
        <f>IFERROR((s_TR/(Rad_Spec!M5*s_GSF_s*s_Fam*s_Foffset*Fsurf!C5*s_EF_ow*(1/365)*s_ET_ow*(1/24)*s_ED_ow))*1,".")</f>
        <v>198448.68946593683</v>
      </c>
      <c r="K5" s="96">
        <f>IFERROR((s_TR/(Rad_Spec!N5*s_GSF_s*s_Fam*s_Foffset*Fsurf!C5*s_EF_ow*(1/365)*s_ET_ow*(1/24)*s_ED_ow))*1,".")</f>
        <v>90288.498107871434</v>
      </c>
      <c r="L5" s="96">
        <f>IFERROR((s_TR/(Rad_Spec!O5*s_GSF_s*s_Fam*s_Foffset*Fsurf!C5*s_EF_ow*(1/365)*s_ET_ow*(1/24)*s_ED_ow))*1,".")</f>
        <v>65098.419412022384</v>
      </c>
      <c r="M5" s="96">
        <f>IFERROR((s_TR/(Rad_Spec!K5*s_GSF_s*s_Fam*s_Foffset*Fsurf!C5*s_EF_ow*(1/365)*s_ET_ow*(1/24)*s_ED_ow))*1,".")</f>
        <v>83371.659948730419</v>
      </c>
      <c r="N5" s="96">
        <f>IFERROR((s_TR/(Rad_Spec!F5*s_GSF_s*s_Fam*s_Foffset*ACF!D5*s_ET_ow*(1/24)*s_EF_ow*(1/365)*s_ED_ow))*1,".")</f>
        <v>80618.621305317007</v>
      </c>
      <c r="O5" s="96">
        <f>IFERROR((s_TR/(Rad_Spec!M5*s_GSF_s*s_Fam*s_Foffset*ACF!E5*s_ET_ow*(1/24)*s_EF_ow*(1/365)*s_ED_ow))*1,".")</f>
        <v>263716.25844584493</v>
      </c>
      <c r="P5" s="96">
        <f>IFERROR((s_TR/(Rad_Spec!N5*s_GSF_s*s_Fam*s_Foffset*ACF!F5*s_ET_ow*(1/24)*s_EF_ow*(1/365)*s_ED_ow))*1,".")</f>
        <v>119983.38193001582</v>
      </c>
      <c r="Q5" s="96">
        <f>IFERROR((s_TR/(Rad_Spec!O5*s_GSF_s*s_Fam*s_Foffset*ACF!G5*s_ET_ow*(1/24)*s_EF_ow*(1/365)*s_ED_ow))*1,".")</f>
        <v>86508.566240865286</v>
      </c>
      <c r="R5" s="96">
        <f>IFERROR((s_TR/(Rad_Spec!K5*s_GSF_s*s_Fam*s_Foffset*ACF!C5*s_ET_ow*(1/24)*s_EF_ow*(1/365)*s_ED_ow))*1,".")</f>
        <v>110791.67255409063</v>
      </c>
    </row>
    <row r="6" spans="1:18">
      <c r="A6" s="90" t="s">
        <v>29</v>
      </c>
      <c r="B6" s="97" t="s">
        <v>24</v>
      </c>
      <c r="C6" s="112" t="str">
        <f>IFERROR((s_TR/(k_decay_ow*Rad_Spec!I6*s_IFD_ow*s_EF_ow*s_ED_ow))*1,".")</f>
        <v>.</v>
      </c>
      <c r="D6" s="96" t="str">
        <f>IFERROR((s_TR/(k_decay_ow*Rad_Spec!G6*s_IRA_ow*(1/s_PEFm_ui)*s_SLF*s_ET_ow*s_EF_ow*s_ED_ow))*1,".")</f>
        <v>.</v>
      </c>
      <c r="E6" s="96" t="str">
        <f>IFERROR((s_TR/(k_decay_ow*Rad_Spec!G6*s_IRA_ow*(1/s_PEF)*s_SLF*s_ET_ow*s_EF_ow*s_ED_ow))*1,".")</f>
        <v>.</v>
      </c>
      <c r="F6" s="96">
        <f>IFERROR((s_TR/(k_decay_ow*Rad_Spec!K6*s_GSF_s*s_Fam*s_Foffset*ACF!C6*s_ET_ow*(1/24)*s_EF_ow*(1/365)*s_ED_ow))*1,".")</f>
        <v>21.097319647676642</v>
      </c>
      <c r="G6" s="96">
        <f t="shared" ref="G6:G9" si="4">(IF(AND(C6&lt;&gt;".",E6&lt;&gt;".",F6&lt;&gt;"."),1/((1/C6)+(1/E6)+(1/F6)),IF(AND(C6&lt;&gt;".",E6&lt;&gt;".",F6="."), 1/((1/C6)+(1/E6)),IF(AND(C6&lt;&gt;".",E6=".",F6&lt;&gt;"."),1/((1/C6)+(1/F6)),IF(AND(C6=".",E6&lt;&gt;".",F6&lt;&gt;"."),1/((1/E6)+(1/F6)),IF(AND(C6&lt;&gt;".",E6=".",F6="."),1/(1/C6),IF(AND(C6=".",E6&lt;&gt;".",F6="."),1/(1/E6),IF(AND(C6=".",E6=".",F6&lt;&gt;"."),1/(1/F6),IF(AND(C6=".",E6=".",F6="."),".")))))))))</f>
        <v>21.097319647676642</v>
      </c>
      <c r="H6" s="96">
        <f t="shared" ref="H6:H9" si="5">(IF(AND(C6&lt;&gt;".",D6&lt;&gt;".",F6&lt;&gt;"."),1/((1/C6)+(1/D6)+(1/F6)),IF(AND(C6&lt;&gt;".",D6&lt;&gt;".",F6="."), 1/((1/C6)+(1/D6)),IF(AND(C6&lt;&gt;".",D6=".",F6&lt;&gt;"."),1/((1/C6)+(1/F6)),IF(AND(C6=".",D6&lt;&gt;".",F6&lt;&gt;"."),1/((1/D6)+(1/F6)),IF(AND(C6&lt;&gt;".",D6=".",F6="."),1/(1/C6),IF(AND(C6=".",D6&lt;&gt;".",F6="."),1/(1/D6),IF(AND(C6=".",D6=".",F6&lt;&gt;"."),1/(1/F6),IF(AND(C6=".",D6=".",F6="."),".")))))))))</f>
        <v>21.097319647676642</v>
      </c>
      <c r="I6" s="108">
        <f>IFERROR((s_TR/(Rad_Spec!F6*s_GSF_s*s_Fam*s_Foffset*Fsurf!C6*s_EF_ow*(1/365)*s_ET_ow*(1/24)*s_ED_ow))*1,".")</f>
        <v>0.75263025407523931</v>
      </c>
      <c r="J6" s="96">
        <f>IFERROR((s_TR/(Rad_Spec!M6*s_GSF_s*s_Fam*s_Foffset*Fsurf!C6*s_EF_ow*(1/365)*s_ET_ow*(1/24)*s_ED_ow))*1,".")</f>
        <v>3.692511912058555</v>
      </c>
      <c r="K6" s="96">
        <f>IFERROR((s_TR/(Rad_Spec!N6*s_GSF_s*s_Fam*s_Foffset*Fsurf!C6*s_EF_ow*(1/365)*s_ET_ow*(1/24)*s_ED_ow))*1,".")</f>
        <v>1.309417234775379</v>
      </c>
      <c r="L6" s="96">
        <f>IFERROR((s_TR/(Rad_Spec!O6*s_GSF_s*s_Fam*s_Foffset*Fsurf!C6*s_EF_ow*(1/365)*s_ET_ow*(1/24)*s_ED_ow))*1,".")</f>
        <v>0.84441443140148809</v>
      </c>
      <c r="M6" s="96">
        <f>IFERROR((s_TR/(Rad_Spec!K6*s_GSF_s*s_Fam*s_Foffset*Fsurf!C6*s_EF_ow*(1/365)*s_ET_ow*(1/24)*s_ED_ow))*1,".")</f>
        <v>3.7713498570218977</v>
      </c>
      <c r="N6" s="96">
        <f>IFERROR((s_TR/(Rad_Spec!F6*s_GSF_s*s_Fam*s_Foffset*ACF!D6*s_ET_ow*(1/24)*s_EF_ow*(1/365)*s_ED_ow))*1,".")</f>
        <v>0.81003647287545655</v>
      </c>
      <c r="O6" s="96">
        <f>IFERROR((s_TR/(Rad_Spec!M6*s_GSF_s*s_Fam*s_Foffset*ACF!E6*s_ET_ow*(1/24)*s_EF_ow*(1/365)*s_ED_ow))*1,".")</f>
        <v>3.8904969327815144</v>
      </c>
      <c r="P6" s="96">
        <f>IFERROR((s_TR/(Rad_Spec!N6*s_GSF_s*s_Fam*s_Foffset*ACF!F6*s_ET_ow*(1/24)*s_EF_ow*(1/365)*s_ED_ow))*1,".")</f>
        <v>1.4057108954675683</v>
      </c>
      <c r="Q6" s="96">
        <f>IFERROR((s_TR/(Rad_Spec!O6*s_GSF_s*s_Fam*s_Foffset*ACF!G6*s_ET_ow*(1/24)*s_EF_ow*(1/365)*s_ED_ow))*1,".")</f>
        <v>0.87056313162722043</v>
      </c>
      <c r="R6" s="96">
        <f>IFERROR((s_TR/(Rad_Spec!K6*s_GSF_s*s_Fam*s_Foffset*ACF!C6*s_ET_ow*(1/24)*s_EF_ow*(1/365)*s_ED_ow))*1,".")</f>
        <v>4.1910334052135667</v>
      </c>
    </row>
    <row r="7" spans="1:18">
      <c r="A7" s="90" t="s">
        <v>30</v>
      </c>
      <c r="B7" s="97" t="s">
        <v>24</v>
      </c>
      <c r="C7" s="112">
        <f>IFERROR((s_TR/(k_decay_ow*Rad_Spec!I7*s_IFD_ow*s_EF_ow*s_ED_ow))*1,".")</f>
        <v>18.175718979222275</v>
      </c>
      <c r="D7" s="96">
        <f>IFERROR((s_TR/(k_decay_ow*Rad_Spec!G7*s_IRA_ow*(1/s_PEFm_ui)*s_SLF*s_ET_ow*s_EF_ow*s_ED_ow))*1,".")</f>
        <v>5.2529158162611814E-3</v>
      </c>
      <c r="E7" s="96">
        <f>IFERROR((s_TR/(k_decay_ow*Rad_Spec!G7*s_IRA_ow*(1/s_PEF)*s_SLF*s_ET_ow*s_EF_ow*s_ED_ow))*1,".")</f>
        <v>1.8710078868682318</v>
      </c>
      <c r="F7" s="96">
        <f>IFERROR((s_TR/(k_decay_ow*Rad_Spec!K7*s_GSF_s*s_Fam*s_Foffset*ACF!C7*s_ET_ow*(1/24)*s_EF_ow*(1/365)*s_ED_ow))*1,".")</f>
        <v>2283.8736140216797</v>
      </c>
      <c r="G7" s="96">
        <f t="shared" si="4"/>
        <v>1.6951232674968042</v>
      </c>
      <c r="H7" s="96">
        <f t="shared" si="5"/>
        <v>5.2513860490543242E-3</v>
      </c>
      <c r="I7" s="108">
        <f>IFERROR((s_TR/(Rad_Spec!F7*s_GSF_s*s_Fam*s_Foffset*Fsurf!C7*s_EF_ow*(1/365)*s_ET_ow*(1/24)*s_ED_ow))*1,".")</f>
        <v>671.12374858596843</v>
      </c>
      <c r="J7" s="96">
        <f>IFERROR((s_TR/(Rad_Spec!M7*s_GSF_s*s_Fam*s_Foffset*Fsurf!C7*s_EF_ow*(1/365)*s_ET_ow*(1/24)*s_ED_ow))*1,".")</f>
        <v>1945.4051909842769</v>
      </c>
      <c r="K7" s="96">
        <f>IFERROR((s_TR/(Rad_Spec!N7*s_GSF_s*s_Fam*s_Foffset*Fsurf!C7*s_EF_ow*(1/365)*s_ET_ow*(1/24)*s_ED_ow))*1,".")</f>
        <v>903.72913872087793</v>
      </c>
      <c r="L7" s="96">
        <f>IFERROR((s_TR/(Rad_Spec!O7*s_GSF_s*s_Fam*s_Foffset*Fsurf!C7*s_EF_ow*(1/365)*s_ET_ow*(1/24)*s_ED_ow))*1,".")</f>
        <v>691.54925397771524</v>
      </c>
      <c r="M7" s="96">
        <f>IFERROR((s_TR/(Rad_Spec!K7*s_GSF_s*s_Fam*s_Foffset*Fsurf!C7*s_EF_ow*(1/365)*s_ET_ow*(1/24)*s_ED_ow))*1,".")</f>
        <v>385.12428187620941</v>
      </c>
      <c r="N7" s="96">
        <f>IFERROR((s_TR/(Rad_Spec!F7*s_GSF_s*s_Fam*s_Foffset*ACF!D7*s_ET_ow*(1/24)*s_EF_ow*(1/365)*s_ED_ow))*1,".")</f>
        <v>829.72449664596309</v>
      </c>
      <c r="O7" s="96">
        <f>IFERROR((s_TR/(Rad_Spec!M7*s_GSF_s*s_Fam*s_Foffset*ACF!E7*s_ET_ow*(1/24)*s_EF_ow*(1/365)*s_ED_ow))*1,".")</f>
        <v>2295.7743006748251</v>
      </c>
      <c r="P7" s="96">
        <f>IFERROR((s_TR/(Rad_Spec!N7*s_GSF_s*s_Fam*s_Foffset*ACF!F7*s_ET_ow*(1/24)*s_EF_ow*(1/365)*s_ED_ow))*1,".")</f>
        <v>1041.7892394745113</v>
      </c>
      <c r="Q7" s="96">
        <f>IFERROR((s_TR/(Rad_Spec!O7*s_GSF_s*s_Fam*s_Foffset*ACF!G7*s_ET_ow*(1/24)*s_EF_ow*(1/365)*s_ED_ow))*1,".")</f>
        <v>847.92638387076045</v>
      </c>
      <c r="R7" s="96">
        <f>IFERROR((s_TR/(Rad_Spec!K7*s_GSF_s*s_Fam*s_Foffset*ACF!C7*s_ET_ow*(1/24)*s_EF_ow*(1/365)*s_ED_ow))*1,".")</f>
        <v>453.69699893155826</v>
      </c>
    </row>
    <row r="8" spans="1:18">
      <c r="A8" s="90" t="s">
        <v>31</v>
      </c>
      <c r="B8" s="91" t="s">
        <v>24</v>
      </c>
      <c r="C8" s="112">
        <f>IFERROR((s_TR/(k_decay_ow*Rad_Spec!I8*s_IFD_ow*s_EF_ow*s_ED_ow))*1,".")</f>
        <v>214.20625634789386</v>
      </c>
      <c r="D8" s="96">
        <f>IFERROR((s_TR/(k_decay_ow*Rad_Spec!G8*s_IRA_ow*(1/s_PEFm_ui)*s_SLF*s_ET_ow*s_EF_ow*s_ED_ow))*1,".")</f>
        <v>3.2305432270006269E-2</v>
      </c>
      <c r="E8" s="96">
        <f>IFERROR((s_TR/(k_decay_ow*Rad_Spec!G8*s_IRA_ow*(1/s_PEF)*s_SLF*s_ET_ow*s_EF_ow*s_ED_ow))*1,".")</f>
        <v>11.506698504239626</v>
      </c>
      <c r="F8" s="96">
        <f>IFERROR((s_TR/(k_decay_ow*Rad_Spec!K8*s_GSF_s*s_Fam*s_Foffset*ACF!C8*s_ET_ow*(1/24)*s_EF_ow*(1/365)*s_ED_ow))*1,".")</f>
        <v>93.958848922492962</v>
      </c>
      <c r="G8" s="96">
        <f t="shared" si="4"/>
        <v>9.7830840069772389</v>
      </c>
      <c r="H8" s="96">
        <f t="shared" si="5"/>
        <v>3.2289460613246272E-2</v>
      </c>
      <c r="I8" s="108">
        <f>IFERROR((s_TR/(Rad_Spec!F8*s_GSF_s*s_Fam*s_Foffset*Fsurf!C8*s_EF_ow*(1/365)*s_ET_ow*(1/24)*s_ED_ow))*1,".")</f>
        <v>3.6341397116434986</v>
      </c>
      <c r="J8" s="96">
        <f>IFERROR((s_TR/(Rad_Spec!M8*s_GSF_s*s_Fam*s_Foffset*Fsurf!C8*s_EF_ow*(1/365)*s_ET_ow*(1/24)*s_ED_ow))*1,".")</f>
        <v>16.764632598355423</v>
      </c>
      <c r="K8" s="96">
        <f>IFERROR((s_TR/(Rad_Spec!N8*s_GSF_s*s_Fam*s_Foffset*Fsurf!C8*s_EF_ow*(1/365)*s_ET_ow*(1/24)*s_ED_ow))*1,".")</f>
        <v>6.0009764414567712</v>
      </c>
      <c r="L8" s="96">
        <f>IFERROR((s_TR/(Rad_Spec!O8*s_GSF_s*s_Fam*s_Foffset*Fsurf!C8*s_EF_ow*(1/365)*s_ET_ow*(1/24)*s_ED_ow))*1,".")</f>
        <v>3.9668426429911432</v>
      </c>
      <c r="M8" s="96">
        <f>IFERROR((s_TR/(Rad_Spec!K8*s_GSF_s*s_Fam*s_Foffset*Fsurf!C8*s_EF_ow*(1/365)*s_ET_ow*(1/24)*s_ED_ow))*1,".")</f>
        <v>16.406553067128421</v>
      </c>
      <c r="N8" s="96">
        <f>IFERROR((s_TR/(Rad_Spec!F8*s_GSF_s*s_Fam*s_Foffset*ACF!D8*s_ET_ow*(1/24)*s_EF_ow*(1/365)*s_ED_ow))*1,".")</f>
        <v>3.7681410842153715</v>
      </c>
      <c r="O8" s="96">
        <f>IFERROR((s_TR/(Rad_Spec!M8*s_GSF_s*s_Fam*s_Foffset*ACF!E8*s_ET_ow*(1/24)*s_EF_ow*(1/365)*s_ED_ow))*1,".")</f>
        <v>18.013478708243056</v>
      </c>
      <c r="P8" s="96">
        <f>IFERROR((s_TR/(Rad_Spec!N8*s_GSF_s*s_Fam*s_Foffset*ACF!F8*s_ET_ow*(1/24)*s_EF_ow*(1/365)*s_ED_ow))*1,".")</f>
        <v>6.4545527826409916</v>
      </c>
      <c r="Q8" s="96">
        <f>IFERROR((s_TR/(Rad_Spec!O8*s_GSF_s*s_Fam*s_Foffset*ACF!G8*s_ET_ow*(1/24)*s_EF_ow*(1/365)*s_ED_ow))*1,".")</f>
        <v>4.4823444810921531</v>
      </c>
      <c r="R8" s="96">
        <f>IFERROR((s_TR/(Rad_Spec!K8*s_GSF_s*s_Fam*s_Foffset*ACF!C8*s_ET_ow*(1/24)*s_EF_ow*(1/365)*s_ED_ow))*1,".")</f>
        <v>18.665151835671622</v>
      </c>
    </row>
    <row r="9" spans="1:18">
      <c r="A9" s="90" t="s">
        <v>32</v>
      </c>
      <c r="B9" s="97" t="s">
        <v>24</v>
      </c>
      <c r="C9" s="112">
        <f>IFERROR((s_TR/(k_decay_ow*Rad_Spec!I9*s_IFD_ow*s_EF_ow*s_ED_ow))*1,".")</f>
        <v>461.24311982448501</v>
      </c>
      <c r="D9" s="96">
        <f>IFERROR((s_TR/(k_decay_ow*Rad_Spec!G9*s_IRA_ow*(1/s_PEFm_ui)*s_SLF*s_ET_ow*s_EF_ow*s_ED_ow))*1,".")</f>
        <v>3.8682880064408807E-2</v>
      </c>
      <c r="E9" s="96">
        <f>IFERROR((s_TR/(k_decay_ow*Rad_Spec!G9*s_IRA_ow*(1/s_PEF)*s_SLF*s_ET_ow*s_EF_ow*s_ED_ow))*1,".")</f>
        <v>13.778247399898584</v>
      </c>
      <c r="F9" s="96">
        <f>IFERROR((s_TR/(k_decay_ow*Rad_Spec!K9*s_GSF_s*s_Fam*s_Foffset*ACF!C9*s_ET_ow*(1/24)*s_EF_ow*(1/365)*s_ED_ow))*1,".")</f>
        <v>9.0118658360699797</v>
      </c>
      <c r="G9" s="96">
        <f t="shared" si="4"/>
        <v>5.3847095649215495</v>
      </c>
      <c r="H9" s="96">
        <f t="shared" si="5"/>
        <v>3.851432960751635E-2</v>
      </c>
      <c r="I9" s="108">
        <f>IFERROR((s_TR/(Rad_Spec!F9*s_GSF_s*s_Fam*s_Foffset*Fsurf!C9*s_EF_ow*(1/365)*s_ET_ow*(1/24)*s_ED_ow))*1,".")</f>
        <v>0.2868555682754107</v>
      </c>
      <c r="J9" s="96">
        <f>IFERROR((s_TR/(Rad_Spec!M9*s_GSF_s*s_Fam*s_Foffset*Fsurf!C9*s_EF_ow*(1/365)*s_ET_ow*(1/24)*s_ED_ow))*1,".")</f>
        <v>1.5883112011024061</v>
      </c>
      <c r="K9" s="96">
        <f>IFERROR((s_TR/(Rad_Spec!N9*s_GSF_s*s_Fam*s_Foffset*Fsurf!C9*s_EF_ow*(1/365)*s_ET_ow*(1/24)*s_ED_ow))*1,".")</f>
        <v>0.55279458469740606</v>
      </c>
      <c r="L9" s="96">
        <f>IFERROR((s_TR/(Rad_Spec!O9*s_GSF_s*s_Fam*s_Foffset*Fsurf!C9*s_EF_ow*(1/365)*s_ET_ow*(1/24)*s_ED_ow))*1,".")</f>
        <v>0.34302690578941697</v>
      </c>
      <c r="M9" s="96">
        <f>IFERROR((s_TR/(Rad_Spec!K9*s_GSF_s*s_Fam*s_Foffset*Fsurf!C9*s_EF_ow*(1/365)*s_ET_ow*(1/24)*s_ED_ow))*1,".")</f>
        <v>1.6402922949566663</v>
      </c>
      <c r="N9" s="96">
        <f>IFERROR((s_TR/(Rad_Spec!F9*s_GSF_s*s_Fam*s_Foffset*ACF!D9*s_ET_ow*(1/24)*s_EF_ow*(1/365)*s_ED_ow))*1,".")</f>
        <v>0.28765823752608949</v>
      </c>
      <c r="O9" s="96">
        <f>IFERROR((s_TR/(Rad_Spec!M9*s_GSF_s*s_Fam*s_Foffset*ACF!E9*s_ET_ow*(1/24)*s_EF_ow*(1/365)*s_ED_ow))*1,".")</f>
        <v>1.6060208709946981</v>
      </c>
      <c r="P9" s="96">
        <f>IFERROR((s_TR/(Rad_Spec!N9*s_GSF_s*s_Fam*s_Foffset*ACF!F9*s_ET_ow*(1/24)*s_EF_ow*(1/365)*s_ED_ow))*1,".")</f>
        <v>0.55306962931132575</v>
      </c>
      <c r="Q9" s="96">
        <f>IFERROR((s_TR/(Rad_Spec!O9*s_GSF_s*s_Fam*s_Foffset*ACF!G9*s_ET_ow*(1/24)*s_EF_ow*(1/365)*s_ED_ow))*1,".")</f>
        <v>0.34577112103573227</v>
      </c>
      <c r="R9" s="96">
        <f>IFERROR((s_TR/(Rad_Spec!K9*s_GSF_s*s_Fam*s_Foffset*ACF!C9*s_ET_ow*(1/24)*s_EF_ow*(1/365)*s_ED_ow))*1,".")</f>
        <v>1.7902288723407338</v>
      </c>
    </row>
    <row r="10" spans="1:18">
      <c r="A10" s="94" t="s">
        <v>33</v>
      </c>
      <c r="B10" s="97" t="s">
        <v>26</v>
      </c>
      <c r="C10" s="112">
        <f>IFERROR((s_TR/(k_decay_ow*Rad_Spec!I10*s_IFD_ow*s_EF_ow*s_ED_ow))*1,".")</f>
        <v>2.1370752234009895</v>
      </c>
      <c r="D10" s="96">
        <f>IFERROR((s_TR/(k_decay_ow*Rad_Spec!G10*s_IRA_ow*(1/s_PEFm_ui)*s_SLF*s_ET_ow*s_EF_ow*s_ED_ow))*1,".")</f>
        <v>2.1253573861846231E-2</v>
      </c>
      <c r="E10" s="96">
        <f>IFERROR((s_TR/(k_decay_ow*Rad_Spec!G10*s_IRA_ow*(1/s_PEF)*s_SLF*s_ET_ow*s_EF_ow*s_ED_ow))*1,".")</f>
        <v>7.5701963843681739</v>
      </c>
      <c r="F10" s="96">
        <f>IFERROR((s_TR/(k_decay_ow*Rad_Spec!K10*s_GSF_s*s_Fam*s_Foffset*ACF!C10*s_ET_ow*(1/24)*s_EF_ow*(1/365)*s_ED_ow))*1,".")</f>
        <v>20004.267134134327</v>
      </c>
      <c r="G10" s="96">
        <f t="shared" ref="G10" si="6">(IF(AND(C10&lt;&gt;".",E10&lt;&gt;".",F10&lt;&gt;"."),1/((1/C10)+(1/E10)+(1/F10)),IF(AND(C10&lt;&gt;".",E10&lt;&gt;".",F10="."), 1/((1/C10)+(1/E10)),IF(AND(C10&lt;&gt;".",E10=".",F10&lt;&gt;"."),1/((1/C10)+(1/F10)),IF(AND(C10=".",E10&lt;&gt;".",F10&lt;&gt;"."),1/((1/E10)+(1/F10)),IF(AND(C10&lt;&gt;".",E10=".",F10="."),1/(1/C10),IF(AND(C10=".",E10&lt;&gt;".",F10="."),1/(1/E10),IF(AND(C10=".",E10=".",F10&lt;&gt;"."),1/(1/F10),IF(AND(C10=".",E10=".",F10="."),".")))))))))</f>
        <v>1.6664550110927361</v>
      </c>
      <c r="H10" s="96">
        <f t="shared" ref="H10" si="7">(IF(AND(C10&lt;&gt;".",D10&lt;&gt;".",F10&lt;&gt;"."),1/((1/C10)+(1/D10)+(1/F10)),IF(AND(C10&lt;&gt;".",D10&lt;&gt;".",F10="."), 1/((1/C10)+(1/D10)),IF(AND(C10&lt;&gt;".",D10=".",F10&lt;&gt;"."),1/((1/C10)+(1/F10)),IF(AND(C10=".",D10&lt;&gt;".",F10&lt;&gt;"."),1/((1/D10)+(1/F10)),IF(AND(C10&lt;&gt;".",D10=".",F10="."),1/(1/C10),IF(AND(C10=".",D10&lt;&gt;".",F10="."),1/(1/D10),IF(AND(C10=".",D10=".",F10&lt;&gt;"."),1/(1/F10),IF(AND(C10=".",D10=".",F10="."),".")))))))))</f>
        <v>2.1044262757666223E-2</v>
      </c>
      <c r="I10" s="108">
        <f>IFERROR((s_TR/(Rad_Spec!F10*s_GSF_s*s_Fam*s_Foffset*Fsurf!C10*s_EF_ow*(1/365)*s_ET_ow*(1/24)*s_ED_ow))*1,".")</f>
        <v>3362.7130743102421</v>
      </c>
      <c r="J10" s="96">
        <f>IFERROR((s_TR/(Rad_Spec!M10*s_GSF_s*s_Fam*s_Foffset*Fsurf!C10*s_EF_ow*(1/365)*s_ET_ow*(1/24)*s_ED_ow))*1,".")</f>
        <v>9651.476238766656</v>
      </c>
      <c r="K10" s="96">
        <f>IFERROR((s_TR/(Rad_Spec!N10*s_GSF_s*s_Fam*s_Foffset*Fsurf!C10*s_EF_ow*(1/365)*s_ET_ow*(1/24)*s_ED_ow))*1,".")</f>
        <v>4379.3041964447821</v>
      </c>
      <c r="L10" s="96">
        <f>IFERROR((s_TR/(Rad_Spec!O10*s_GSF_s*s_Fam*s_Foffset*Fsurf!C10*s_EF_ow*(1/365)*s_ET_ow*(1/24)*s_ED_ow))*1,".")</f>
        <v>3427.9381123895378</v>
      </c>
      <c r="M10" s="96">
        <f>IFERROR((s_TR/(Rad_Spec!K10*s_GSF_s*s_Fam*s_Foffset*Fsurf!C10*s_EF_ow*(1/365)*s_ET_ow*(1/24)*s_ED_ow))*1,".")</f>
        <v>3355.618742929842</v>
      </c>
      <c r="N10" s="96">
        <f>IFERROR((s_TR/(Rad_Spec!F10*s_GSF_s*s_Fam*s_Foffset*ACF!D10*s_ET_ow*(1/24)*s_EF_ow*(1/365)*s_ED_ow))*1,".")</f>
        <v>4222.7990012023938</v>
      </c>
      <c r="O10" s="96">
        <f>IFERROR((s_TR/(Rad_Spec!M10*s_GSF_s*s_Fam*s_Foffset*ACF!E10*s_ET_ow*(1/24)*s_EF_ow*(1/365)*s_ED_ow))*1,".")</f>
        <v>11331.752292525265</v>
      </c>
      <c r="P10" s="96">
        <f>IFERROR((s_TR/(Rad_Spec!N10*s_GSF_s*s_Fam*s_Foffset*ACF!F10*s_ET_ow*(1/24)*s_EF_ow*(1/365)*s_ED_ow))*1,".")</f>
        <v>5059.008465879012</v>
      </c>
      <c r="Q10" s="96">
        <f>IFERROR((s_TR/(Rad_Spec!O10*s_GSF_s*s_Fam*s_Foffset*ACF!G10*s_ET_ow*(1/24)*s_EF_ow*(1/365)*s_ED_ow))*1,".")</f>
        <v>4206.0387634427752</v>
      </c>
      <c r="R10" s="96">
        <f>IFERROR((s_TR/(Rad_Spec!K10*s_GSF_s*s_Fam*s_Foffset*ACF!C10*s_ET_ow*(1/24)*s_EF_ow*(1/365)*s_ED_ow))*1,".")</f>
        <v>3973.8958884857957</v>
      </c>
    </row>
    <row r="11" spans="1:18">
      <c r="A11" s="90" t="s">
        <v>34</v>
      </c>
      <c r="B11" s="91" t="s">
        <v>24</v>
      </c>
      <c r="C11" s="112" t="str">
        <f>IFERROR((s_TR/(k_decay_ow*Rad_Spec!I11*s_IFD_ow*s_EF_ow*s_ED_ow))*1,".")</f>
        <v>.</v>
      </c>
      <c r="D11" s="96" t="str">
        <f>IFERROR((s_TR/(k_decay_ow*Rad_Spec!G11*s_IRA_ow*(1/s_PEFm_ui)*s_SLF*s_ET_ow*s_EF_ow*s_ED_ow))*1,".")</f>
        <v>.</v>
      </c>
      <c r="E11" s="96" t="str">
        <f>IFERROR((s_TR/(k_decay_ow*Rad_Spec!G11*s_IRA_ow*(1/s_PEF)*s_SLF*s_ET_ow*s_EF_ow*s_ED_ow))*1,".")</f>
        <v>.</v>
      </c>
      <c r="F11" s="96">
        <f>IFERROR((s_TR/(k_decay_ow*Rad_Spec!K11*s_GSF_s*s_Fam*s_Foffset*ACF!C11*s_ET_ow*(1/24)*s_EF_ow*(1/365)*s_ED_ow))*1,".")</f>
        <v>428.41756122259534</v>
      </c>
      <c r="G11" s="96">
        <f t="shared" ref="G11" si="8">(IF(AND(C11&lt;&gt;".",E11&lt;&gt;".",F11&lt;&gt;"."),1/((1/C11)+(1/E11)+(1/F11)),IF(AND(C11&lt;&gt;".",E11&lt;&gt;".",F11="."), 1/((1/C11)+(1/E11)),IF(AND(C11&lt;&gt;".",E11=".",F11&lt;&gt;"."),1/((1/C11)+(1/F11)),IF(AND(C11=".",E11&lt;&gt;".",F11&lt;&gt;"."),1/((1/E11)+(1/F11)),IF(AND(C11&lt;&gt;".",E11=".",F11="."),1/(1/C11),IF(AND(C11=".",E11&lt;&gt;".",F11="."),1/(1/E11),IF(AND(C11=".",E11=".",F11&lt;&gt;"."),1/(1/F11),IF(AND(C11=".",E11=".",F11="."),".")))))))))</f>
        <v>428.41756122259528</v>
      </c>
      <c r="H11" s="96">
        <f t="shared" ref="H11" si="9">(IF(AND(C11&lt;&gt;".",D11&lt;&gt;".",F11&lt;&gt;"."),1/((1/C11)+(1/D11)+(1/F11)),IF(AND(C11&lt;&gt;".",D11&lt;&gt;".",F11="."), 1/((1/C11)+(1/D11)),IF(AND(C11&lt;&gt;".",D11=".",F11&lt;&gt;"."),1/((1/C11)+(1/F11)),IF(AND(C11=".",D11&lt;&gt;".",F11&lt;&gt;"."),1/((1/D11)+(1/F11)),IF(AND(C11&lt;&gt;".",D11=".",F11="."),1/(1/C11),IF(AND(C11=".",D11&lt;&gt;".",F11="."),1/(1/D11),IF(AND(C11=".",D11=".",F11&lt;&gt;"."),1/(1/F11),IF(AND(C11=".",D11=".",F11="."),".")))))))))</f>
        <v>428.41756122259528</v>
      </c>
      <c r="I11" s="108">
        <f>IFERROR((s_TR/(Rad_Spec!F11*s_GSF_s*s_Fam*s_Foffset*Fsurf!C11*s_EF_ow*(1/365)*s_ET_ow*(1/24)*s_ED_ow))*1,".")</f>
        <v>17.845461097839127</v>
      </c>
      <c r="J11" s="96">
        <f>IFERROR((s_TR/(Rad_Spec!M11*s_GSF_s*s_Fam*s_Foffset*Fsurf!C11*s_EF_ow*(1/365)*s_ET_ow*(1/24)*s_ED_ow))*1,".")</f>
        <v>73.107774023081816</v>
      </c>
      <c r="K11" s="96">
        <f>IFERROR((s_TR/(Rad_Spec!N11*s_GSF_s*s_Fam*s_Foffset*Fsurf!C11*s_EF_ow*(1/365)*s_ET_ow*(1/24)*s_ED_ow))*1,".")</f>
        <v>26.496732913127541</v>
      </c>
      <c r="L11" s="96">
        <f>IFERROR((s_TR/(Rad_Spec!O11*s_GSF_s*s_Fam*s_Foffset*Fsurf!C11*s_EF_ow*(1/365)*s_ET_ow*(1/24)*s_ED_ow))*1,".")</f>
        <v>18.526270596369404</v>
      </c>
      <c r="M11" s="96">
        <f>IFERROR((s_TR/(Rad_Spec!K11*s_GSF_s*s_Fam*s_Foffset*Fsurf!C11*s_EF_ow*(1/365)*s_ET_ow*(1/24)*s_ED_ow))*1,".")</f>
        <v>74.190852156757117</v>
      </c>
      <c r="N11" s="96">
        <f>IFERROR((s_TR/(Rad_Spec!F11*s_GSF_s*s_Fam*s_Foffset*ACF!D11*s_ET_ow*(1/24)*s_EF_ow*(1/365)*s_ED_ow))*1,".")</f>
        <v>23.056335738408158</v>
      </c>
      <c r="O11" s="96">
        <f>IFERROR((s_TR/(Rad_Spec!M11*s_GSF_s*s_Fam*s_Foffset*ACF!E11*s_ET_ow*(1/24)*s_EF_ow*(1/365)*s_ED_ow))*1,".")</f>
        <v>87.339420699575115</v>
      </c>
      <c r="P11" s="96">
        <f>IFERROR((s_TR/(Rad_Spec!N11*s_GSF_s*s_Fam*s_Foffset*ACF!F11*s_ET_ow*(1/24)*s_EF_ow*(1/365)*s_ED_ow))*1,".")</f>
        <v>31.032058592761569</v>
      </c>
      <c r="Q11" s="96">
        <f>IFERROR((s_TR/(Rad_Spec!O11*s_GSF_s*s_Fam*s_Foffset*ACF!G11*s_ET_ow*(1/24)*s_EF_ow*(1/365)*s_ED_ow))*1,".")</f>
        <v>22.390206250751334</v>
      </c>
      <c r="R11" s="96">
        <f>IFERROR((s_TR/(Rad_Spec!K11*s_GSF_s*s_Fam*s_Foffset*ACF!C11*s_ET_ow*(1/24)*s_EF_ow*(1/365)*s_ED_ow))*1,".")</f>
        <v>85.106181280320016</v>
      </c>
    </row>
    <row r="12" spans="1:18">
      <c r="A12" s="90" t="s">
        <v>35</v>
      </c>
      <c r="B12" s="97" t="s">
        <v>24</v>
      </c>
      <c r="C12" s="112" t="str">
        <f>IFERROR((s_TR/(k_decay_ow*Rad_Spec!I12*s_IFD_ow*s_EF_ow*s_ED_ow))*1,".")</f>
        <v>.</v>
      </c>
      <c r="D12" s="96" t="str">
        <f>IFERROR((s_TR/(k_decay_ow*Rad_Spec!G12*s_IRA_ow*(1/s_PEFm_ui)*s_SLF*s_ET_ow*s_EF_ow*s_ED_ow))*1,".")</f>
        <v>.</v>
      </c>
      <c r="E12" s="96" t="str">
        <f>IFERROR((s_TR/(k_decay_ow*Rad_Spec!G12*s_IRA_ow*(1/s_PEF)*s_SLF*s_ET_ow*s_EF_ow*s_ED_ow))*1,".")</f>
        <v>.</v>
      </c>
      <c r="F12" s="96">
        <f>IFERROR((s_TR/(k_decay_ow*Rad_Spec!K12*s_GSF_s*s_Fam*s_Foffset*ACF!C12*s_ET_ow*(1/24)*s_EF_ow*(1/365)*s_ED_ow))*1,".")</f>
        <v>99.451246517908729</v>
      </c>
      <c r="G12" s="96">
        <f t="shared" ref="G12" si="10">(IF(AND(C12&lt;&gt;".",E12&lt;&gt;".",F12&lt;&gt;"."),1/((1/C12)+(1/E12)+(1/F12)),IF(AND(C12&lt;&gt;".",E12&lt;&gt;".",F12="."), 1/((1/C12)+(1/E12)),IF(AND(C12&lt;&gt;".",E12=".",F12&lt;&gt;"."),1/((1/C12)+(1/F12)),IF(AND(C12=".",E12&lt;&gt;".",F12&lt;&gt;"."),1/((1/E12)+(1/F12)),IF(AND(C12&lt;&gt;".",E12=".",F12="."),1/(1/C12),IF(AND(C12=".",E12&lt;&gt;".",F12="."),1/(1/E12),IF(AND(C12=".",E12=".",F12&lt;&gt;"."),1/(1/F12),IF(AND(C12=".",E12=".",F12="."),".")))))))))</f>
        <v>99.451246517908729</v>
      </c>
      <c r="H12" s="96">
        <f t="shared" ref="H12" si="11">(IF(AND(C12&lt;&gt;".",D12&lt;&gt;".",F12&lt;&gt;"."),1/((1/C12)+(1/D12)+(1/F12)),IF(AND(C12&lt;&gt;".",D12&lt;&gt;".",F12="."), 1/((1/C12)+(1/D12)),IF(AND(C12&lt;&gt;".",D12=".",F12&lt;&gt;"."),1/((1/C12)+(1/F12)),IF(AND(C12=".",D12&lt;&gt;".",F12&lt;&gt;"."),1/((1/D12)+(1/F12)),IF(AND(C12&lt;&gt;".",D12=".",F12="."),1/(1/C12),IF(AND(C12=".",D12&lt;&gt;".",F12="."),1/(1/D12),IF(AND(C12=".",D12=".",F12&lt;&gt;"."),1/(1/F12),IF(AND(C12=".",D12=".",F12="."),".")))))))))</f>
        <v>99.451246517908729</v>
      </c>
      <c r="I12" s="108" t="str">
        <f>IFERROR((s_TR/(Rad_Spec!F12*s_GSF_s*s_Fam*s_Foffset*Fsurf!C12*s_EF_ow*(1/365)*s_ET_ow*(1/24)*s_ED_ow))*1,".")</f>
        <v>.</v>
      </c>
      <c r="J12" s="96" t="str">
        <f>IFERROR((s_TR/(Rad_Spec!M12*s_GSF_s*s_Fam*s_Foffset*Fsurf!C12*s_EF_ow*(1/365)*s_ET_ow*(1/24)*s_ED_ow))*1,".")</f>
        <v>.</v>
      </c>
      <c r="K12" s="96" t="str">
        <f>IFERROR((s_TR/(Rad_Spec!N12*s_GSF_s*s_Fam*s_Foffset*Fsurf!C12*s_EF_ow*(1/365)*s_ET_ow*(1/24)*s_ED_ow))*1,".")</f>
        <v>.</v>
      </c>
      <c r="L12" s="96" t="str">
        <f>IFERROR((s_TR/(Rad_Spec!O12*s_GSF_s*s_Fam*s_Foffset*Fsurf!C12*s_EF_ow*(1/365)*s_ET_ow*(1/24)*s_ED_ow))*1,".")</f>
        <v>.</v>
      </c>
      <c r="M12" s="96" t="str">
        <f>IFERROR((s_TR/(Rad_Spec!K12*s_GSF_s*s_Fam*s_Foffset*Fsurf!C12*s_EF_ow*(1/365)*s_ET_ow*(1/24)*s_ED_ow))*1,".")</f>
        <v>.</v>
      </c>
      <c r="N12" s="96">
        <f>IFERROR((s_TR/(Rad_Spec!F12*s_GSF_s*s_Fam*s_Foffset*ACF!D12*s_ET_ow*(1/24)*s_EF_ow*(1/365)*s_ED_ow))*1,".")</f>
        <v>4.6081246808869771</v>
      </c>
      <c r="O12" s="96">
        <f>IFERROR((s_TR/(Rad_Spec!M12*s_GSF_s*s_Fam*s_Foffset*ACF!E12*s_ET_ow*(1/24)*s_EF_ow*(1/365)*s_ED_ow))*1,".")</f>
        <v>19.645314153911613</v>
      </c>
      <c r="P12" s="96">
        <f>IFERROR((s_TR/(Rad_Spec!N12*s_GSF_s*s_Fam*s_Foffset*ACF!F12*s_ET_ow*(1/24)*s_EF_ow*(1/365)*s_ED_ow))*1,".")</f>
        <v>6.9987570077473205</v>
      </c>
      <c r="Q12" s="96">
        <f>IFERROR((s_TR/(Rad_Spec!O12*s_GSF_s*s_Fam*s_Foffset*ACF!G12*s_ET_ow*(1/24)*s_EF_ow*(1/365)*s_ED_ow))*1,".")</f>
        <v>4.9837245309405827</v>
      </c>
      <c r="R12" s="96">
        <f>IFERROR((s_TR/(Rad_Spec!K12*s_GSF_s*s_Fam*s_Foffset*ACF!C12*s_ET_ow*(1/24)*s_EF_ow*(1/365)*s_ED_ow))*1,".")</f>
        <v>19.756229857975615</v>
      </c>
    </row>
    <row r="13" spans="1:18">
      <c r="A13" s="90" t="s">
        <v>36</v>
      </c>
      <c r="B13" s="91" t="s">
        <v>24</v>
      </c>
      <c r="C13" s="112">
        <f>IFERROR((s_TR/(k_decay_ow*Rad_Spec!I13*s_IFD_ow*s_EF_ow*s_ED_ow))*1,".")</f>
        <v>1.4454705644893309</v>
      </c>
      <c r="D13" s="96">
        <f>IFERROR((s_TR/(k_decay_ow*Rad_Spec!G13*s_IRA_ow*(1/s_PEFm_ui)*s_SLF*s_ET_ow*s_EF_ow*s_ED_ow))*1,".")</f>
        <v>8.3368857470983912E-5</v>
      </c>
      <c r="E13" s="96">
        <f>IFERROR((s_TR/(k_decay_ow*Rad_Spec!G13*s_IRA_ow*(1/s_PEF)*s_SLF*s_ET_ow*s_EF_ow*s_ED_ow))*1,".")</f>
        <v>2.9694705817392576E-2</v>
      </c>
      <c r="F13" s="96">
        <f>IFERROR((s_TR/(k_decay_ow*Rad_Spec!K13*s_GSF_s*s_Fam*s_Foffset*ACF!C13*s_ET_ow*(1/24)*s_EF_ow*(1/365)*s_ED_ow))*1,".")</f>
        <v>481.81453262135346</v>
      </c>
      <c r="G13" s="96">
        <f t="shared" ref="G13:G14" si="12">(IF(AND(C13&lt;&gt;".",E13&lt;&gt;".",F13&lt;&gt;"."),1/((1/C13)+(1/E13)+(1/F13)),IF(AND(C13&lt;&gt;".",E13&lt;&gt;".",F13="."), 1/((1/C13)+(1/E13)),IF(AND(C13&lt;&gt;".",E13=".",F13&lt;&gt;"."),1/((1/C13)+(1/F13)),IF(AND(C13=".",E13&lt;&gt;".",F13&lt;&gt;"."),1/((1/E13)+(1/F13)),IF(AND(C13&lt;&gt;".",E13=".",F13="."),1/(1/C13),IF(AND(C13=".",E13&lt;&gt;".",F13="."),1/(1/E13),IF(AND(C13=".",E13=".",F13&lt;&gt;"."),1/(1/F13),IF(AND(C13=".",E13=".",F13="."),".")))))))))</f>
        <v>2.9095201788852984E-2</v>
      </c>
      <c r="H13" s="96">
        <f t="shared" ref="H13:H14" si="13">(IF(AND(C13&lt;&gt;".",D13&lt;&gt;".",F13&lt;&gt;"."),1/((1/C13)+(1/D13)+(1/F13)),IF(AND(C13&lt;&gt;".",D13&lt;&gt;".",F13="."), 1/((1/C13)+(1/D13)),IF(AND(C13&lt;&gt;".",D13=".",F13&lt;&gt;"."),1/((1/C13)+(1/F13)),IF(AND(C13=".",D13&lt;&gt;".",F13&lt;&gt;"."),1/((1/D13)+(1/F13)),IF(AND(C13&lt;&gt;".",D13=".",F13="."),1/(1/C13),IF(AND(C13=".",D13&lt;&gt;".",F13="."),1/(1/D13),IF(AND(C13=".",D13=".",F13&lt;&gt;"."),1/(1/F13),IF(AND(C13=".",D13=".",F13="."),".")))))))))</f>
        <v>8.3364034948269806E-5</v>
      </c>
      <c r="I13" s="108">
        <f>IFERROR((s_TR/(Rad_Spec!F13*s_GSF_s*s_Fam*s_Foffset*Fsurf!C13*s_EF_ow*(1/365)*s_ET_ow*(1/24)*s_ED_ow))*1,".")</f>
        <v>32.344098499676676</v>
      </c>
      <c r="J13" s="96">
        <f>IFERROR((s_TR/(Rad_Spec!M13*s_GSF_s*s_Fam*s_Foffset*Fsurf!C13*s_EF_ow*(1/365)*s_ET_ow*(1/24)*s_ED_ow))*1,".")</f>
        <v>96.422850843585238</v>
      </c>
      <c r="K13" s="96">
        <f>IFERROR((s_TR/(Rad_Spec!N13*s_GSF_s*s_Fam*s_Foffset*Fsurf!C13*s_EF_ow*(1/365)*s_ET_ow*(1/24)*s_ED_ow))*1,".")</f>
        <v>40.521593991393566</v>
      </c>
      <c r="L13" s="96">
        <f>IFERROR((s_TR/(Rad_Spec!O13*s_GSF_s*s_Fam*s_Foffset*Fsurf!C13*s_EF_ow*(1/365)*s_ET_ow*(1/24)*s_ED_ow))*1,".")</f>
        <v>32.490783753643449</v>
      </c>
      <c r="M13" s="96">
        <f>IFERROR((s_TR/(Rad_Spec!K13*s_GSF_s*s_Fam*s_Foffset*Fsurf!C13*s_EF_ow*(1/365)*s_ET_ow*(1/24)*s_ED_ow))*1,".")</f>
        <v>79.602420196426436</v>
      </c>
      <c r="N13" s="96">
        <f>IFERROR((s_TR/(Rad_Spec!F13*s_GSF_s*s_Fam*s_Foffset*ACF!D13*s_ET_ow*(1/24)*s_EF_ow*(1/365)*s_ED_ow))*1,".")</f>
        <v>39.059691691868821</v>
      </c>
      <c r="O13" s="96">
        <f>IFERROR((s_TR/(Rad_Spec!M13*s_GSF_s*s_Fam*s_Foffset*ACF!E13*s_ET_ow*(1/24)*s_EF_ow*(1/365)*s_ED_ow))*1,".")</f>
        <v>120.51240330015024</v>
      </c>
      <c r="P13" s="96">
        <f>IFERROR((s_TR/(Rad_Spec!N13*s_GSF_s*s_Fam*s_Foffset*ACF!F13*s_ET_ow*(1/24)*s_EF_ow*(1/365)*s_ED_ow))*1,".")</f>
        <v>51.579352351731529</v>
      </c>
      <c r="Q13" s="96">
        <f>IFERROR((s_TR/(Rad_Spec!O13*s_GSF_s*s_Fam*s_Foffset*ACF!G13*s_ET_ow*(1/24)*s_EF_ow*(1/365)*s_ED_ow))*1,".")</f>
        <v>41.253750483533302</v>
      </c>
      <c r="R13" s="96">
        <f>IFERROR((s_TR/(Rad_Spec!K13*s_GSF_s*s_Fam*s_Foffset*ACF!C13*s_ET_ow*(1/24)*s_EF_ow*(1/365)*s_ED_ow))*1,".")</f>
        <v>95.713618367432304</v>
      </c>
    </row>
    <row r="14" spans="1:18">
      <c r="A14" s="90" t="s">
        <v>37</v>
      </c>
      <c r="B14" s="91" t="s">
        <v>24</v>
      </c>
      <c r="C14" s="112">
        <f>IFERROR((s_TR/(k_decay_ow*Rad_Spec!I14*s_IFD_ow*s_EF_ow*s_ED_ow))*1,".")</f>
        <v>26.300109124662612</v>
      </c>
      <c r="D14" s="96">
        <f>IFERROR((s_TR/(k_decay_ow*Rad_Spec!G14*s_IRA_ow*(1/s_PEFm_ui)*s_SLF*s_ET_ow*s_EF_ow*s_ED_ow))*1,".")</f>
        <v>0.15644277128332335</v>
      </c>
      <c r="E14" s="96">
        <f>IFERROR((s_TR/(k_decay_ow*Rad_Spec!G14*s_IRA_ow*(1/s_PEF)*s_SLF*s_ET_ow*s_EF_ow*s_ED_ow))*1,".")</f>
        <v>55.722510916414642</v>
      </c>
      <c r="F14" s="96">
        <f>IFERROR((s_TR/(k_decay_ow*Rad_Spec!K14*s_GSF_s*s_Fam*s_Foffset*ACF!C14*s_ET_ow*(1/24)*s_EF_ow*(1/365)*s_ED_ow))*1,".")</f>
        <v>57.199471312031115</v>
      </c>
      <c r="G14" s="96">
        <f t="shared" si="12"/>
        <v>13.614443726116956</v>
      </c>
      <c r="H14" s="96">
        <f t="shared" si="13"/>
        <v>0.15509600928917142</v>
      </c>
      <c r="I14" s="108">
        <f>IFERROR((s_TR/(Rad_Spec!F14*s_GSF_s*s_Fam*s_Foffset*Fsurf!C14*s_EF_ow*(1/365)*s_ET_ow*(1/24)*s_ED_ow))*1,".")</f>
        <v>2.2716036074854715</v>
      </c>
      <c r="J14" s="96">
        <f>IFERROR((s_TR/(Rad_Spec!M14*s_GSF_s*s_Fam*s_Foffset*Fsurf!C14*s_EF_ow*(1/365)*s_ET_ow*(1/24)*s_ED_ow))*1,".")</f>
        <v>9.5763681492034571</v>
      </c>
      <c r="K14" s="96">
        <f>IFERROR((s_TR/(Rad_Spec!N14*s_GSF_s*s_Fam*s_Foffset*Fsurf!C14*s_EF_ow*(1/365)*s_ET_ow*(1/24)*s_ED_ow))*1,".")</f>
        <v>3.4885341114955448</v>
      </c>
      <c r="L14" s="96">
        <f>IFERROR((s_TR/(Rad_Spec!O14*s_GSF_s*s_Fam*s_Foffset*Fsurf!C14*s_EF_ow*(1/365)*s_ET_ow*(1/24)*s_ED_ow))*1,".")</f>
        <v>2.4007116466205902</v>
      </c>
      <c r="M14" s="96">
        <f>IFERROR((s_TR/(Rad_Spec!K14*s_GSF_s*s_Fam*s_Foffset*Fsurf!C14*s_EF_ow*(1/365)*s_ET_ow*(1/24)*s_ED_ow))*1,".")</f>
        <v>9.7072253537267361</v>
      </c>
      <c r="N14" s="96">
        <f>IFERROR((s_TR/(Rad_Spec!F14*s_GSF_s*s_Fam*s_Foffset*ACF!D14*s_ET_ow*(1/24)*s_EF_ow*(1/365)*s_ED_ow))*1,".")</f>
        <v>2.6876457947834349</v>
      </c>
      <c r="O14" s="96">
        <f>IFERROR((s_TR/(Rad_Spec!M14*s_GSF_s*s_Fam*s_Foffset*ACF!E14*s_ET_ow*(1/24)*s_EF_ow*(1/365)*s_ED_ow))*1,".")</f>
        <v>11.268326890371108</v>
      </c>
      <c r="P14" s="96">
        <f>IFERROR((s_TR/(Rad_Spec!N14*s_GSF_s*s_Fam*s_Foffset*ACF!F14*s_ET_ow*(1/24)*s_EF_ow*(1/365)*s_ED_ow))*1,".")</f>
        <v>4.0905507691475584</v>
      </c>
      <c r="Q14" s="96">
        <f>IFERROR((s_TR/(Rad_Spec!O14*s_GSF_s*s_Fam*s_Foffset*ACF!G14*s_ET_ow*(1/24)*s_EF_ow*(1/365)*s_ED_ow))*1,".")</f>
        <v>2.9442180828047042</v>
      </c>
      <c r="R14" s="96">
        <f>IFERROR((s_TR/(Rad_Spec!K14*s_GSF_s*s_Fam*s_Foffset*ACF!C14*s_ET_ow*(1/24)*s_EF_ow*(1/365)*s_ED_ow))*1,".")</f>
        <v>11.362812861190989</v>
      </c>
    </row>
    <row r="15" spans="1:18">
      <c r="A15" s="90" t="s">
        <v>38</v>
      </c>
      <c r="B15" s="91" t="s">
        <v>24</v>
      </c>
      <c r="C15" s="112">
        <f>IFERROR((s_TR/(k_decay_ow*Rad_Spec!I15*s_IFD_ow*s_EF_ow*s_ED_ow))*1,".")</f>
        <v>556.28715663680305</v>
      </c>
      <c r="D15" s="96">
        <f>IFERROR((s_TR/(k_decay_ow*Rad_Spec!G15*s_IRA_ow*(1/s_PEFm_ui)*s_SLF*s_ET_ow*s_EF_ow*s_ED_ow))*1,".")</f>
        <v>11.496595113881233</v>
      </c>
      <c r="E15" s="96">
        <f>IFERROR((s_TR/(k_decay_ow*Rad_Spec!G15*s_IRA_ow*(1/s_PEF)*s_SLF*s_ET_ow*s_EF_ow*s_ED_ow))*1,".")</f>
        <v>4094.9104997294044</v>
      </c>
      <c r="F15" s="96">
        <f>IFERROR((s_TR/(k_decay_ow*Rad_Spec!K15*s_GSF_s*s_Fam*s_Foffset*ACF!C15*s_ET_ow*(1/24)*s_EF_ow*(1/365)*s_ED_ow))*1,".")</f>
        <v>19704.436879803161</v>
      </c>
      <c r="G15" s="96">
        <f t="shared" ref="G15:G21" si="14">(IF(AND(C15&lt;&gt;".",E15&lt;&gt;".",F15&lt;&gt;"."),1/((1/C15)+(1/E15)+(1/F15)),IF(AND(C15&lt;&gt;".",E15&lt;&gt;".",F15="."), 1/((1/C15)+(1/E15)),IF(AND(C15&lt;&gt;".",E15=".",F15&lt;&gt;"."),1/((1/C15)+(1/F15)),IF(AND(C15=".",E15&lt;&gt;".",F15&lt;&gt;"."),1/((1/E15)+(1/F15)),IF(AND(C15&lt;&gt;".",E15=".",F15="."),1/(1/C15),IF(AND(C15=".",E15&lt;&gt;".",F15="."),1/(1/E15),IF(AND(C15=".",E15=".",F15&lt;&gt;"."),1/(1/F15),IF(AND(C15=".",E15=".",F15="."),".")))))))))</f>
        <v>477.87708584786066</v>
      </c>
      <c r="H15" s="96">
        <f t="shared" ref="H15:H21" si="15">(IF(AND(C15&lt;&gt;".",D15&lt;&gt;".",F15&lt;&gt;"."),1/((1/C15)+(1/D15)+(1/F15)),IF(AND(C15&lt;&gt;".",D15&lt;&gt;".",F15="."), 1/((1/C15)+(1/D15)),IF(AND(C15&lt;&gt;".",D15=".",F15&lt;&gt;"."),1/((1/C15)+(1/F15)),IF(AND(C15=".",D15&lt;&gt;".",F15&lt;&gt;"."),1/((1/D15)+(1/F15)),IF(AND(C15&lt;&gt;".",D15=".",F15="."),1/(1/C15),IF(AND(C15=".",D15&lt;&gt;".",F15="."),1/(1/D15),IF(AND(C15=".",D15=".",F15&lt;&gt;"."),1/(1/F15),IF(AND(C15=".",D15=".",F15="."),".")))))))))</f>
        <v>11.257374688640111</v>
      </c>
      <c r="I15" s="108">
        <f>IFERROR((s_TR/(Rad_Spec!F15*s_GSF_s*s_Fam*s_Foffset*Fsurf!C15*s_EF_ow*(1/365)*s_ET_ow*(1/24)*s_ED_ow))*1,".")</f>
        <v>3457.7462698885761</v>
      </c>
      <c r="J15" s="96">
        <f>IFERROR((s_TR/(Rad_Spec!M15*s_GSF_s*s_Fam*s_Foffset*Fsurf!C15*s_EF_ow*(1/365)*s_ET_ow*(1/24)*s_ED_ow))*1,".")</f>
        <v>10079.615235416633</v>
      </c>
      <c r="K15" s="96">
        <f>IFERROR((s_TR/(Rad_Spec!N15*s_GSF_s*s_Fam*s_Foffset*Fsurf!C15*s_EF_ow*(1/365)*s_ET_ow*(1/24)*s_ED_ow))*1,".")</f>
        <v>4457.8567380850473</v>
      </c>
      <c r="L15" s="96">
        <f>IFERROR((s_TR/(Rad_Spec!O15*s_GSF_s*s_Fam*s_Foffset*Fsurf!C15*s_EF_ow*(1/365)*s_ET_ow*(1/24)*s_ED_ow))*1,".")</f>
        <v>3511.1772277014243</v>
      </c>
      <c r="M15" s="96">
        <f>IFERROR((s_TR/(Rad_Spec!K15*s_GSF_s*s_Fam*s_Foffset*Fsurf!C15*s_EF_ow*(1/365)*s_ET_ow*(1/24)*s_ED_ow))*1,".")</f>
        <v>3286.2877771668286</v>
      </c>
      <c r="N15" s="96">
        <f>IFERROR((s_TR/(Rad_Spec!F15*s_GSF_s*s_Fam*s_Foffset*ACF!D15*s_ET_ow*(1/24)*s_EF_ow*(1/365)*s_ED_ow))*1,".")</f>
        <v>4118.5600014672818</v>
      </c>
      <c r="O15" s="96">
        <f>IFERROR((s_TR/(Rad_Spec!M15*s_GSF_s*s_Fam*s_Foffset*ACF!E15*s_ET_ow*(1/24)*s_EF_ow*(1/365)*s_ED_ow))*1,".")</f>
        <v>12005.941702629592</v>
      </c>
      <c r="P15" s="96">
        <f>IFERROR((s_TR/(Rad_Spec!N15*s_GSF_s*s_Fam*s_Foffset*ACF!F15*s_ET_ow*(1/24)*s_EF_ow*(1/365)*s_ED_ow))*1,".")</f>
        <v>5309.8026924746346</v>
      </c>
      <c r="Q15" s="96">
        <f>IFERROR((s_TR/(Rad_Spec!O15*s_GSF_s*s_Fam*s_Foffset*ACF!G15*s_ET_ow*(1/24)*s_EF_ow*(1/365)*s_ED_ow))*1,".")</f>
        <v>4182.2022089954735</v>
      </c>
      <c r="R15" s="96">
        <f>IFERROR((s_TR/(Rad_Spec!K15*s_GSF_s*s_Fam*s_Foffset*ACF!C15*s_ET_ow*(1/24)*s_EF_ow*(1/365)*s_ED_ow))*1,".")</f>
        <v>3914.3338856920445</v>
      </c>
    </row>
    <row r="16" spans="1:18">
      <c r="A16" s="90" t="s">
        <v>39</v>
      </c>
      <c r="B16" s="97" t="s">
        <v>24</v>
      </c>
      <c r="C16" s="112">
        <f>IFERROR((s_TR/(k_decay_ow*Rad_Spec!I16*s_IFD_ow*s_EF_ow*s_ED_ow))*1,".")</f>
        <v>0.11331775412971912</v>
      </c>
      <c r="D16" s="96">
        <f>IFERROR((s_TR/(k_decay_ow*Rad_Spec!G16*s_IRA_ow*(1/s_PEFm_ui)*s_SLF*s_ET_ow*s_EF_ow*s_ED_ow))*1,".")</f>
        <v>1.5060807585084505E-4</v>
      </c>
      <c r="E16" s="96">
        <f>IFERROR((s_TR/(k_decay_ow*Rad_Spec!G16*s_IRA_ow*(1/s_PEF)*s_SLF*s_ET_ow*s_EF_ow*s_ED_ow))*1,".")</f>
        <v>5.3644282071047197E-2</v>
      </c>
      <c r="F16" s="96">
        <f>IFERROR((s_TR/(k_decay_ow*Rad_Spec!K16*s_GSF_s*s_Fam*s_Foffset*ACF!C16*s_ET_ow*(1/24)*s_EF_ow*(1/365)*s_ED_ow))*1,".")</f>
        <v>5838.9474182600397</v>
      </c>
      <c r="G16" s="96">
        <f t="shared" si="14"/>
        <v>3.6408346473704903E-2</v>
      </c>
      <c r="H16" s="96">
        <f t="shared" si="15"/>
        <v>1.504081678615493E-4</v>
      </c>
      <c r="I16" s="108">
        <f>IFERROR((s_TR/(Rad_Spec!F16*s_GSF_s*s_Fam*s_Foffset*Fsurf!C16*s_EF_ow*(1/365)*s_ET_ow*(1/24)*s_ED_ow))*1,".")</f>
        <v>1119.7545465101855</v>
      </c>
      <c r="J16" s="96">
        <f>IFERROR((s_TR/(Rad_Spec!M16*s_GSF_s*s_Fam*s_Foffset*Fsurf!C16*s_EF_ow*(1/365)*s_ET_ow*(1/24)*s_ED_ow))*1,".")</f>
        <v>1742.7552378283524</v>
      </c>
      <c r="K16" s="96">
        <f>IFERROR((s_TR/(Rad_Spec!N16*s_GSF_s*s_Fam*s_Foffset*Fsurf!C16*s_EF_ow*(1/365)*s_ET_ow*(1/24)*s_ED_ow))*1,".")</f>
        <v>1132.2358869967638</v>
      </c>
      <c r="L16" s="96">
        <f>IFERROR((s_TR/(Rad_Spec!O16*s_GSF_s*s_Fam*s_Foffset*Fsurf!C16*s_EF_ow*(1/365)*s_ET_ow*(1/24)*s_ED_ow))*1,".")</f>
        <v>1119.7545465101855</v>
      </c>
      <c r="M16" s="96">
        <f>IFERROR((s_TR/(Rad_Spec!K16*s_GSF_s*s_Fam*s_Foffset*Fsurf!C16*s_EF_ow*(1/365)*s_ET_ow*(1/24)*s_ED_ow))*1,".")</f>
        <v>967.40698916186102</v>
      </c>
      <c r="N16" s="96">
        <f>IFERROR((s_TR/(Rad_Spec!F16*s_GSF_s*s_Fam*s_Foffset*ACF!D16*s_ET_ow*(1/24)*s_EF_ow*(1/365)*s_ED_ow))*1,".")</f>
        <v>1418.5811183184894</v>
      </c>
      <c r="O16" s="96">
        <f>IFERROR((s_TR/(Rad_Spec!M16*s_GSF_s*s_Fam*s_Foffset*ACF!E16*s_ET_ow*(1/24)*s_EF_ow*(1/365)*s_ED_ow))*1,".")</f>
        <v>2144.7755746521921</v>
      </c>
      <c r="P16" s="96">
        <f>IFERROR((s_TR/(Rad_Spec!N16*s_GSF_s*s_Fam*s_Foffset*ACF!F16*s_ET_ow*(1/24)*s_EF_ow*(1/365)*s_ED_ow))*1,".")</f>
        <v>1430.0179545861199</v>
      </c>
      <c r="Q16" s="96">
        <f>IFERROR((s_TR/(Rad_Spec!O16*s_GSF_s*s_Fam*s_Foffset*ACF!G16*s_ET_ow*(1/24)*s_EF_ow*(1/365)*s_ED_ow))*1,".")</f>
        <v>1421.5613307519316</v>
      </c>
      <c r="R16" s="96">
        <f>IFERROR((s_TR/(Rad_Spec!K16*s_GSF_s*s_Fam*s_Foffset*ACF!C16*s_ET_ow*(1/24)*s_EF_ow*(1/365)*s_ED_ow))*1,".")</f>
        <v>1159.9209800050712</v>
      </c>
    </row>
    <row r="17" spans="1:18">
      <c r="A17" s="90" t="s">
        <v>40</v>
      </c>
      <c r="B17" s="97" t="s">
        <v>24</v>
      </c>
      <c r="C17" s="112">
        <f>IFERROR((s_TR/(k_decay_ow*Rad_Spec!I17*s_IFD_ow*s_EF_ow*s_ED_ow))*1,".")</f>
        <v>308.01134511769294</v>
      </c>
      <c r="D17" s="96">
        <f>IFERROR((s_TR/(k_decay_ow*Rad_Spec!G17*s_IRA_ow*(1/s_PEFm_ui)*s_SLF*s_ET_ow*s_EF_ow*s_ED_ow))*1,".")</f>
        <v>3.0767078352386918E-2</v>
      </c>
      <c r="E17" s="96">
        <f>IFERROR((s_TR/(k_decay_ow*Rad_Spec!G17*s_IRA_ow*(1/s_PEF)*s_SLF*s_ET_ow*s_EF_ow*s_ED_ow))*1,".")</f>
        <v>10.958760480228214</v>
      </c>
      <c r="F17" s="96">
        <f>IFERROR((s_TR/(k_decay_ow*Rad_Spec!K17*s_GSF_s*s_Fam*s_Foffset*ACF!C17*s_ET_ow*(1/24)*s_EF_ow*(1/365)*s_ED_ow))*1,".")</f>
        <v>49.838331831544807</v>
      </c>
      <c r="G17" s="96">
        <f t="shared" si="14"/>
        <v>8.7288440473898241</v>
      </c>
      <c r="H17" s="96">
        <f t="shared" si="15"/>
        <v>3.0745027186433412E-2</v>
      </c>
      <c r="I17" s="108">
        <f>IFERROR((s_TR/(Rad_Spec!F17*s_GSF_s*s_Fam*s_Foffset*Fsurf!C17*s_EF_ow*(1/365)*s_ET_ow*(1/24)*s_ED_ow))*1,".")</f>
        <v>1.930273395469746</v>
      </c>
      <c r="J17" s="96">
        <f>IFERROR((s_TR/(Rad_Spec!M17*s_GSF_s*s_Fam*s_Foffset*Fsurf!C17*s_EF_ow*(1/365)*s_ET_ow*(1/24)*s_ED_ow))*1,".")</f>
        <v>8.4848277869047219</v>
      </c>
      <c r="K17" s="96">
        <f>IFERROR((s_TR/(Rad_Spec!N17*s_GSF_s*s_Fam*s_Foffset*Fsurf!C17*s_EF_ow*(1/365)*s_ET_ow*(1/24)*s_ED_ow))*1,".")</f>
        <v>3.0464811935177192</v>
      </c>
      <c r="L17" s="96">
        <f>IFERROR((s_TR/(Rad_Spec!O17*s_GSF_s*s_Fam*s_Foffset*Fsurf!C17*s_EF_ow*(1/365)*s_ET_ow*(1/24)*s_ED_ow))*1,".")</f>
        <v>2.0610572892656891</v>
      </c>
      <c r="M17" s="96">
        <f>IFERROR((s_TR/(Rad_Spec!K17*s_GSF_s*s_Fam*s_Foffset*Fsurf!C17*s_EF_ow*(1/365)*s_ET_ow*(1/24)*s_ED_ow))*1,".")</f>
        <v>8.6003280604437382</v>
      </c>
      <c r="N17" s="96">
        <f>IFERROR((s_TR/(Rad_Spec!F17*s_GSF_s*s_Fam*s_Foffset*ACF!D17*s_ET_ow*(1/24)*s_EF_ow*(1/365)*s_ED_ow))*1,".")</f>
        <v>2.1675566395928536</v>
      </c>
      <c r="O17" s="96">
        <f>IFERROR((s_TR/(Rad_Spec!M17*s_GSF_s*s_Fam*s_Foffset*ACF!E17*s_ET_ow*(1/24)*s_EF_ow*(1/365)*s_ED_ow))*1,".")</f>
        <v>9.5153719457463684</v>
      </c>
      <c r="P17" s="96">
        <f>IFERROR((s_TR/(Rad_Spec!N17*s_GSF_s*s_Fam*s_Foffset*ACF!F17*s_ET_ow*(1/24)*s_EF_ow*(1/365)*s_ED_ow))*1,".")</f>
        <v>3.401409052903682</v>
      </c>
      <c r="Q17" s="96">
        <f>IFERROR((s_TR/(Rad_Spec!O17*s_GSF_s*s_Fam*s_Foffset*ACF!G17*s_ET_ow*(1/24)*s_EF_ow*(1/365)*s_ED_ow))*1,".")</f>
        <v>2.4334151274970055</v>
      </c>
      <c r="R17" s="96">
        <f>IFERROR((s_TR/(Rad_Spec!K17*s_GSF_s*s_Fam*s_Foffset*ACF!C17*s_ET_ow*(1/24)*s_EF_ow*(1/365)*s_ED_ow))*1,".")</f>
        <v>9.9005047586282053</v>
      </c>
    </row>
    <row r="18" spans="1:18">
      <c r="A18" s="90" t="s">
        <v>41</v>
      </c>
      <c r="B18" s="97" t="s">
        <v>24</v>
      </c>
      <c r="C18" s="112">
        <f>IFERROR((s_TR/(k_decay_ow*Rad_Spec!I18*s_IFD_ow*s_EF_ow*s_ED_ow))*1,".")</f>
        <v>4.7313082909831182E-2</v>
      </c>
      <c r="D18" s="96">
        <f>IFERROR((s_TR/(k_decay_ow*Rad_Spec!G18*s_IRA_ow*(1/s_PEFm_ui)*s_SLF*s_ET_ow*s_EF_ow*s_ED_ow))*1,".")</f>
        <v>1.6482363403064426E-4</v>
      </c>
      <c r="E18" s="96">
        <f>IFERROR((s_TR/(k_decay_ow*Rad_Spec!G18*s_IRA_ow*(1/s_PEF)*s_SLF*s_ET_ow*s_EF_ow*s_ED_ow))*1,".")</f>
        <v>5.8707645429794002E-2</v>
      </c>
      <c r="F18" s="96">
        <f>IFERROR((s_TR/(k_decay_ow*Rad_Spec!K18*s_GSF_s*s_Fam*s_Foffset*ACF!C18*s_ET_ow*(1/24)*s_EF_ow*(1/365)*s_ED_ow))*1,".")</f>
        <v>1307206.78777928</v>
      </c>
      <c r="G18" s="96">
        <f t="shared" si="14"/>
        <v>2.6199024318089403E-2</v>
      </c>
      <c r="H18" s="96">
        <f t="shared" si="15"/>
        <v>1.6425143459531673E-4</v>
      </c>
      <c r="I18" s="108">
        <f>IFERROR((s_TR/(Rad_Spec!F18*s_GSF_s*s_Fam*s_Foffset*Fsurf!C18*s_EF_ow*(1/365)*s_ET_ow*(1/24)*s_ED_ow))*1,".")</f>
        <v>45445.634251462056</v>
      </c>
      <c r="J18" s="96">
        <f>IFERROR((s_TR/(Rad_Spec!M18*s_GSF_s*s_Fam*s_Foffset*Fsurf!C18*s_EF_ow*(1/365)*s_ET_ow*(1/24)*s_ED_ow))*1,".")</f>
        <v>228888.50236253068</v>
      </c>
      <c r="K18" s="96">
        <f>IFERROR((s_TR/(Rad_Spec!N18*s_GSF_s*s_Fam*s_Foffset*Fsurf!C18*s_EF_ow*(1/365)*s_ET_ow*(1/24)*s_ED_ow))*1,".")</f>
        <v>80615.876935038366</v>
      </c>
      <c r="L18" s="96">
        <f>IFERROR((s_TR/(Rad_Spec!O18*s_GSF_s*s_Fam*s_Foffset*Fsurf!C18*s_EF_ow*(1/365)*s_ET_ow*(1/24)*s_ED_ow))*1,".")</f>
        <v>51746.356404319617</v>
      </c>
      <c r="M18" s="96">
        <f>IFERROR((s_TR/(Rad_Spec!K18*s_GSF_s*s_Fam*s_Foffset*Fsurf!C18*s_EF_ow*(1/365)*s_ET_ow*(1/24)*s_ED_ow))*1,".")</f>
        <v>235463.28618878327</v>
      </c>
      <c r="N18" s="96">
        <f>IFERROR((s_TR/(Rad_Spec!F18*s_GSF_s*s_Fam*s_Foffset*ACF!D18*s_ET_ow*(1/24)*s_EF_ow*(1/365)*s_ED_ow))*1,".")</f>
        <v>47187.324817786321</v>
      </c>
      <c r="O18" s="96">
        <f>IFERROR((s_TR/(Rad_Spec!M18*s_GSF_s*s_Fam*s_Foffset*ACF!E18*s_ET_ow*(1/24)*s_EF_ow*(1/365)*s_ED_ow))*1,".")</f>
        <v>237605.71773296097</v>
      </c>
      <c r="P18" s="96">
        <f>IFERROR((s_TR/(Rad_Spec!N18*s_GSF_s*s_Fam*s_Foffset*ACF!F18*s_ET_ow*(1/24)*s_EF_ow*(1/365)*s_ED_ow))*1,".")</f>
        <v>84244.726832001543</v>
      </c>
      <c r="Q18" s="96">
        <f>IFERROR((s_TR/(Rad_Spec!O18*s_GSF_s*s_Fam*s_Foffset*ACF!G18*s_ET_ow*(1/24)*s_EF_ow*(1/365)*s_ED_ow))*1,".")</f>
        <v>53243.753060772666</v>
      </c>
      <c r="R18" s="96">
        <f>IFERROR((s_TR/(Rad_Spec!K18*s_GSF_s*s_Fam*s_Foffset*ACF!C18*s_ET_ow*(1/24)*s_EF_ow*(1/365)*s_ED_ow))*1,".")</f>
        <v>259679.77954527579</v>
      </c>
    </row>
    <row r="19" spans="1:18">
      <c r="A19" s="90" t="s">
        <v>42</v>
      </c>
      <c r="B19" s="91" t="s">
        <v>24</v>
      </c>
      <c r="C19" s="112" t="str">
        <f>IFERROR((s_TR/(k_decay_ow*Rad_Spec!I19*s_IFD_ow*s_EF_ow*s_ED_ow))*1,".")</f>
        <v>.</v>
      </c>
      <c r="D19" s="96" t="str">
        <f>IFERROR((s_TR/(k_decay_ow*Rad_Spec!G19*s_IRA_ow*(1/s_PEFm_ui)*s_SLF*s_ET_ow*s_EF_ow*s_ED_ow))*1,".")</f>
        <v>.</v>
      </c>
      <c r="E19" s="96" t="str">
        <f>IFERROR((s_TR/(k_decay_ow*Rad_Spec!G19*s_IRA_ow*(1/s_PEF)*s_SLF*s_ET_ow*s_EF_ow*s_ED_ow))*1,".")</f>
        <v>.</v>
      </c>
      <c r="F19" s="96">
        <f>IFERROR((s_TR/(k_decay_ow*Rad_Spec!K19*s_GSF_s*s_Fam*s_Foffset*ACF!C19*s_ET_ow*(1/24)*s_EF_ow*(1/365)*s_ED_ow))*1,".")</f>
        <v>338703.62376083509</v>
      </c>
      <c r="G19" s="96">
        <f t="shared" si="14"/>
        <v>338703.62376083509</v>
      </c>
      <c r="H19" s="96">
        <f t="shared" si="15"/>
        <v>338703.62376083509</v>
      </c>
      <c r="I19" s="108" t="str">
        <f>IFERROR((s_TR/(Rad_Spec!F19*s_GSF_s*s_Fam*s_Foffset*Fsurf!C19*s_EF_ow*(1/365)*s_ET_ow*(1/24)*s_ED_ow))*1,".")</f>
        <v>.</v>
      </c>
      <c r="J19" s="96" t="str">
        <f>IFERROR((s_TR/(Rad_Spec!M19*s_GSF_s*s_Fam*s_Foffset*Fsurf!C19*s_EF_ow*(1/365)*s_ET_ow*(1/24)*s_ED_ow))*1,".")</f>
        <v>.</v>
      </c>
      <c r="K19" s="96" t="str">
        <f>IFERROR((s_TR/(Rad_Spec!N19*s_GSF_s*s_Fam*s_Foffset*Fsurf!C19*s_EF_ow*(1/365)*s_ET_ow*(1/24)*s_ED_ow))*1,".")</f>
        <v>.</v>
      </c>
      <c r="L19" s="96" t="str">
        <f>IFERROR((s_TR/(Rad_Spec!O19*s_GSF_s*s_Fam*s_Foffset*Fsurf!C19*s_EF_ow*(1/365)*s_ET_ow*(1/24)*s_ED_ow))*1,".")</f>
        <v>.</v>
      </c>
      <c r="M19" s="96" t="str">
        <f>IFERROR((s_TR/(Rad_Spec!K19*s_GSF_s*s_Fam*s_Foffset*Fsurf!C19*s_EF_ow*(1/365)*s_ET_ow*(1/24)*s_ED_ow))*1,".")</f>
        <v>.</v>
      </c>
      <c r="N19" s="96">
        <f>IFERROR((s_TR/(Rad_Spec!F19*s_GSF_s*s_Fam*s_Foffset*ACF!D19*s_ET_ow*(1/24)*s_EF_ow*(1/365)*s_ED_ow))*1,".")</f>
        <v>12293.575811894558</v>
      </c>
      <c r="O19" s="96">
        <f>IFERROR((s_TR/(Rad_Spec!M19*s_GSF_s*s_Fam*s_Foffset*ACF!E19*s_ET_ow*(1/24)*s_EF_ow*(1/365)*s_ED_ow))*1,".")</f>
        <v>61613.266193616575</v>
      </c>
      <c r="P19" s="96">
        <f>IFERROR((s_TR/(Rad_Spec!N19*s_GSF_s*s_Fam*s_Foffset*ACF!F19*s_ET_ow*(1/24)*s_EF_ow*(1/365)*s_ED_ow))*1,".")</f>
        <v>21942.057798778544</v>
      </c>
      <c r="Q19" s="96">
        <f>IFERROR((s_TR/(Rad_Spec!O19*s_GSF_s*s_Fam*s_Foffset*ACF!G19*s_ET_ow*(1/24)*s_EF_ow*(1/365)*s_ED_ow))*1,".")</f>
        <v>13825.004113033412</v>
      </c>
      <c r="R19" s="96">
        <f>IFERROR((s_TR/(Rad_Spec!K19*s_GSF_s*s_Fam*s_Foffset*ACF!C19*s_ET_ow*(1/24)*s_EF_ow*(1/365)*s_ED_ow))*1,".")</f>
        <v>67284.291339107265</v>
      </c>
    </row>
    <row r="20" spans="1:18">
      <c r="A20" s="90" t="s">
        <v>43</v>
      </c>
      <c r="B20" s="97" t="s">
        <v>24</v>
      </c>
      <c r="C20" s="112" t="str">
        <f>IFERROR((s_TR/(k_decay_ow*Rad_Spec!I20*s_IFD_ow*s_EF_ow*s_ED_ow))*1,".")</f>
        <v>.</v>
      </c>
      <c r="D20" s="96" t="str">
        <f>IFERROR((s_TR/(k_decay_ow*Rad_Spec!G20*s_IRA_ow*(1/s_PEFm_ui)*s_SLF*s_ET_ow*s_EF_ow*s_ED_ow))*1,".")</f>
        <v>.</v>
      </c>
      <c r="E20" s="96" t="str">
        <f>IFERROR((s_TR/(k_decay_ow*Rad_Spec!G20*s_IRA_ow*(1/s_PEF)*s_SLF*s_ET_ow*s_EF_ow*s_ED_ow))*1,".")</f>
        <v>.</v>
      </c>
      <c r="F20" s="96">
        <f>IFERROR((s_TR/(k_decay_ow*Rad_Spec!K20*s_GSF_s*s_Fam*s_Foffset*ACF!C20*s_ET_ow*(1/24)*s_EF_ow*(1/365)*s_ED_ow))*1,".")</f>
        <v>153498.16618311734</v>
      </c>
      <c r="G20" s="96">
        <f t="shared" si="14"/>
        <v>153498.16618311734</v>
      </c>
      <c r="H20" s="96">
        <f t="shared" si="15"/>
        <v>153498.16618311734</v>
      </c>
      <c r="I20" s="108">
        <f>IFERROR((s_TR/(Rad_Spec!F20*s_GSF_s*s_Fam*s_Foffset*Fsurf!C20*s_EF_ow*(1/365)*s_ET_ow*(1/24)*s_ED_ow))*1,".")</f>
        <v>5315.7620669891958</v>
      </c>
      <c r="J20" s="96">
        <f>IFERROR((s_TR/(Rad_Spec!M20*s_GSF_s*s_Fam*s_Foffset*Fsurf!C20*s_EF_ow*(1/365)*s_ET_ow*(1/24)*s_ED_ow))*1,".")</f>
        <v>26871.958978346123</v>
      </c>
      <c r="K20" s="96">
        <f>IFERROR((s_TR/(Rad_Spec!N20*s_GSF_s*s_Fam*s_Foffset*Fsurf!C20*s_EF_ow*(1/365)*s_ET_ow*(1/24)*s_ED_ow))*1,".")</f>
        <v>9533.7037071001905</v>
      </c>
      <c r="L20" s="96">
        <f>IFERROR((s_TR/(Rad_Spec!O20*s_GSF_s*s_Fam*s_Foffset*Fsurf!C20*s_EF_ow*(1/365)*s_ET_ow*(1/24)*s_ED_ow))*1,".")</f>
        <v>6069.901322167595</v>
      </c>
      <c r="M20" s="96">
        <f>IFERROR((s_TR/(Rad_Spec!K20*s_GSF_s*s_Fam*s_Foffset*Fsurf!C20*s_EF_ow*(1/365)*s_ET_ow*(1/24)*s_ED_ow))*1,".")</f>
        <v>27581.784309849609</v>
      </c>
      <c r="N20" s="96">
        <f>IFERROR((s_TR/(Rad_Spec!F20*s_GSF_s*s_Fam*s_Foffset*ACF!D20*s_ET_ow*(1/24)*s_EF_ow*(1/365)*s_ED_ow))*1,".")</f>
        <v>5538.0255328619805</v>
      </c>
      <c r="O20" s="96">
        <f>IFERROR((s_TR/(Rad_Spec!M20*s_GSF_s*s_Fam*s_Foffset*ACF!E20*s_ET_ow*(1/24)*s_EF_ow*(1/365)*s_ED_ow))*1,".")</f>
        <v>27895.499863610894</v>
      </c>
      <c r="P20" s="96">
        <f>IFERROR((s_TR/(Rad_Spec!N20*s_GSF_s*s_Fam*s_Foffset*ACF!F20*s_ET_ow*(1/24)*s_EF_ow*(1/365)*s_ED_ow))*1,".")</f>
        <v>9954.1295639858326</v>
      </c>
      <c r="Q20" s="96">
        <f>IFERROR((s_TR/(Rad_Spec!O20*s_GSF_s*s_Fam*s_Foffset*ACF!G20*s_ET_ow*(1/24)*s_EF_ow*(1/365)*s_ED_ow))*1,".")</f>
        <v>6246.999619567312</v>
      </c>
      <c r="R20" s="96">
        <f>IFERROR((s_TR/(Rad_Spec!K20*s_GSF_s*s_Fam*s_Foffset*ACF!C20*s_ET_ow*(1/24)*s_EF_ow*(1/365)*s_ED_ow))*1,".")</f>
        <v>30492.780734983742</v>
      </c>
    </row>
    <row r="21" spans="1:18">
      <c r="A21" s="90" t="s">
        <v>44</v>
      </c>
      <c r="B21" s="97" t="s">
        <v>24</v>
      </c>
      <c r="C21" s="112" t="str">
        <f>IFERROR((s_TR/(k_decay_ow*Rad_Spec!I21*s_IFD_ow*s_EF_ow*s_ED_ow))*1,".")</f>
        <v>.</v>
      </c>
      <c r="D21" s="96">
        <f>IFERROR((s_TR/(k_decay_ow*Rad_Spec!G21*s_IRA_ow*(1/s_PEFm_ui)*s_SLF*s_ET_ow*s_EF_ow*s_ED_ow))*1,".")</f>
        <v>0.17198575453096859</v>
      </c>
      <c r="E21" s="96">
        <f>IFERROR((s_TR/(k_decay_ow*Rad_Spec!G21*s_IRA_ow*(1/s_PEF)*s_SLF*s_ET_ow*s_EF_ow*s_ED_ow))*1,".")</f>
        <v>61.258682684441169</v>
      </c>
      <c r="F21" s="96">
        <f>IFERROR((s_TR/(k_decay_ow*Rad_Spec!K21*s_GSF_s*s_Fam*s_Foffset*ACF!C21*s_ET_ow*(1/24)*s_EF_ow*(1/365)*s_ED_ow))*1,".")</f>
        <v>2100649218.0230684</v>
      </c>
      <c r="G21" s="96">
        <f t="shared" si="14"/>
        <v>61.258680898028636</v>
      </c>
      <c r="H21" s="96">
        <f t="shared" si="15"/>
        <v>0.17198575451688766</v>
      </c>
      <c r="I21" s="108">
        <f>IFERROR((s_TR/(Rad_Spec!F21*s_GSF_s*s_Fam*s_Foffset*Fsurf!C21*s_EF_ow*(1/365)*s_ET_ow*(1/24)*s_ED_ow))*1,".")</f>
        <v>299969008.9383651</v>
      </c>
      <c r="J21" s="96">
        <f>IFERROR((s_TR/(Rad_Spec!M21*s_GSF_s*s_Fam*s_Foffset*Fsurf!C21*s_EF_ow*(1/365)*s_ET_ow*(1/24)*s_ED_ow))*1,".")</f>
        <v>650080766.41228521</v>
      </c>
      <c r="K21" s="96">
        <f>IFERROR((s_TR/(Rad_Spec!N21*s_GSF_s*s_Fam*s_Foffset*Fsurf!C21*s_EF_ow*(1/365)*s_ET_ow*(1/24)*s_ED_ow))*1,".")</f>
        <v>343323904.76148808</v>
      </c>
      <c r="L21" s="96">
        <f>IFERROR((s_TR/(Rad_Spec!O21*s_GSF_s*s_Fam*s_Foffset*Fsurf!C21*s_EF_ow*(1/365)*s_ET_ow*(1/24)*s_ED_ow))*1,".")</f>
        <v>300996300.06486636</v>
      </c>
      <c r="M21" s="96">
        <f>IFERROR((s_TR/(Rad_Spec!K21*s_GSF_s*s_Fam*s_Foffset*Fsurf!C21*s_EF_ow*(1/365)*s_ET_ow*(1/24)*s_ED_ow))*1,".")</f>
        <v>387184667.92485017</v>
      </c>
      <c r="N21" s="96">
        <f>IFERROR((s_TR/(Rad_Spec!F21*s_GSF_s*s_Fam*s_Foffset*ACF!D21*s_ET_ow*(1/24)*s_EF_ow*(1/365)*s_ED_ow))*1,".")</f>
        <v>323299931.85579348</v>
      </c>
      <c r="O21" s="96">
        <f>IFERROR((s_TR/(Rad_Spec!M21*s_GSF_s*s_Fam*s_Foffset*ACF!E21*s_ET_ow*(1/24)*s_EF_ow*(1/365)*s_ED_ow))*1,".")</f>
        <v>700642603.79990733</v>
      </c>
      <c r="P21" s="96">
        <f>IFERROR((s_TR/(Rad_Spec!N21*s_GSF_s*s_Fam*s_Foffset*ACF!F21*s_ET_ow*(1/24)*s_EF_ow*(1/365)*s_ED_ow))*1,".")</f>
        <v>370026875.1318261</v>
      </c>
      <c r="Q21" s="96">
        <f>IFERROR((s_TR/(Rad_Spec!O21*s_GSF_s*s_Fam*s_Foffset*ACF!G21*s_ET_ow*(1/24)*s_EF_ow*(1/365)*s_ED_ow))*1,".")</f>
        <v>324407123.40324479</v>
      </c>
      <c r="R21" s="96">
        <f>IFERROR((s_TR/(Rad_Spec!K21*s_GSF_s*s_Fam*s_Foffset*ACF!C21*s_ET_ow*(1/24)*s_EF_ow*(1/365)*s_ED_ow))*1,".")</f>
        <v>417299030.9856717</v>
      </c>
    </row>
    <row r="22" spans="1:18">
      <c r="A22" s="90" t="s">
        <v>45</v>
      </c>
      <c r="B22" s="91" t="s">
        <v>24</v>
      </c>
      <c r="C22" s="112">
        <f>IFERROR((s_TR/(k_decay_ow*Rad_Spec!I22*s_IFD_ow*s_EF_ow*s_ED_ow))*1,".")</f>
        <v>0.91330727209027351</v>
      </c>
      <c r="D22" s="96">
        <f>IFERROR((s_TR/(k_decay_ow*Rad_Spec!G22*s_IRA_ow*(1/s_PEFm_ui)*s_SLF*s_ET_ow*s_EF_ow*s_ED_ow))*1,".")</f>
        <v>9.1387361442733434E-5</v>
      </c>
      <c r="E22" s="96">
        <f>IFERROR((s_TR/(k_decay_ow*Rad_Spec!G22*s_IRA_ow*(1/s_PEF)*s_SLF*s_ET_ow*s_EF_ow*s_ED_ow))*1,".")</f>
        <v>3.2550773703648166E-2</v>
      </c>
      <c r="F22" s="96">
        <f>IFERROR((s_TR/(k_decay_ow*Rad_Spec!K22*s_GSF_s*s_Fam*s_Foffset*ACF!C22*s_ET_ow*(1/24)*s_EF_ow*(1/365)*s_ED_ow))*1,".")</f>
        <v>1148.2238440808947</v>
      </c>
      <c r="G22" s="96">
        <f t="shared" ref="G22:G23" si="16">(IF(AND(C22&lt;&gt;".",E22&lt;&gt;".",F22&lt;&gt;"."),1/((1/C22)+(1/E22)+(1/F22)),IF(AND(C22&lt;&gt;".",E22&lt;&gt;".",F22="."), 1/((1/C22)+(1/E22)),IF(AND(C22&lt;&gt;".",E22=".",F22&lt;&gt;"."),1/((1/C22)+(1/F22)),IF(AND(C22=".",E22&lt;&gt;".",F22&lt;&gt;"."),1/((1/E22)+(1/F22)),IF(AND(C22&lt;&gt;".",E22=".",F22="."),1/(1/C22),IF(AND(C22=".",E22&lt;&gt;".",F22="."),1/(1/E22),IF(AND(C22=".",E22=".",F22&lt;&gt;"."),1/(1/F22),IF(AND(C22=".",E22=".",F22="."),".")))))))))</f>
        <v>3.1429710532077527E-2</v>
      </c>
      <c r="H22" s="96">
        <f t="shared" ref="H22:H23" si="17">(IF(AND(C22&lt;&gt;".",D22&lt;&gt;".",F22&lt;&gt;"."),1/((1/C22)+(1/D22)+(1/F22)),IF(AND(C22&lt;&gt;".",D22&lt;&gt;".",F22="."), 1/((1/C22)+(1/D22)),IF(AND(C22&lt;&gt;".",D22=".",F22&lt;&gt;"."),1/((1/C22)+(1/F22)),IF(AND(C22=".",D22&lt;&gt;".",F22&lt;&gt;"."),1/((1/D22)+(1/F22)),IF(AND(C22&lt;&gt;".",D22=".",F22="."),1/(1/C22),IF(AND(C22=".",D22&lt;&gt;".",F22="."),1/(1/D22),IF(AND(C22=".",D22=".",F22&lt;&gt;"."),1/(1/F22),IF(AND(C22=".",D22=".",F22="."),".")))))))))</f>
        <v>9.1378210682487601E-5</v>
      </c>
      <c r="I22" s="108">
        <f>IFERROR((s_TR/(Rad_Spec!F22*s_GSF_s*s_Fam*s_Foffset*Fsurf!C22*s_EF_ow*(1/365)*s_ET_ow*(1/24)*s_ED_ow))*1,".")</f>
        <v>278.64944854757317</v>
      </c>
      <c r="J22" s="96">
        <f>IFERROR((s_TR/(Rad_Spec!M22*s_GSF_s*s_Fam*s_Foffset*Fsurf!C22*s_EF_ow*(1/365)*s_ET_ow*(1/24)*s_ED_ow))*1,".")</f>
        <v>382.70394325205035</v>
      </c>
      <c r="K22" s="96">
        <f>IFERROR((s_TR/(Rad_Spec!N22*s_GSF_s*s_Fam*s_Foffset*Fsurf!C22*s_EF_ow*(1/365)*s_ET_ow*(1/24)*s_ED_ow))*1,".")</f>
        <v>280.25704151996297</v>
      </c>
      <c r="L22" s="96">
        <f>IFERROR((s_TR/(Rad_Spec!O22*s_GSF_s*s_Fam*s_Foffset*Fsurf!C22*s_EF_ow*(1/365)*s_ET_ow*(1/24)*s_ED_ow))*1,".")</f>
        <v>279.18325975168727</v>
      </c>
      <c r="M22" s="96">
        <f>IFERROR((s_TR/(Rad_Spec!K22*s_GSF_s*s_Fam*s_Foffset*Fsurf!C22*s_EF_ow*(1/365)*s_ET_ow*(1/24)*s_ED_ow))*1,".")</f>
        <v>192.51474450512654</v>
      </c>
      <c r="N22" s="96">
        <f>IFERROR((s_TR/(Rad_Spec!F22*s_GSF_s*s_Fam*s_Foffset*ACF!D22*s_ET_ow*(1/24)*s_EF_ow*(1/365)*s_ED_ow))*1,".")</f>
        <v>375.44867149624463</v>
      </c>
      <c r="O22" s="96">
        <f>IFERROR((s_TR/(Rad_Spec!M22*s_GSF_s*s_Fam*s_Foffset*ACF!E22*s_ET_ow*(1/24)*s_EF_ow*(1/365)*s_ED_ow))*1,".")</f>
        <v>452.81357917187177</v>
      </c>
      <c r="P22" s="96">
        <f>IFERROR((s_TR/(Rad_Spec!N22*s_GSF_s*s_Fam*s_Foffset*ACF!F22*s_ET_ow*(1/24)*s_EF_ow*(1/365)*s_ED_ow))*1,".")</f>
        <v>343.36775454903386</v>
      </c>
      <c r="Q22" s="96">
        <f>IFERROR((s_TR/(Rad_Spec!O22*s_GSF_s*s_Fam*s_Foffset*ACF!G22*s_ET_ow*(1/24)*s_EF_ow*(1/365)*s_ED_ow))*1,".")</f>
        <v>341.10523431692462</v>
      </c>
      <c r="R22" s="96">
        <f>IFERROR((s_TR/(Rad_Spec!K22*s_GSF_s*s_Fam*s_Foffset*ACF!C22*s_ET_ow*(1/24)*s_EF_ow*(1/365)*s_ED_ow))*1,".")</f>
        <v>228.09743453527824</v>
      </c>
    </row>
    <row r="23" spans="1:18">
      <c r="A23" s="94" t="s">
        <v>46</v>
      </c>
      <c r="B23" s="97" t="s">
        <v>26</v>
      </c>
      <c r="C23" s="112">
        <f>IFERROR((s_TR/(k_decay_ow*Rad_Spec!I23*s_IFD_ow*s_EF_ow*s_ED_ow))*1,".")</f>
        <v>0.23062155991224245</v>
      </c>
      <c r="D23" s="96">
        <f>IFERROR((s_TR/(k_decay_ow*Rad_Spec!G23*s_IRA_ow*(1/s_PEFm_ui)*s_SLF*s_ET_ow*s_EF_ow*s_ED_ow))*1,".")</f>
        <v>8.4902581524326612E-5</v>
      </c>
      <c r="E23" s="96">
        <f>IFERROR((s_TR/(k_decay_ow*Rad_Spec!G23*s_IRA_ow*(1/s_PEF)*s_SLF*s_ET_ow*s_EF_ow*s_ED_ow))*1,".")</f>
        <v>3.0240994754900465E-2</v>
      </c>
      <c r="F23" s="96">
        <f>IFERROR((s_TR/(k_decay_ow*Rad_Spec!K23*s_GSF_s*s_Fam*s_Foffset*ACF!C23*s_ET_ow*(1/24)*s_EF_ow*(1/365)*s_ED_ow))*1,".")</f>
        <v>1728.9557213274486</v>
      </c>
      <c r="G23" s="96">
        <f t="shared" si="16"/>
        <v>2.6734835707453403E-2</v>
      </c>
      <c r="H23" s="96">
        <f t="shared" si="17"/>
        <v>8.4871332250090553E-5</v>
      </c>
      <c r="I23" s="108">
        <f>IFERROR((s_TR/(Rad_Spec!F23*s_GSF_s*s_Fam*s_Foffset*Fsurf!C23*s_EF_ow*(1/365)*s_ET_ow*(1/24)*s_ED_ow))*1,".")</f>
        <v>73.434852517656012</v>
      </c>
      <c r="J23" s="96">
        <f>IFERROR((s_TR/(Rad_Spec!M23*s_GSF_s*s_Fam*s_Foffset*Fsurf!C23*s_EF_ow*(1/365)*s_ET_ow*(1/24)*s_ED_ow))*1,".")</f>
        <v>289.73190336980798</v>
      </c>
      <c r="K23" s="96">
        <f>IFERROR((s_TR/(Rad_Spec!N23*s_GSF_s*s_Fam*s_Foffset*Fsurf!C23*s_EF_ow*(1/365)*s_ET_ow*(1/24)*s_ED_ow))*1,".")</f>
        <v>105.96802723383941</v>
      </c>
      <c r="L23" s="96">
        <f>IFERROR((s_TR/(Rad_Spec!O23*s_GSF_s*s_Fam*s_Foffset*Fsurf!C23*s_EF_ow*(1/365)*s_ET_ow*(1/24)*s_ED_ow))*1,".")</f>
        <v>75.553165571049917</v>
      </c>
      <c r="M23" s="96">
        <f>IFERROR((s_TR/(Rad_Spec!K23*s_GSF_s*s_Fam*s_Foffset*Fsurf!C23*s_EF_ow*(1/365)*s_ET_ow*(1/24)*s_ED_ow))*1,".")</f>
        <v>293.73941007062405</v>
      </c>
      <c r="N23" s="96">
        <f>IFERROR((s_TR/(Rad_Spec!F23*s_GSF_s*s_Fam*s_Foffset*ACF!D23*s_ET_ow*(1/24)*s_EF_ow*(1/365)*s_ED_ow))*1,".")</f>
        <v>96.309685449207961</v>
      </c>
      <c r="O23" s="96">
        <f>IFERROR((s_TR/(Rad_Spec!M23*s_GSF_s*s_Fam*s_Foffset*ACF!E23*s_ET_ow*(1/24)*s_EF_ow*(1/365)*s_ED_ow))*1,".")</f>
        <v>356.63499616001229</v>
      </c>
      <c r="P23" s="96">
        <f>IFERROR((s_TR/(Rad_Spec!N23*s_GSF_s*s_Fam*s_Foffset*ACF!F23*s_ET_ow*(1/24)*s_EF_ow*(1/365)*s_ED_ow))*1,".")</f>
        <v>128.81187975228607</v>
      </c>
      <c r="Q23" s="96">
        <f>IFERROR((s_TR/(Rad_Spec!O23*s_GSF_s*s_Fam*s_Foffset*ACF!G23*s_ET_ow*(1/24)*s_EF_ow*(1/365)*s_ED_ow))*1,".")</f>
        <v>92.785099103216311</v>
      </c>
      <c r="R23" s="96">
        <f>IFERROR((s_TR/(Rad_Spec!K23*s_GSF_s*s_Fam*s_Foffset*ACF!C23*s_ET_ow*(1/24)*s_EF_ow*(1/365)*s_ED_ow))*1,".")</f>
        <v>343.4612218626757</v>
      </c>
    </row>
    <row r="24" spans="1:18">
      <c r="A24" s="90" t="s">
        <v>47</v>
      </c>
      <c r="B24" s="97" t="s">
        <v>24</v>
      </c>
      <c r="C24" s="112" t="str">
        <f>IFERROR((s_TR/(k_decay_ow*Rad_Spec!I24*s_IFD_ow*s_EF_ow*s_ED_ow))*1,".")</f>
        <v>.</v>
      </c>
      <c r="D24" s="96" t="str">
        <f>IFERROR((s_TR/(k_decay_ow*Rad_Spec!G24*s_IRA_ow*(1/s_PEFm_ui)*s_SLF*s_ET_ow*s_EF_ow*s_ED_ow))*1,".")</f>
        <v>.</v>
      </c>
      <c r="E24" s="96" t="str">
        <f>IFERROR((s_TR/(k_decay_ow*Rad_Spec!G24*s_IRA_ow*(1/s_PEF)*s_SLF*s_ET_ow*s_EF_ow*s_ED_ow))*1,".")</f>
        <v>.</v>
      </c>
      <c r="F24" s="96">
        <f>IFERROR((s_TR/(k_decay_ow*Rad_Spec!K24*s_GSF_s*s_Fam*s_Foffset*ACF!C24*s_ET_ow*(1/24)*s_EF_ow*(1/365)*s_ED_ow))*1,".")</f>
        <v>16615.461006678215</v>
      </c>
      <c r="G24" s="96">
        <f t="shared" ref="G24:G25" si="18">(IF(AND(C24&lt;&gt;".",E24&lt;&gt;".",F24&lt;&gt;"."),1/((1/C24)+(1/E24)+(1/F24)),IF(AND(C24&lt;&gt;".",E24&lt;&gt;".",F24="."), 1/((1/C24)+(1/E24)),IF(AND(C24&lt;&gt;".",E24=".",F24&lt;&gt;"."),1/((1/C24)+(1/F24)),IF(AND(C24=".",E24&lt;&gt;".",F24&lt;&gt;"."),1/((1/E24)+(1/F24)),IF(AND(C24&lt;&gt;".",E24=".",F24="."),1/(1/C24),IF(AND(C24=".",E24&lt;&gt;".",F24="."),1/(1/E24),IF(AND(C24=".",E24=".",F24&lt;&gt;"."),1/(1/F24),IF(AND(C24=".",E24=".",F24="."),".")))))))))</f>
        <v>16615.461006678215</v>
      </c>
      <c r="H24" s="96">
        <f t="shared" ref="H24:H25" si="19">(IF(AND(C24&lt;&gt;".",D24&lt;&gt;".",F24&lt;&gt;"."),1/((1/C24)+(1/D24)+(1/F24)),IF(AND(C24&lt;&gt;".",D24&lt;&gt;".",F24="."), 1/((1/C24)+(1/D24)),IF(AND(C24&lt;&gt;".",D24=".",F24&lt;&gt;"."),1/((1/C24)+(1/F24)),IF(AND(C24=".",D24&lt;&gt;".",F24&lt;&gt;"."),1/((1/D24)+(1/F24)),IF(AND(C24&lt;&gt;".",D24=".",F24="."),1/(1/C24),IF(AND(C24=".",D24&lt;&gt;".",F24="."),1/(1/D24),IF(AND(C24=".",D24=".",F24&lt;&gt;"."),1/(1/F24),IF(AND(C24=".",D24=".",F24="."),".")))))))))</f>
        <v>16615.461006678215</v>
      </c>
      <c r="I24" s="108">
        <f>IFERROR((s_TR/(Rad_Spec!F24*s_GSF_s*s_Fam*s_Foffset*Fsurf!C24*s_EF_ow*(1/365)*s_ET_ow*(1/24)*s_ED_ow))*1,".")</f>
        <v>594.49943886456356</v>
      </c>
      <c r="J24" s="96">
        <f>IFERROR((s_TR/(Rad_Spec!M24*s_GSF_s*s_Fam*s_Foffset*Fsurf!C24*s_EF_ow*(1/365)*s_ET_ow*(1/24)*s_ED_ow))*1,".")</f>
        <v>2888.8209998445614</v>
      </c>
      <c r="K24" s="96">
        <f>IFERROR((s_TR/(Rad_Spec!N24*s_GSF_s*s_Fam*s_Foffset*Fsurf!C24*s_EF_ow*(1/365)*s_ET_ow*(1/24)*s_ED_ow))*1,".")</f>
        <v>1026.2192694685918</v>
      </c>
      <c r="L24" s="96">
        <f>IFERROR((s_TR/(Rad_Spec!O24*s_GSF_s*s_Fam*s_Foffset*Fsurf!C24*s_EF_ow*(1/365)*s_ET_ow*(1/24)*s_ED_ow))*1,".")</f>
        <v>663.09552796432092</v>
      </c>
      <c r="M24" s="96">
        <f>IFERROR((s_TR/(Rad_Spec!K24*s_GSF_s*s_Fam*s_Foffset*Fsurf!C24*s_EF_ow*(1/365)*s_ET_ow*(1/24)*s_ED_ow))*1,".")</f>
        <v>2957.2013253983437</v>
      </c>
      <c r="N24" s="96">
        <f>IFERROR((s_TR/(Rad_Spec!F24*s_GSF_s*s_Fam*s_Foffset*ACF!D24*s_ET_ow*(1/24)*s_EF_ow*(1/365)*s_ED_ow))*1,".")</f>
        <v>643.69926704362456</v>
      </c>
      <c r="O24" s="96">
        <f>IFERROR((s_TR/(Rad_Spec!M24*s_GSF_s*s_Fam*s_Foffset*ACF!E24*s_ET_ow*(1/24)*s_EF_ow*(1/365)*s_ED_ow))*1,".")</f>
        <v>3059.3125684106094</v>
      </c>
      <c r="P24" s="96">
        <f>IFERROR((s_TR/(Rad_Spec!N24*s_GSF_s*s_Fam*s_Foffset*ACF!F24*s_ET_ow*(1/24)*s_EF_ow*(1/365)*s_ED_ow))*1,".")</f>
        <v>1104.220962270223</v>
      </c>
      <c r="Q24" s="96">
        <f>IFERROR((s_TR/(Rad_Spec!O24*s_GSF_s*s_Fam*s_Foffset*ACF!G24*s_ET_ow*(1/24)*s_EF_ow*(1/365)*s_ED_ow))*1,".")</f>
        <v>686.7031174415846</v>
      </c>
      <c r="R24" s="96">
        <f>IFERROR((s_TR/(Rad_Spec!K24*s_GSF_s*s_Fam*s_Foffset*ACF!C24*s_ET_ow*(1/24)*s_EF_ow*(1/365)*s_ED_ow))*1,".")</f>
        <v>3300.7013822099702</v>
      </c>
    </row>
    <row r="25" spans="1:18">
      <c r="A25" s="94" t="s">
        <v>48</v>
      </c>
      <c r="B25" s="97" t="s">
        <v>26</v>
      </c>
      <c r="C25" s="112" t="str">
        <f>IFERROR((s_TR/(k_decay_ow*Rad_Spec!I25*s_IFD_ow*s_EF_ow*s_ED_ow))*1,".")</f>
        <v>.</v>
      </c>
      <c r="D25" s="96">
        <f>IFERROR((s_TR/(k_decay_ow*Rad_Spec!G25*s_IRA_ow*(1/s_PEFm_ui)*s_SLF*s_ET_ow*s_EF_ow*s_ED_ow))*1,".")</f>
        <v>1.0485096438510806</v>
      </c>
      <c r="E25" s="96">
        <f>IFERROR((s_TR/(k_decay_ow*Rad_Spec!G25*s_IRA_ow*(1/s_PEF)*s_SLF*s_ET_ow*s_EF_ow*s_ED_ow))*1,".")</f>
        <v>373.46302162882989</v>
      </c>
      <c r="F25" s="96">
        <f>IFERROR((s_TR/(k_decay_ow*Rad_Spec!K25*s_GSF_s*s_Fam*s_Foffset*ACF!C25*s_ET_ow*(1/24)*s_EF_ow*(1/365)*s_ED_ow))*1,".")</f>
        <v>32464.814264129385</v>
      </c>
      <c r="G25" s="96">
        <f t="shared" si="18"/>
        <v>369.21570294915529</v>
      </c>
      <c r="H25" s="96">
        <f t="shared" si="19"/>
        <v>1.0484757814374768</v>
      </c>
      <c r="I25" s="108">
        <f>IFERROR((s_TR/(Rad_Spec!F25*s_GSF_s*s_Fam*s_Foffset*Fsurf!C25*s_EF_ow*(1/365)*s_ET_ow*(1/24)*s_ED_ow))*1,".")</f>
        <v>1177.0969870611677</v>
      </c>
      <c r="J25" s="96">
        <f>IFERROR((s_TR/(Rad_Spec!M25*s_GSF_s*s_Fam*s_Foffset*Fsurf!C25*s_EF_ow*(1/365)*s_ET_ow*(1/24)*s_ED_ow))*1,".")</f>
        <v>5585.0478770899654</v>
      </c>
      <c r="K25" s="96">
        <f>IFERROR((s_TR/(Rad_Spec!N25*s_GSF_s*s_Fam*s_Foffset*Fsurf!C25*s_EF_ow*(1/365)*s_ET_ow*(1/24)*s_ED_ow))*1,".")</f>
        <v>1979.1171512508045</v>
      </c>
      <c r="L25" s="96">
        <f>IFERROR((s_TR/(Rad_Spec!O25*s_GSF_s*s_Fam*s_Foffset*Fsurf!C25*s_EF_ow*(1/365)*s_ET_ow*(1/24)*s_ED_ow))*1,".")</f>
        <v>1293.0232054838586</v>
      </c>
      <c r="M25" s="96">
        <f>IFERROR((s_TR/(Rad_Spec!K25*s_GSF_s*s_Fam*s_Foffset*Fsurf!C25*s_EF_ow*(1/365)*s_ET_ow*(1/24)*s_ED_ow))*1,".")</f>
        <v>5689.3021041289785</v>
      </c>
      <c r="N25" s="96">
        <f>IFERROR((s_TR/(Rad_Spec!F25*s_GSF_s*s_Fam*s_Foffset*ACF!D25*s_ET_ow*(1/24)*s_EF_ow*(1/365)*s_ED_ow))*1,".")</f>
        <v>1246.7584376689329</v>
      </c>
      <c r="O25" s="96">
        <f>IFERROR((s_TR/(Rad_Spec!M25*s_GSF_s*s_Fam*s_Foffset*ACF!E25*s_ET_ow*(1/24)*s_EF_ow*(1/365)*s_ED_ow))*1,".")</f>
        <v>5938.8180622808213</v>
      </c>
      <c r="P25" s="96">
        <f>IFERROR((s_TR/(Rad_Spec!N25*s_GSF_s*s_Fam*s_Foffset*ACF!F25*s_ET_ow*(1/24)*s_EF_ow*(1/365)*s_ED_ow))*1,".")</f>
        <v>2121.535755691094</v>
      </c>
      <c r="Q25" s="96">
        <f>IFERROR((s_TR/(Rad_Spec!O25*s_GSF_s*s_Fam*s_Foffset*ACF!G25*s_ET_ow*(1/24)*s_EF_ow*(1/365)*s_ED_ow))*1,".")</f>
        <v>1404.3425571436687</v>
      </c>
      <c r="R25" s="96">
        <f>IFERROR((s_TR/(Rad_Spec!K25*s_GSF_s*s_Fam*s_Foffset*ACF!C25*s_ET_ow*(1/24)*s_EF_ow*(1/365)*s_ED_ow))*1,".")</f>
        <v>6449.2136132565056</v>
      </c>
    </row>
    <row r="26" spans="1:18">
      <c r="A26" s="90" t="s">
        <v>49</v>
      </c>
      <c r="B26" s="91" t="s">
        <v>24</v>
      </c>
      <c r="C26" s="112">
        <f>IFERROR((s_TR/(k_decay_ow*Rad_Spec!I26*s_IFD_ow*s_EF_ow*s_ED_ow))*1,".")</f>
        <v>0.34506534152282897</v>
      </c>
      <c r="D26" s="96">
        <f>IFERROR((s_TR/(k_decay_ow*Rad_Spec!G26*s_IRA_ow*(1/s_PEFm_ui)*s_SLF*s_ET_ow*s_EF_ow*s_ED_ow))*1,".")</f>
        <v>1.3688742487290792E-5</v>
      </c>
      <c r="E26" s="96">
        <f>IFERROR((s_TR/(k_decay_ow*Rad_Spec!G26*s_IRA_ow*(1/s_PEF)*s_SLF*s_ET_ow*s_EF_ow*s_ED_ow))*1,".")</f>
        <v>4.8757197051862815E-3</v>
      </c>
      <c r="F26" s="96">
        <f>IFERROR((s_TR/(k_decay_ow*Rad_Spec!K26*s_GSF_s*s_Fam*s_Foffset*ACF!C26*s_ET_ow*(1/24)*s_EF_ow*(1/365)*s_ED_ow))*1,".")</f>
        <v>145.21228977697967</v>
      </c>
      <c r="G26" s="96">
        <f t="shared" ref="G26" si="20">(IF(AND(C26&lt;&gt;".",E26&lt;&gt;".",F26&lt;&gt;"."),1/((1/C26)+(1/E26)+(1/F26)),IF(AND(C26&lt;&gt;".",E26&lt;&gt;".",F26="."), 1/((1/C26)+(1/E26)),IF(AND(C26&lt;&gt;".",E26=".",F26&lt;&gt;"."),1/((1/C26)+(1/F26)),IF(AND(C26=".",E26&lt;&gt;".",F26&lt;&gt;"."),1/((1/E26)+(1/F26)),IF(AND(C26&lt;&gt;".",E26=".",F26="."),1/(1/C26),IF(AND(C26=".",E26&lt;&gt;".",F26="."),1/(1/E26),IF(AND(C26=".",E26=".",F26&lt;&gt;"."),1/(1/F26),IF(AND(C26=".",E26=".",F26="."),".")))))))))</f>
        <v>4.8076272551708741E-3</v>
      </c>
      <c r="H26" s="96">
        <f t="shared" ref="H26" si="21">(IF(AND(C26&lt;&gt;".",D26&lt;&gt;".",F26&lt;&gt;"."),1/((1/C26)+(1/D26)+(1/F26)),IF(AND(C26&lt;&gt;".",D26&lt;&gt;".",F26="."), 1/((1/C26)+(1/D26)),IF(AND(C26&lt;&gt;".",D26=".",F26&lt;&gt;"."),1/((1/C26)+(1/F26)),IF(AND(C26=".",D26&lt;&gt;".",F26&lt;&gt;"."),1/((1/D26)+(1/F26)),IF(AND(C26&lt;&gt;".",D26=".",F26="."),1/(1/C26),IF(AND(C26=".",D26&lt;&gt;".",F26="."),1/(1/D26),IF(AND(C26=".",D26=".",F26&lt;&gt;"."),1/(1/F26),IF(AND(C26=".",D26=".",F26="."),".")))))))))</f>
        <v>1.3688198186106467E-5</v>
      </c>
      <c r="I26" s="108">
        <f>IFERROR((s_TR/(Rad_Spec!F26*s_GSF_s*s_Fam*s_Foffset*Fsurf!C26*s_EF_ow*(1/365)*s_ET_ow*(1/24)*s_ED_ow))*1,".")</f>
        <v>7.5902948744989978</v>
      </c>
      <c r="J26" s="96">
        <f>IFERROR((s_TR/(Rad_Spec!M26*s_GSF_s*s_Fam*s_Foffset*Fsurf!C26*s_EF_ow*(1/365)*s_ET_ow*(1/24)*s_ED_ow))*1,".")</f>
        <v>25.161198479002199</v>
      </c>
      <c r="K26" s="96">
        <f>IFERROR((s_TR/(Rad_Spec!N26*s_GSF_s*s_Fam*s_Foffset*Fsurf!C26*s_EF_ow*(1/365)*s_ET_ow*(1/24)*s_ED_ow))*1,".")</f>
        <v>9.9749255024216819</v>
      </c>
      <c r="L26" s="96">
        <f>IFERROR((s_TR/(Rad_Spec!O26*s_GSF_s*s_Fam*s_Foffset*Fsurf!C26*s_EF_ow*(1/365)*s_ET_ow*(1/24)*s_ED_ow))*1,".")</f>
        <v>7.6701927152831981</v>
      </c>
      <c r="M26" s="96">
        <f>IFERROR((s_TR/(Rad_Spec!K26*s_GSF_s*s_Fam*s_Foffset*Fsurf!C26*s_EF_ow*(1/365)*s_ET_ow*(1/24)*s_ED_ow))*1,".")</f>
        <v>24.04845900831366</v>
      </c>
      <c r="N26" s="96">
        <f>IFERROR((s_TR/(Rad_Spec!F26*s_GSF_s*s_Fam*s_Foffset*ACF!D26*s_ET_ow*(1/24)*s_EF_ow*(1/365)*s_ED_ow))*1,".")</f>
        <v>9.333739135978302</v>
      </c>
      <c r="O26" s="96">
        <f>IFERROR((s_TR/(Rad_Spec!M26*s_GSF_s*s_Fam*s_Foffset*ACF!E26*s_ET_ow*(1/24)*s_EF_ow*(1/365)*s_ED_ow))*1,".")</f>
        <v>32.010907268819885</v>
      </c>
      <c r="P26" s="96">
        <f>IFERROR((s_TR/(Rad_Spec!N26*s_GSF_s*s_Fam*s_Foffset*ACF!F26*s_ET_ow*(1/24)*s_EF_ow*(1/365)*s_ED_ow))*1,".")</f>
        <v>12.814387795941029</v>
      </c>
      <c r="Q26" s="96">
        <f>IFERROR((s_TR/(Rad_Spec!O26*s_GSF_s*s_Fam*s_Foffset*ACF!G26*s_ET_ow*(1/24)*s_EF_ow*(1/365)*s_ED_ow))*1,".")</f>
        <v>9.7593614561084525</v>
      </c>
      <c r="R26" s="96">
        <f>IFERROR((s_TR/(Rad_Spec!K26*s_GSF_s*s_Fam*s_Foffset*ACF!C26*s_ET_ow*(1/24)*s_EF_ow*(1/365)*s_ED_ow))*1,".")</f>
        <v>28.846771412969307</v>
      </c>
    </row>
    <row r="27" spans="1:18">
      <c r="A27" s="90" t="s">
        <v>50</v>
      </c>
      <c r="B27" s="97" t="s">
        <v>24</v>
      </c>
      <c r="C27" s="112" t="str">
        <f>IFERROR((s_TR/(k_decay_ow*Rad_Spec!I27*s_IFD_ow*s_EF_ow*s_ED_ow))*1,".")</f>
        <v>.</v>
      </c>
      <c r="D27" s="96" t="str">
        <f>IFERROR((s_TR/(k_decay_ow*Rad_Spec!G27*s_IRA_ow*(1/s_PEFm_ui)*s_SLF*s_ET_ow*s_EF_ow*s_ED_ow))*1,".")</f>
        <v>.</v>
      </c>
      <c r="E27" s="96" t="str">
        <f>IFERROR((s_TR/(k_decay_ow*Rad_Spec!G27*s_IRA_ow*(1/s_PEF)*s_SLF*s_ET_ow*s_EF_ow*s_ED_ow))*1,".")</f>
        <v>.</v>
      </c>
      <c r="F27" s="96">
        <f>IFERROR((s_TR/(k_decay_ow*Rad_Spec!K27*s_GSF_s*s_Fam*s_Foffset*ACF!C27*s_ET_ow*(1/24)*s_EF_ow*(1/365)*s_ED_ow))*1,".")</f>
        <v>1241.3423530373423</v>
      </c>
      <c r="G27" s="96">
        <f t="shared" ref="G27:G30" si="22">(IF(AND(C27&lt;&gt;".",E27&lt;&gt;".",F27&lt;&gt;"."),1/((1/C27)+(1/E27)+(1/F27)),IF(AND(C27&lt;&gt;".",E27&lt;&gt;".",F27="."), 1/((1/C27)+(1/E27)),IF(AND(C27&lt;&gt;".",E27=".",F27&lt;&gt;"."),1/((1/C27)+(1/F27)),IF(AND(C27=".",E27&lt;&gt;".",F27&lt;&gt;"."),1/((1/E27)+(1/F27)),IF(AND(C27&lt;&gt;".",E27=".",F27="."),1/(1/C27),IF(AND(C27=".",E27&lt;&gt;".",F27="."),1/(1/E27),IF(AND(C27=".",E27=".",F27&lt;&gt;"."),1/(1/F27),IF(AND(C27=".",E27=".",F27="."),".")))))))))</f>
        <v>1241.3423530373423</v>
      </c>
      <c r="H27" s="96">
        <f t="shared" ref="H27:H30" si="23">(IF(AND(C27&lt;&gt;".",D27&lt;&gt;".",F27&lt;&gt;"."),1/((1/C27)+(1/D27)+(1/F27)),IF(AND(C27&lt;&gt;".",D27&lt;&gt;".",F27="."), 1/((1/C27)+(1/D27)),IF(AND(C27&lt;&gt;".",D27=".",F27&lt;&gt;"."),1/((1/C27)+(1/F27)),IF(AND(C27=".",D27&lt;&gt;".",F27&lt;&gt;"."),1/((1/D27)+(1/F27)),IF(AND(C27&lt;&gt;".",D27=".",F27="."),1/(1/C27),IF(AND(C27=".",D27&lt;&gt;".",F27="."),1/(1/D27),IF(AND(C27=".",D27=".",F27&lt;&gt;"."),1/(1/F27),IF(AND(C27=".",D27=".",F27="."),".")))))))))</f>
        <v>1241.3423530373423</v>
      </c>
      <c r="I27" s="108">
        <f>IFERROR((s_TR/(Rad_Spec!F27*s_GSF_s*s_Fam*s_Foffset*Fsurf!C27*s_EF_ow*(1/365)*s_ET_ow*(1/24)*s_ED_ow))*1,".")</f>
        <v>299.65060183884236</v>
      </c>
      <c r="J27" s="96">
        <f>IFERROR((s_TR/(Rad_Spec!M27*s_GSF_s*s_Fam*s_Foffset*Fsurf!C27*s_EF_ow*(1/365)*s_ET_ow*(1/24)*s_ED_ow))*1,".")</f>
        <v>882.41703131596057</v>
      </c>
      <c r="K27" s="96">
        <f>IFERROR((s_TR/(Rad_Spec!N27*s_GSF_s*s_Fam*s_Foffset*Fsurf!C27*s_EF_ow*(1/365)*s_ET_ow*(1/24)*s_ED_ow))*1,".")</f>
        <v>415.03512913589657</v>
      </c>
      <c r="L27" s="96">
        <f>IFERROR((s_TR/(Rad_Spec!O27*s_GSF_s*s_Fam*s_Foffset*Fsurf!C27*s_EF_ow*(1/365)*s_ET_ow*(1/24)*s_ED_ow))*1,".")</f>
        <v>312.18578637791751</v>
      </c>
      <c r="M27" s="96">
        <f>IFERROR((s_TR/(Rad_Spec!K27*s_GSF_s*s_Fam*s_Foffset*Fsurf!C27*s_EF_ow*(1/365)*s_ET_ow*(1/24)*s_ED_ow))*1,".")</f>
        <v>213.51125989334415</v>
      </c>
      <c r="N27" s="96">
        <f>IFERROR((s_TR/(Rad_Spec!F27*s_GSF_s*s_Fam*s_Foffset*ACF!D27*s_ET_ow*(1/24)*s_EF_ow*(1/365)*s_ED_ow))*1,".")</f>
        <v>336.91138669823289</v>
      </c>
      <c r="O27" s="96">
        <f>IFERROR((s_TR/(Rad_Spec!M27*s_GSF_s*s_Fam*s_Foffset*ACF!E27*s_ET_ow*(1/24)*s_EF_ow*(1/365)*s_ED_ow))*1,".")</f>
        <v>1051.023704499617</v>
      </c>
      <c r="P27" s="96">
        <f>IFERROR((s_TR/(Rad_Spec!N27*s_GSF_s*s_Fam*s_Foffset*ACF!F27*s_ET_ow*(1/24)*s_EF_ow*(1/365)*s_ED_ow))*1,".")</f>
        <v>500.05891825724757</v>
      </c>
      <c r="Q27" s="96">
        <f>IFERROR((s_TR/(Rad_Spec!O27*s_GSF_s*s_Fam*s_Foffset*ACF!G27*s_ET_ow*(1/24)*s_EF_ow*(1/365)*s_ED_ow))*1,".")</f>
        <v>373.12809784427537</v>
      </c>
      <c r="R27" s="96">
        <f>IFERROR((s_TR/(Rad_Spec!K27*s_GSF_s*s_Fam*s_Foffset*ACF!C27*s_ET_ow*(1/24)*s_EF_ow*(1/365)*s_ED_ow))*1,".")</f>
        <v>246.59565081097131</v>
      </c>
    </row>
    <row r="28" spans="1:18">
      <c r="A28" s="90" t="s">
        <v>51</v>
      </c>
      <c r="B28" s="91" t="s">
        <v>24</v>
      </c>
      <c r="C28" s="112" t="str">
        <f>IFERROR((s_TR/(k_decay_ow*Rad_Spec!I28*s_IFD_ow*s_EF_ow*s_ED_ow))*1,".")</f>
        <v>.</v>
      </c>
      <c r="D28" s="96" t="str">
        <f>IFERROR((s_TR/(k_decay_ow*Rad_Spec!G28*s_IRA_ow*(1/s_PEFm_ui)*s_SLF*s_ET_ow*s_EF_ow*s_ED_ow))*1,".")</f>
        <v>.</v>
      </c>
      <c r="E28" s="96" t="str">
        <f>IFERROR((s_TR/(k_decay_ow*Rad_Spec!G28*s_IRA_ow*(1/s_PEF)*s_SLF*s_ET_ow*s_EF_ow*s_ED_ow))*1,".")</f>
        <v>.</v>
      </c>
      <c r="F28" s="96">
        <f>IFERROR((s_TR/(k_decay_ow*Rad_Spec!K28*s_GSF_s*s_Fam*s_Foffset*ACF!C28*s_ET_ow*(1/24)*s_EF_ow*(1/365)*s_ED_ow))*1,".")</f>
        <v>6.2208659915298803</v>
      </c>
      <c r="G28" s="96">
        <f t="shared" si="22"/>
        <v>6.2208659915298803</v>
      </c>
      <c r="H28" s="96">
        <f t="shared" si="23"/>
        <v>6.2208659915298803</v>
      </c>
      <c r="I28" s="108">
        <f>IFERROR((s_TR/(Rad_Spec!F28*s_GSF_s*s_Fam*s_Foffset*Fsurf!C28*s_EF_ow*(1/365)*s_ET_ow*(1/24)*s_ED_ow))*1,".")</f>
        <v>0.20282101724398879</v>
      </c>
      <c r="J28" s="96">
        <f>IFERROR((s_TR/(Rad_Spec!M28*s_GSF_s*s_Fam*s_Foffset*Fsurf!C28*s_EF_ow*(1/365)*s_ET_ow*(1/24)*s_ED_ow))*1,".")</f>
        <v>1.0986138434049395</v>
      </c>
      <c r="K28" s="96">
        <f>IFERROR((s_TR/(Rad_Spec!N28*s_GSF_s*s_Fam*s_Foffset*Fsurf!C28*s_EF_ow*(1/365)*s_ET_ow*(1/24)*s_ED_ow))*1,".")</f>
        <v>0.38245260077578097</v>
      </c>
      <c r="L28" s="96">
        <f>IFERROR((s_TR/(Rad_Spec!O28*s_GSF_s*s_Fam*s_Foffset*Fsurf!C28*s_EF_ow*(1/365)*s_ET_ow*(1/24)*s_ED_ow))*1,".")</f>
        <v>0.24034018665373472</v>
      </c>
      <c r="M28" s="96">
        <f>IFERROR((s_TR/(Rad_Spec!K28*s_GSF_s*s_Fam*s_Foffset*Fsurf!C28*s_EF_ow*(1/365)*s_ET_ow*(1/24)*s_ED_ow))*1,".")</f>
        <v>1.1276338317212964</v>
      </c>
      <c r="N28" s="96">
        <f>IFERROR((s_TR/(Rad_Spec!F28*s_GSF_s*s_Fam*s_Foffset*ACF!D28*s_ET_ow*(1/24)*s_EF_ow*(1/365)*s_ED_ow))*1,".")</f>
        <v>0.20475879766351734</v>
      </c>
      <c r="O28" s="96">
        <f>IFERROR((s_TR/(Rad_Spec!M28*s_GSF_s*s_Fam*s_Foffset*ACF!E28*s_ET_ow*(1/24)*s_EF_ow*(1/365)*s_ED_ow))*1,".")</f>
        <v>1.1224344638339019</v>
      </c>
      <c r="P28" s="96">
        <f>IFERROR((s_TR/(Rad_Spec!N28*s_GSF_s*s_Fam*s_Foffset*ACF!F28*s_ET_ow*(1/24)*s_EF_ow*(1/365)*s_ED_ow))*1,".")</f>
        <v>0.38624328142063807</v>
      </c>
      <c r="Q28" s="96">
        <f>IFERROR((s_TR/(Rad_Spec!O28*s_GSF_s*s_Fam*s_Foffset*ACF!G28*s_ET_ow*(1/24)*s_EF_ow*(1/365)*s_ED_ow))*1,".")</f>
        <v>0.25017817610500942</v>
      </c>
      <c r="R28" s="96">
        <f>IFERROR((s_TR/(Rad_Spec!K28*s_GSF_s*s_Fam*s_Foffset*ACF!C28*s_ET_ow*(1/24)*s_EF_ow*(1/365)*s_ED_ow))*1,".")</f>
        <v>1.235790025238108</v>
      </c>
    </row>
    <row r="29" spans="1:18">
      <c r="A29" s="90" t="s">
        <v>52</v>
      </c>
      <c r="B29" s="97" t="s">
        <v>24</v>
      </c>
      <c r="C29" s="112" t="str">
        <f>IFERROR((s_TR/(k_decay_ow*Rad_Spec!I29*s_IFD_ow*s_EF_ow*s_ED_ow))*1,".")</f>
        <v>.</v>
      </c>
      <c r="D29" s="96" t="str">
        <f>IFERROR((s_TR/(k_decay_ow*Rad_Spec!G29*s_IRA_ow*(1/s_PEFm_ui)*s_SLF*s_ET_ow*s_EF_ow*s_ED_ow))*1,".")</f>
        <v>.</v>
      </c>
      <c r="E29" s="96" t="str">
        <f>IFERROR((s_TR/(k_decay_ow*Rad_Spec!G29*s_IRA_ow*(1/s_PEF)*s_SLF*s_ET_ow*s_EF_ow*s_ED_ow))*1,".")</f>
        <v>.</v>
      </c>
      <c r="F29" s="96">
        <f>IFERROR((s_TR/(k_decay_ow*Rad_Spec!K29*s_GSF_s*s_Fam*s_Foffset*ACF!C29*s_ET_ow*(1/24)*s_EF_ow*(1/365)*s_ED_ow))*1,".")</f>
        <v>4.7726824395857212</v>
      </c>
      <c r="G29" s="96">
        <f t="shared" si="22"/>
        <v>4.7726824395857212</v>
      </c>
      <c r="H29" s="96">
        <f t="shared" si="23"/>
        <v>4.7726824395857212</v>
      </c>
      <c r="I29" s="108" t="str">
        <f>IFERROR((s_TR/(Rad_Spec!F29*s_GSF_s*s_Fam*s_Foffset*Fsurf!C29*s_EF_ow*(1/365)*s_ET_ow*(1/24)*s_ED_ow))*1,".")</f>
        <v>.</v>
      </c>
      <c r="J29" s="96" t="str">
        <f>IFERROR((s_TR/(Rad_Spec!M29*s_GSF_s*s_Fam*s_Foffset*Fsurf!C29*s_EF_ow*(1/365)*s_ET_ow*(1/24)*s_ED_ow))*1,".")</f>
        <v>.</v>
      </c>
      <c r="K29" s="96" t="str">
        <f>IFERROR((s_TR/(Rad_Spec!N29*s_GSF_s*s_Fam*s_Foffset*Fsurf!C29*s_EF_ow*(1/365)*s_ET_ow*(1/24)*s_ED_ow))*1,".")</f>
        <v>.</v>
      </c>
      <c r="L29" s="96" t="str">
        <f>IFERROR((s_TR/(Rad_Spec!O29*s_GSF_s*s_Fam*s_Foffset*Fsurf!C29*s_EF_ow*(1/365)*s_ET_ow*(1/24)*s_ED_ow))*1,".")</f>
        <v>.</v>
      </c>
      <c r="M29" s="96" t="str">
        <f>IFERROR((s_TR/(Rad_Spec!K29*s_GSF_s*s_Fam*s_Foffset*Fsurf!C29*s_EF_ow*(1/365)*s_ET_ow*(1/24)*s_ED_ow))*1,".")</f>
        <v>.</v>
      </c>
      <c r="N29" s="96">
        <f>IFERROR((s_TR/(Rad_Spec!F29*s_GSF_s*s_Fam*s_Foffset*ACF!D29*s_ET_ow*(1/24)*s_EF_ow*(1/365)*s_ED_ow))*1,".")</f>
        <v>0.15799066235136794</v>
      </c>
      <c r="O29" s="96">
        <f>IFERROR((s_TR/(Rad_Spec!M29*s_GSF_s*s_Fam*s_Foffset*ACF!E29*s_ET_ow*(1/24)*s_EF_ow*(1/365)*s_ED_ow))*1,".")</f>
        <v>0.85186717402726986</v>
      </c>
      <c r="P29" s="96">
        <f>IFERROR((s_TR/(Rad_Spec!N29*s_GSF_s*s_Fam*s_Foffset*ACF!F29*s_ET_ow*(1/24)*s_EF_ow*(1/365)*s_ED_ow))*1,".")</f>
        <v>0.29658412581839549</v>
      </c>
      <c r="Q29" s="96">
        <f>IFERROR((s_TR/(Rad_Spec!O29*s_GSF_s*s_Fam*s_Foffset*ACF!G29*s_ET_ow*(1/24)*s_EF_ow*(1/365)*s_ED_ow))*1,".")</f>
        <v>0.18764145040126301</v>
      </c>
      <c r="R29" s="96">
        <f>IFERROR((s_TR/(Rad_Spec!K29*s_GSF_s*s_Fam*s_Foffset*ACF!C29*s_ET_ow*(1/24)*s_EF_ow*(1/365)*s_ED_ow))*1,".")</f>
        <v>0.9481048716528655</v>
      </c>
    </row>
    <row r="30" spans="1:18">
      <c r="A30" s="90" t="s">
        <v>53</v>
      </c>
      <c r="B30" s="91" t="s">
        <v>24</v>
      </c>
      <c r="C30" s="112">
        <f>IFERROR((s_TR/(k_decay_ow*Rad_Spec!I30*s_IFD_ow*s_EF_ow*s_ED_ow))*1,".")</f>
        <v>1.3019486644691134</v>
      </c>
      <c r="D30" s="96">
        <f>IFERROR((s_TR/(k_decay_ow*Rad_Spec!G30*s_IRA_ow*(1/s_PEFm_ui)*s_SLF*s_ET_ow*s_EF_ow*s_ED_ow))*1,".")</f>
        <v>8.4458646457532724E-5</v>
      </c>
      <c r="E30" s="96">
        <f>IFERROR((s_TR/(k_decay_ow*Rad_Spec!G30*s_IRA_ow*(1/s_PEF)*s_SLF*s_ET_ow*s_EF_ow*s_ED_ow))*1,".")</f>
        <v>3.0082871906508827E-2</v>
      </c>
      <c r="F30" s="96">
        <f>IFERROR((s_TR/(k_decay_ow*Rad_Spec!K30*s_GSF_s*s_Fam*s_Foffset*ACF!C30*s_ET_ow*(1/24)*s_EF_ow*(1/365)*s_ED_ow))*1,".")</f>
        <v>28049.845440660971</v>
      </c>
      <c r="G30" s="96">
        <f t="shared" si="22"/>
        <v>2.9403443369098382E-2</v>
      </c>
      <c r="H30" s="96">
        <f t="shared" si="23"/>
        <v>8.4453167646043558E-5</v>
      </c>
      <c r="I30" s="108">
        <f>IFERROR((s_TR/(Rad_Spec!F30*s_GSF_s*s_Fam*s_Foffset*Fsurf!C30*s_EF_ow*(1/365)*s_ET_ow*(1/24)*s_ED_ow))*1,".")</f>
        <v>2317.7228990738463</v>
      </c>
      <c r="J30" s="96">
        <f>IFERROR((s_TR/(Rad_Spec!M30*s_GSF_s*s_Fam*s_Foffset*Fsurf!C30*s_EF_ow*(1/365)*s_ET_ow*(1/24)*s_ED_ow))*1,".")</f>
        <v>7947.597103243088</v>
      </c>
      <c r="K30" s="96">
        <f>IFERROR((s_TR/(Rad_Spec!N30*s_GSF_s*s_Fam*s_Foffset*Fsurf!C30*s_EF_ow*(1/365)*s_ET_ow*(1/24)*s_ED_ow))*1,".")</f>
        <v>3255.2888504058415</v>
      </c>
      <c r="L30" s="96">
        <f>IFERROR((s_TR/(Rad_Spec!O30*s_GSF_s*s_Fam*s_Foffset*Fsurf!C30*s_EF_ow*(1/365)*s_ET_ow*(1/24)*s_ED_ow))*1,".")</f>
        <v>2396.4231672936717</v>
      </c>
      <c r="M30" s="96">
        <f>IFERROR((s_TR/(Rad_Spec!K30*s_GSF_s*s_Fam*s_Foffset*Fsurf!C30*s_EF_ow*(1/365)*s_ET_ow*(1/24)*s_ED_ow))*1,".")</f>
        <v>4612.7230246273612</v>
      </c>
      <c r="N30" s="96">
        <f>IFERROR((s_TR/(Rad_Spec!F30*s_GSF_s*s_Fam*s_Foffset*ACF!D30*s_ET_ow*(1/24)*s_EF_ow*(1/365)*s_ED_ow))*1,".")</f>
        <v>2799.8092620812063</v>
      </c>
      <c r="O30" s="96">
        <f>IFERROR((s_TR/(Rad_Spec!M30*s_GSF_s*s_Fam*s_Foffset*ACF!E30*s_ET_ow*(1/24)*s_EF_ow*(1/365)*s_ED_ow))*1,".")</f>
        <v>9798.649822381929</v>
      </c>
      <c r="P30" s="96">
        <f>IFERROR((s_TR/(Rad_Spec!N30*s_GSF_s*s_Fam*s_Foffset*ACF!F30*s_ET_ow*(1/24)*s_EF_ow*(1/365)*s_ED_ow))*1,".")</f>
        <v>4049.6903056611277</v>
      </c>
      <c r="Q30" s="96">
        <f>IFERROR((s_TR/(Rad_Spec!O30*s_GSF_s*s_Fam*s_Foffset*ACF!G30*s_ET_ow*(1/24)*s_EF_ow*(1/365)*s_ED_ow))*1,".")</f>
        <v>3011.6081855299003</v>
      </c>
      <c r="R30" s="96">
        <f>IFERROR((s_TR/(Rad_Spec!K30*s_GSF_s*s_Fam*s_Foffset*ACF!C30*s_ET_ow*(1/24)*s_EF_ow*(1/365)*s_ED_ow))*1,".")</f>
        <v>5572.1694137498534</v>
      </c>
    </row>
    <row r="31" spans="1:18">
      <c r="A31" s="98" t="s">
        <v>25</v>
      </c>
      <c r="B31" s="98" t="s">
        <v>24</v>
      </c>
      <c r="C31" s="109">
        <f>1/SUM(1/C32,1/C33,1/C34,1/C35,1/C36,1/C37,1/C38,1/C41,1/C44)</f>
        <v>0.12245118731408317</v>
      </c>
      <c r="D31" s="109">
        <f>1/SUM(1/D32,1/D33,1/D34,1/D35,1/D36,1/D37,1/D38,1/D41,1/D44)</f>
        <v>7.3744754265445641E-6</v>
      </c>
      <c r="E31" s="109">
        <f>1/SUM(1/E32,1/E33,1/E34,1/E35,1/E36,1/E37,1/E38,1/E41,1/E44)</f>
        <v>2.6266748158933003E-3</v>
      </c>
      <c r="F31" s="109">
        <f>1/SUM(1/F32,1/F33,1/F34,1/F35,1/F36,1/F37,1/F38,1/F39,1/F40,1/F41,1/F42,1/F43,1/F44)</f>
        <v>21.379224353639771</v>
      </c>
      <c r="G31" s="109">
        <f t="shared" ref="G31:H31" si="24">1/SUM(1/G32,1/G33,1/G34,1/G35,1/G36,1/G37,1/G38,1/G39,1/G40,1/G41,1/G42,1/G43,1/G44)</f>
        <v>2.5712045438397754E-3</v>
      </c>
      <c r="H31" s="109">
        <f t="shared" si="24"/>
        <v>7.3740287909609365E-6</v>
      </c>
      <c r="I31" s="109">
        <f>1/SUM(1/I32,1/I33,1/I34,1/I35,1/I36,1/I37,1/I38,1/I39,1/I40,1/I41,1/I43,1/I44)</f>
        <v>0.92362011569903824</v>
      </c>
      <c r="J31" s="109">
        <f>1/SUM(1/J32,1/J33,1/J34,1/J35,1/J36,1/J37,1/J38,1/J39,1/J40,1/J41,1/J43,1/J44)</f>
        <v>3.7755620859106447</v>
      </c>
      <c r="K31" s="109">
        <f>1/SUM(1/K32,1/K33,1/K34,1/K35,1/K36,1/K37,1/K38,1/K39,1/K40,1/K41,1/K43,1/K44)</f>
        <v>1.4123984360415629</v>
      </c>
      <c r="L31" s="109">
        <f>1/SUM(1/L32,1/L33,1/L34,1/L35,1/L36,1/L37,1/L38,1/L39,1/L40,1/L41,1/L43,1/L44)</f>
        <v>0.9846230336394407</v>
      </c>
      <c r="M31" s="109">
        <f>1/SUM(1/M32,1/M33,1/M34,1/M35,1/M36,1/M37,1/M38,1/M39,1/M40,1/M41,1/M43,1/M44)</f>
        <v>3.6468750876075</v>
      </c>
      <c r="N31" s="109">
        <f>1/SUM(1/N32,1/N33,1/N34,1/N35,1/N36,1/N37,1/N38,1/N39,1/N40,1/N41,1/N42,1/N43,1/N44)</f>
        <v>1.0502576577022309</v>
      </c>
      <c r="O31" s="109">
        <f>1/SUM(1/O32,1/O33,1/O34,1/O35,1/O36,1/O37,1/O38,1/O39,1/O40,1/O41,1/O42,1/O43,1/O44)</f>
        <v>4.3821217184231109</v>
      </c>
      <c r="P31" s="109">
        <f>1/SUM(1/P32,1/P33,1/P34,1/P35,1/P36,1/P37,1/P38,1/P39,1/P40,1/P41,1/P42,1/P43,1/P44)</f>
        <v>1.6334832515215341</v>
      </c>
      <c r="Q31" s="109">
        <f>1/SUM(1/Q32,1/Q33,1/Q34,1/Q35,1/Q36,1/Q37,1/Q38,1/Q39,1/Q40,1/Q41,1/Q42,1/Q43,1/Q44)</f>
        <v>1.1733948012566033</v>
      </c>
      <c r="R31" s="109">
        <f>1/SUM(1/R32,1/R33,1/R34,1/R35,1/R36,1/R37,1/R38,1/R39,1/R40,1/R41,1/R42,1/R43,1/R44)</f>
        <v>4.2470344546126766</v>
      </c>
    </row>
    <row r="32" spans="1:18">
      <c r="A32" s="101" t="s">
        <v>303</v>
      </c>
      <c r="B32" s="102">
        <v>1</v>
      </c>
      <c r="C32" s="110">
        <f>IFERROR(C3/$B32,0)</f>
        <v>0.74623886865912603</v>
      </c>
      <c r="D32" s="110">
        <f>IFERROR(D3/$B32,0)</f>
        <v>6.3343984843149557E-5</v>
      </c>
      <c r="E32" s="110">
        <f>IFERROR(E3/$B32,0)</f>
        <v>2.2562153929881618E-2</v>
      </c>
      <c r="F32" s="110">
        <f>IFERROR(F3/$B32,0)</f>
        <v>544.17204648505356</v>
      </c>
      <c r="G32" s="103">
        <f t="shared" ref="G32:G44" si="25">(IF(AND(C32&lt;&gt;0,E32&lt;&gt;0,F32&lt;&gt;0),1/((1/C32)+(1/E32)+(1/F32)),IF(AND(C32&lt;&gt;0,E32&lt;&gt;0,F32=0), 1/((1/C32)+(1/E32)),IF(AND(C32&lt;&gt;0,E32=0,F32&lt;&gt;0),1/((1/C32)+(1/F32)),IF(AND(C32=0,E32&lt;&gt;0,F32&lt;&gt;0),1/((1/E32)+(1/F32)),IF(AND(C32&lt;&gt;0,E32=0,F32=0),1/(1/C32),IF(AND(C32=0,E32&lt;&gt;0,F32=0),1/(1/E32),IF(AND(C32=0,E32=0,F32&lt;&gt;0),1/(1/F32),IF(AND(C32=0,E32=0,F32=0),0)))))))))</f>
        <v>2.1899136663763193E-2</v>
      </c>
      <c r="H32" s="103">
        <f t="shared" ref="H32:H44" si="26">(IF(AND(C32&lt;&gt;0,D32&lt;&gt;0,F32&lt;&gt;0),1/((1/C32)+(1/D32)+(1/F32)),IF(AND(C32&lt;&gt;0,D32&lt;&gt;0,F32=0), 1/((1/C32)+(1/D32)),IF(AND(C32&lt;&gt;0,D32=0,F32&lt;&gt;0),1/((1/C32)+(1/F32)),IF(AND(C32=0,D32&lt;&gt;0,F32&lt;&gt;0),1/((1/D32)+(1/F32)),IF(AND(C32&lt;&gt;0,D32=0,F32=0),1/(1/C32),IF(AND(C32=0,D32&lt;&gt;0,F32=0),1/(1/D32),IF(AND(C32=0,D32=0,F32&lt;&gt;0),1/(1/F32),IF(AND(C32=0,D32=0,F32=0),0)))))))))</f>
        <v>6.3338601015682476E-5</v>
      </c>
      <c r="I32" s="110">
        <f>IFERROR(I3/$B32,0)</f>
        <v>60.305503644941993</v>
      </c>
      <c r="J32" s="110">
        <f>IFERROR(J3/$B32,0)</f>
        <v>121.32771106834682</v>
      </c>
      <c r="K32" s="110">
        <f>IFERROR(K3/$B32,0)</f>
        <v>64.730092227587207</v>
      </c>
      <c r="L32" s="110">
        <f>IFERROR(L3/$B32,0)</f>
        <v>60.305503644941993</v>
      </c>
      <c r="M32" s="110">
        <f>IFERROR(M3/$B32,0)</f>
        <v>89.327527274070334</v>
      </c>
      <c r="N32" s="110">
        <f>IFERROR(N3/$B32,0)</f>
        <v>75.156272359505834</v>
      </c>
      <c r="O32" s="110">
        <f>IFERROR(O3/$B32,0)</f>
        <v>155.47778100577321</v>
      </c>
      <c r="P32" s="110">
        <f>IFERROR(P3/$B32,0)</f>
        <v>85.755928207347054</v>
      </c>
      <c r="Q32" s="110">
        <f>IFERROR(Q3/$B32,0)</f>
        <v>82.356246434040486</v>
      </c>
      <c r="R32" s="110">
        <f>IFERROR(R3/$B32,0)</f>
        <v>108.10108881549067</v>
      </c>
    </row>
    <row r="33" spans="1:18">
      <c r="A33" s="101" t="s">
        <v>304</v>
      </c>
      <c r="B33" s="102">
        <v>1</v>
      </c>
      <c r="C33" s="110">
        <f>IFERROR(C13/$B33,0)</f>
        <v>1.4454705644893309</v>
      </c>
      <c r="D33" s="110">
        <f>IFERROR(D13/$B33,0)</f>
        <v>8.3368857470983912E-5</v>
      </c>
      <c r="E33" s="110">
        <f>IFERROR(E13/$B33,0)</f>
        <v>2.9694705817392576E-2</v>
      </c>
      <c r="F33" s="110">
        <f>IFERROR(F13/$B33,0)</f>
        <v>481.81453262135346</v>
      </c>
      <c r="G33" s="103">
        <f t="shared" si="25"/>
        <v>2.9095201788852984E-2</v>
      </c>
      <c r="H33" s="103">
        <f t="shared" si="26"/>
        <v>8.3364034948269806E-5</v>
      </c>
      <c r="I33" s="110">
        <f>IFERROR(I13/$B33,0)</f>
        <v>32.344098499676676</v>
      </c>
      <c r="J33" s="110">
        <f>IFERROR(J13/$B33,0)</f>
        <v>96.422850843585238</v>
      </c>
      <c r="K33" s="110">
        <f>IFERROR(K13/$B33,0)</f>
        <v>40.521593991393566</v>
      </c>
      <c r="L33" s="110">
        <f>IFERROR(L13/$B33,0)</f>
        <v>32.490783753643449</v>
      </c>
      <c r="M33" s="110">
        <f>IFERROR(M13/$B33,0)</f>
        <v>79.602420196426436</v>
      </c>
      <c r="N33" s="110">
        <f>IFERROR(N13/$B33,0)</f>
        <v>39.059691691868821</v>
      </c>
      <c r="O33" s="110">
        <f>IFERROR(O13/$B33,0)</f>
        <v>120.51240330015024</v>
      </c>
      <c r="P33" s="110">
        <f>IFERROR(P13/$B33,0)</f>
        <v>51.579352351731529</v>
      </c>
      <c r="Q33" s="110">
        <f>IFERROR(Q13/$B33,0)</f>
        <v>41.253750483533302</v>
      </c>
      <c r="R33" s="110">
        <f>IFERROR(R13/$B33,0)</f>
        <v>95.713618367432304</v>
      </c>
    </row>
    <row r="34" spans="1:18">
      <c r="A34" s="101" t="s">
        <v>305</v>
      </c>
      <c r="B34" s="102">
        <v>1</v>
      </c>
      <c r="C34" s="110">
        <f>IFERROR(C14/$B34,0)</f>
        <v>26.300109124662612</v>
      </c>
      <c r="D34" s="110">
        <f>IFERROR(D14/$B34,0)</f>
        <v>0.15644277128332335</v>
      </c>
      <c r="E34" s="110">
        <f>IFERROR(E14/$B34,0)</f>
        <v>55.722510916414642</v>
      </c>
      <c r="F34" s="110">
        <f>IFERROR(F14/$B34,0)</f>
        <v>57.199471312031115</v>
      </c>
      <c r="G34" s="103">
        <f t="shared" si="25"/>
        <v>13.614443726116956</v>
      </c>
      <c r="H34" s="103">
        <f t="shared" si="26"/>
        <v>0.15509600928917142</v>
      </c>
      <c r="I34" s="110">
        <f>IFERROR(I14/$B34,0)</f>
        <v>2.2716036074854715</v>
      </c>
      <c r="J34" s="110">
        <f>IFERROR(J14/$B34,0)</f>
        <v>9.5763681492034571</v>
      </c>
      <c r="K34" s="110">
        <f>IFERROR(K14/$B34,0)</f>
        <v>3.4885341114955448</v>
      </c>
      <c r="L34" s="110">
        <f>IFERROR(L14/$B34,0)</f>
        <v>2.4007116466205902</v>
      </c>
      <c r="M34" s="110">
        <f>IFERROR(M14/$B34,0)</f>
        <v>9.7072253537267361</v>
      </c>
      <c r="N34" s="110">
        <f>IFERROR(N14/$B34,0)</f>
        <v>2.6876457947834349</v>
      </c>
      <c r="O34" s="110">
        <f>IFERROR(O14/$B34,0)</f>
        <v>11.268326890371108</v>
      </c>
      <c r="P34" s="110">
        <f>IFERROR(P14/$B34,0)</f>
        <v>4.0905507691475584</v>
      </c>
      <c r="Q34" s="110">
        <f>IFERROR(Q14/$B34,0)</f>
        <v>2.9442180828047042</v>
      </c>
      <c r="R34" s="110">
        <f>IFERROR(R14/$B34,0)</f>
        <v>11.362812861190989</v>
      </c>
    </row>
    <row r="35" spans="1:18">
      <c r="A35" s="101" t="s">
        <v>306</v>
      </c>
      <c r="B35" s="102">
        <v>1</v>
      </c>
      <c r="C35" s="110">
        <f>IFERROR(C30/$B35,0)</f>
        <v>1.3019486644691134</v>
      </c>
      <c r="D35" s="110">
        <f>IFERROR(D30/$B35,0)</f>
        <v>8.4458646457532724E-5</v>
      </c>
      <c r="E35" s="110">
        <f>IFERROR(E30/$B35,0)</f>
        <v>3.0082871906508827E-2</v>
      </c>
      <c r="F35" s="110">
        <f>IFERROR(F30/$B35,0)</f>
        <v>28049.845440660971</v>
      </c>
      <c r="G35" s="103">
        <f t="shared" si="25"/>
        <v>2.9403443369098382E-2</v>
      </c>
      <c r="H35" s="103">
        <f t="shared" si="26"/>
        <v>8.4453167646043558E-5</v>
      </c>
      <c r="I35" s="110">
        <f>IFERROR(I30/$B35,0)</f>
        <v>2317.7228990738463</v>
      </c>
      <c r="J35" s="110">
        <f>IFERROR(J30/$B35,0)</f>
        <v>7947.597103243088</v>
      </c>
      <c r="K35" s="110">
        <f>IFERROR(K30/$B35,0)</f>
        <v>3255.2888504058415</v>
      </c>
      <c r="L35" s="110">
        <f>IFERROR(L30/$B35,0)</f>
        <v>2396.4231672936717</v>
      </c>
      <c r="M35" s="110">
        <f>IFERROR(M30/$B35,0)</f>
        <v>4612.7230246273612</v>
      </c>
      <c r="N35" s="110">
        <f>IFERROR(N30/$B35,0)</f>
        <v>2799.8092620812063</v>
      </c>
      <c r="O35" s="110">
        <f>IFERROR(O30/$B35,0)</f>
        <v>9798.649822381929</v>
      </c>
      <c r="P35" s="110">
        <f>IFERROR(P30/$B35,0)</f>
        <v>4049.6903056611277</v>
      </c>
      <c r="Q35" s="110">
        <f>IFERROR(Q30/$B35,0)</f>
        <v>3011.6081855299003</v>
      </c>
      <c r="R35" s="110">
        <f>IFERROR(R30/$B35,0)</f>
        <v>5572.1694137498534</v>
      </c>
    </row>
    <row r="36" spans="1:18">
      <c r="A36" s="101" t="s">
        <v>307</v>
      </c>
      <c r="B36" s="102">
        <v>1</v>
      </c>
      <c r="C36" s="110">
        <f>IFERROR(C26/$B36,0)</f>
        <v>0.34506534152282897</v>
      </c>
      <c r="D36" s="110">
        <f>IFERROR(D26/$B36,0)</f>
        <v>1.3688742487290792E-5</v>
      </c>
      <c r="E36" s="110">
        <f>IFERROR(E26/$B36,0)</f>
        <v>4.8757197051862815E-3</v>
      </c>
      <c r="F36" s="110">
        <f>IFERROR(F26/$B36,0)</f>
        <v>145.21228977697967</v>
      </c>
      <c r="G36" s="103">
        <f t="shared" si="25"/>
        <v>4.8076272551708741E-3</v>
      </c>
      <c r="H36" s="103">
        <f t="shared" si="26"/>
        <v>1.3688198186106467E-5</v>
      </c>
      <c r="I36" s="110">
        <f>IFERROR(I26/$B36,0)</f>
        <v>7.5902948744989978</v>
      </c>
      <c r="J36" s="110">
        <f>IFERROR(J26/$B36,0)</f>
        <v>25.161198479002199</v>
      </c>
      <c r="K36" s="110">
        <f>IFERROR(K26/$B36,0)</f>
        <v>9.9749255024216819</v>
      </c>
      <c r="L36" s="110">
        <f>IFERROR(L26/$B36,0)</f>
        <v>7.6701927152831981</v>
      </c>
      <c r="M36" s="110">
        <f>IFERROR(M26/$B36,0)</f>
        <v>24.04845900831366</v>
      </c>
      <c r="N36" s="110">
        <f>IFERROR(N26/$B36,0)</f>
        <v>9.333739135978302</v>
      </c>
      <c r="O36" s="110">
        <f>IFERROR(O26/$B36,0)</f>
        <v>32.010907268819885</v>
      </c>
      <c r="P36" s="110">
        <f>IFERROR(P26/$B36,0)</f>
        <v>12.814387795941029</v>
      </c>
      <c r="Q36" s="110">
        <f>IFERROR(Q26/$B36,0)</f>
        <v>9.7593614561084525</v>
      </c>
      <c r="R36" s="110">
        <f>IFERROR(R26/$B36,0)</f>
        <v>28.846771412969307</v>
      </c>
    </row>
    <row r="37" spans="1:18">
      <c r="A37" s="101" t="s">
        <v>308</v>
      </c>
      <c r="B37" s="102">
        <v>1</v>
      </c>
      <c r="C37" s="110">
        <f>IFERROR(C22/$B37,0)</f>
        <v>0.91330727209027351</v>
      </c>
      <c r="D37" s="110">
        <f>IFERROR(D22/$B37,0)</f>
        <v>9.1387361442733434E-5</v>
      </c>
      <c r="E37" s="110">
        <f>IFERROR(E22/$B37,0)</f>
        <v>3.2550773703648166E-2</v>
      </c>
      <c r="F37" s="110">
        <f>IFERROR(F22/$B37,0)</f>
        <v>1148.2238440808947</v>
      </c>
      <c r="G37" s="103">
        <f t="shared" si="25"/>
        <v>3.1429710532077527E-2</v>
      </c>
      <c r="H37" s="103">
        <f t="shared" si="26"/>
        <v>9.1378210682487601E-5</v>
      </c>
      <c r="I37" s="110">
        <f>IFERROR(I22/$B37,0)</f>
        <v>278.64944854757317</v>
      </c>
      <c r="J37" s="110">
        <f>IFERROR(J22/$B37,0)</f>
        <v>382.70394325205035</v>
      </c>
      <c r="K37" s="110">
        <f>IFERROR(K22/$B37,0)</f>
        <v>280.25704151996297</v>
      </c>
      <c r="L37" s="110">
        <f>IFERROR(L22/$B37,0)</f>
        <v>279.18325975168727</v>
      </c>
      <c r="M37" s="110">
        <f>IFERROR(M22/$B37,0)</f>
        <v>192.51474450512654</v>
      </c>
      <c r="N37" s="110">
        <f>IFERROR(N22/$B37,0)</f>
        <v>375.44867149624463</v>
      </c>
      <c r="O37" s="110">
        <f>IFERROR(O22/$B37,0)</f>
        <v>452.81357917187177</v>
      </c>
      <c r="P37" s="110">
        <f>IFERROR(P22/$B37,0)</f>
        <v>343.36775454903386</v>
      </c>
      <c r="Q37" s="110">
        <f>IFERROR(Q22/$B37,0)</f>
        <v>341.10523431692462</v>
      </c>
      <c r="R37" s="110">
        <f>IFERROR(R22/$B37,0)</f>
        <v>228.09743453527824</v>
      </c>
    </row>
    <row r="38" spans="1:18">
      <c r="A38" s="101" t="s">
        <v>309</v>
      </c>
      <c r="B38" s="102">
        <v>1</v>
      </c>
      <c r="C38" s="110">
        <f>IFERROR(C2/$B38,0)</f>
        <v>0.75235558069731556</v>
      </c>
      <c r="D38" s="110">
        <f>IFERROR(D2/$B38,0)</f>
        <v>8.3692829715042153E-5</v>
      </c>
      <c r="E38" s="110">
        <f>IFERROR(E2/$B38,0)</f>
        <v>2.981009975191613E-2</v>
      </c>
      <c r="F38" s="110">
        <f>IFERROR(F2/$B38,0)</f>
        <v>849.32732448138688</v>
      </c>
      <c r="G38" s="103">
        <f t="shared" si="25"/>
        <v>2.8673001533243876E-2</v>
      </c>
      <c r="H38" s="103">
        <f t="shared" si="26"/>
        <v>8.3683512426517456E-5</v>
      </c>
      <c r="I38" s="110">
        <f>IFERROR(I2/$B38,0)</f>
        <v>41.2490677832185</v>
      </c>
      <c r="J38" s="110">
        <f>IFERROR(J2/$B38,0)</f>
        <v>147.25850452544628</v>
      </c>
      <c r="K38" s="110">
        <f>IFERROR(K2/$B38,0)</f>
        <v>56.878597372953628</v>
      </c>
      <c r="L38" s="110">
        <f>IFERROR(L2/$B38,0)</f>
        <v>42.32825851010503</v>
      </c>
      <c r="M38" s="110">
        <f>IFERROR(M2/$B38,0)</f>
        <v>141.36816434442844</v>
      </c>
      <c r="N38" s="110">
        <f>IFERROR(N2/$B38,0)</f>
        <v>51.280717010750536</v>
      </c>
      <c r="O38" s="110">
        <f>IFERROR(O2/$B38,0)</f>
        <v>185.07926860657594</v>
      </c>
      <c r="P38" s="110">
        <f>IFERROR(P2/$B38,0)</f>
        <v>72.829588694170596</v>
      </c>
      <c r="Q38" s="110">
        <f>IFERROR(Q2/$B38,0)</f>
        <v>54.061382030203852</v>
      </c>
      <c r="R38" s="110">
        <f>IFERROR(R2/$B38,0)</f>
        <v>168.72092039683122</v>
      </c>
    </row>
    <row r="39" spans="1:18">
      <c r="A39" s="101" t="s">
        <v>310</v>
      </c>
      <c r="B39" s="102">
        <v>1</v>
      </c>
      <c r="C39" s="110">
        <f>IFERROR(C11/$B39,0)</f>
        <v>0</v>
      </c>
      <c r="D39" s="110">
        <f>IFERROR(D11/$B39,0)</f>
        <v>0</v>
      </c>
      <c r="E39" s="110">
        <f>IFERROR(E11/$B39,0)</f>
        <v>0</v>
      </c>
      <c r="F39" s="110">
        <f>IFERROR(F11/$B39,0)</f>
        <v>428.41756122259534</v>
      </c>
      <c r="G39" s="103">
        <f t="shared" si="25"/>
        <v>428.41756122259528</v>
      </c>
      <c r="H39" s="103">
        <f t="shared" si="26"/>
        <v>428.41756122259528</v>
      </c>
      <c r="I39" s="110">
        <f>IFERROR(I11/$B39,0)</f>
        <v>17.845461097839127</v>
      </c>
      <c r="J39" s="110">
        <f>IFERROR(J11/$B39,0)</f>
        <v>73.107774023081816</v>
      </c>
      <c r="K39" s="110">
        <f>IFERROR(K11/$B39,0)</f>
        <v>26.496732913127541</v>
      </c>
      <c r="L39" s="110">
        <f>IFERROR(L11/$B39,0)</f>
        <v>18.526270596369404</v>
      </c>
      <c r="M39" s="110">
        <f>IFERROR(M11/$B39,0)</f>
        <v>74.190852156757117</v>
      </c>
      <c r="N39" s="110">
        <f>IFERROR(N11/$B39,0)</f>
        <v>23.056335738408158</v>
      </c>
      <c r="O39" s="110">
        <f>IFERROR(O11/$B39,0)</f>
        <v>87.339420699575115</v>
      </c>
      <c r="P39" s="110">
        <f>IFERROR(P11/$B39,0)</f>
        <v>31.032058592761569</v>
      </c>
      <c r="Q39" s="110">
        <f>IFERROR(Q11/$B39,0)</f>
        <v>22.390206250751334</v>
      </c>
      <c r="R39" s="110">
        <f>IFERROR(R11/$B39,0)</f>
        <v>85.106181280320016</v>
      </c>
    </row>
    <row r="40" spans="1:18">
      <c r="A40" s="101" t="s">
        <v>311</v>
      </c>
      <c r="B40" s="102">
        <v>1</v>
      </c>
      <c r="C40" s="110">
        <f>IFERROR(C4/$B40,0)</f>
        <v>0</v>
      </c>
      <c r="D40" s="110">
        <f>IFERROR(D4/$B40,0)</f>
        <v>0</v>
      </c>
      <c r="E40" s="110">
        <f>IFERROR(E4/$B40,0)</f>
        <v>0</v>
      </c>
      <c r="F40" s="110">
        <f>IFERROR(F4/$B40,0)</f>
        <v>51586.816996278001</v>
      </c>
      <c r="G40" s="103">
        <f t="shared" si="25"/>
        <v>51586.816996278001</v>
      </c>
      <c r="H40" s="103">
        <f t="shared" si="26"/>
        <v>51586.816996278001</v>
      </c>
      <c r="I40" s="110">
        <f>IFERROR(I4/$B40,0)</f>
        <v>2113.3595442401133</v>
      </c>
      <c r="J40" s="110">
        <f>IFERROR(J4/$B40,0)</f>
        <v>9132.081651296181</v>
      </c>
      <c r="K40" s="110">
        <f>IFERROR(K4/$B40,0)</f>
        <v>3310.3795985948659</v>
      </c>
      <c r="L40" s="110">
        <f>IFERROR(L4/$B40,0)</f>
        <v>2253.8754713837384</v>
      </c>
      <c r="M40" s="110">
        <f>IFERROR(M4/$B40,0)</f>
        <v>9312.7162334097338</v>
      </c>
      <c r="N40" s="110">
        <f>IFERROR(N4/$B40,0)</f>
        <v>2480.3796517564811</v>
      </c>
      <c r="O40" s="110">
        <f>IFERROR(O4/$B40,0)</f>
        <v>10105.561555324359</v>
      </c>
      <c r="P40" s="110">
        <f>IFERROR(P4/$B40,0)</f>
        <v>3648.7867512999187</v>
      </c>
      <c r="Q40" s="110">
        <f>IFERROR(Q4/$B40,0)</f>
        <v>2522.9831214662167</v>
      </c>
      <c r="R40" s="110">
        <f>IFERROR(R4/$B40,0)</f>
        <v>10247.845551501112</v>
      </c>
    </row>
    <row r="41" spans="1:18">
      <c r="A41" s="101" t="s">
        <v>312</v>
      </c>
      <c r="B41" s="105">
        <v>0.99987999999999999</v>
      </c>
      <c r="C41" s="110">
        <f>IFERROR(C8/$B41,0)</f>
        <v>214.23196418359589</v>
      </c>
      <c r="D41" s="110">
        <f>IFERROR(D8/$B41,0)</f>
        <v>3.2309309387132723E-2</v>
      </c>
      <c r="E41" s="110">
        <f>IFERROR(E8/$B41,0)</f>
        <v>11.50807947377648</v>
      </c>
      <c r="F41" s="110">
        <f>IFERROR(F8/$B41,0)</f>
        <v>93.97012533753346</v>
      </c>
      <c r="G41" s="103">
        <f t="shared" si="25"/>
        <v>9.7842581179513939</v>
      </c>
      <c r="H41" s="103">
        <f t="shared" si="26"/>
        <v>3.2293335813543898E-2</v>
      </c>
      <c r="I41" s="110">
        <f>IFERROR(I8/$B41,0)</f>
        <v>3.6345758607467884</v>
      </c>
      <c r="J41" s="110">
        <f>IFERROR(J8/$B41,0)</f>
        <v>16.766644595706907</v>
      </c>
      <c r="K41" s="110">
        <f>IFERROR(K8/$B41,0)</f>
        <v>6.001696645054178</v>
      </c>
      <c r="L41" s="110">
        <f>IFERROR(L8/$B41,0)</f>
        <v>3.9673187212376919</v>
      </c>
      <c r="M41" s="110">
        <f>IFERROR(M8/$B41,0)</f>
        <v>16.408522089779193</v>
      </c>
      <c r="N41" s="110">
        <f>IFERROR(N8/$B41,0)</f>
        <v>3.768593315413221</v>
      </c>
      <c r="O41" s="110">
        <f>IFERROR(O8/$B41,0)</f>
        <v>18.015640585113271</v>
      </c>
      <c r="P41" s="110">
        <f>IFERROR(P8/$B41,0)</f>
        <v>6.4553274219316235</v>
      </c>
      <c r="Q41" s="110">
        <f>IFERROR(Q8/$B41,0)</f>
        <v>4.4828824269833909</v>
      </c>
      <c r="R41" s="110">
        <f>IFERROR(R8/$B41,0)</f>
        <v>18.667391922702347</v>
      </c>
    </row>
    <row r="42" spans="1:18">
      <c r="A42" s="101" t="s">
        <v>313</v>
      </c>
      <c r="B42" s="102">
        <v>0.97898250799999997</v>
      </c>
      <c r="C42" s="110">
        <f>IFERROR(C19/$B42,0)</f>
        <v>0</v>
      </c>
      <c r="D42" s="110">
        <f>IFERROR(D19/$B42,0)</f>
        <v>0</v>
      </c>
      <c r="E42" s="110">
        <f>IFERROR(E19/$B42,0)</f>
        <v>0</v>
      </c>
      <c r="F42" s="110">
        <f>IFERROR(F19/$B42,0)</f>
        <v>345975.15378776827</v>
      </c>
      <c r="G42" s="103">
        <f t="shared" si="25"/>
        <v>345975.15378776827</v>
      </c>
      <c r="H42" s="103">
        <f t="shared" si="26"/>
        <v>345975.15378776827</v>
      </c>
      <c r="I42" s="110">
        <f>IFERROR(I19/$B42,0)</f>
        <v>0</v>
      </c>
      <c r="J42" s="110">
        <f>IFERROR(J19/$B42,0)</f>
        <v>0</v>
      </c>
      <c r="K42" s="110">
        <f>IFERROR(K19/$B42,0)</f>
        <v>0</v>
      </c>
      <c r="L42" s="110">
        <f>IFERROR(L19/$B42,0)</f>
        <v>0</v>
      </c>
      <c r="M42" s="110">
        <f>IFERROR(M19/$B42,0)</f>
        <v>0</v>
      </c>
      <c r="N42" s="110">
        <f>IFERROR(N19/$B42,0)</f>
        <v>12557.503031396918</v>
      </c>
      <c r="O42" s="110">
        <f>IFERROR(O19/$B42,0)</f>
        <v>62936.023565414485</v>
      </c>
      <c r="P42" s="110">
        <f>IFERROR(P19/$B42,0)</f>
        <v>22413.125484340671</v>
      </c>
      <c r="Q42" s="110">
        <f>IFERROR(Q19/$B42,0)</f>
        <v>14121.809123308067</v>
      </c>
      <c r="R42" s="110">
        <f>IFERROR(R19/$B42,0)</f>
        <v>68728.798307709163</v>
      </c>
    </row>
    <row r="43" spans="1:18">
      <c r="A43" s="101" t="s">
        <v>314</v>
      </c>
      <c r="B43" s="102">
        <v>2.0897492E-2</v>
      </c>
      <c r="C43" s="110">
        <f>IFERROR(C28/$B43,0)</f>
        <v>0</v>
      </c>
      <c r="D43" s="110">
        <f>IFERROR(D28/$B43,0)</f>
        <v>0</v>
      </c>
      <c r="E43" s="110">
        <f>IFERROR(E28/$B43,0)</f>
        <v>0</v>
      </c>
      <c r="F43" s="110">
        <f>IFERROR(F28/$B43,0)</f>
        <v>297.68481268134377</v>
      </c>
      <c r="G43" s="103">
        <f t="shared" si="25"/>
        <v>297.68481268134377</v>
      </c>
      <c r="H43" s="103">
        <f t="shared" si="26"/>
        <v>297.68481268134377</v>
      </c>
      <c r="I43" s="110">
        <f>IFERROR(I28/$B43,0)</f>
        <v>9.7055195544034092</v>
      </c>
      <c r="J43" s="110">
        <f>IFERROR(J28/$B43,0)</f>
        <v>52.571564253018472</v>
      </c>
      <c r="K43" s="110">
        <f>IFERROR(K28/$B43,0)</f>
        <v>18.301363664873325</v>
      </c>
      <c r="L43" s="110">
        <f>IFERROR(L28/$B43,0)</f>
        <v>11.500910571169722</v>
      </c>
      <c r="M43" s="110">
        <f>IFERROR(M28/$B43,0)</f>
        <v>53.960247082343486</v>
      </c>
      <c r="N43" s="110">
        <f>IFERROR(N28/$B43,0)</f>
        <v>9.798247448235287</v>
      </c>
      <c r="O43" s="110">
        <f>IFERROR(O28/$B43,0)</f>
        <v>53.711443642801818</v>
      </c>
      <c r="P43" s="110">
        <f>IFERROR(P28/$B43,0)</f>
        <v>18.482757711817193</v>
      </c>
      <c r="Q43" s="110">
        <f>IFERROR(Q28/$B43,0)</f>
        <v>11.971684262638282</v>
      </c>
      <c r="R43" s="110">
        <f>IFERROR(R28/$B43,0)</f>
        <v>59.135805638212851</v>
      </c>
    </row>
    <row r="44" spans="1:18">
      <c r="A44" s="101" t="s">
        <v>315</v>
      </c>
      <c r="B44" s="102">
        <v>0.99987999999999999</v>
      </c>
      <c r="C44" s="110">
        <f>IFERROR(C15/$B44,0)</f>
        <v>556.35391910709586</v>
      </c>
      <c r="D44" s="110">
        <f>IFERROR(D15/$B44,0)</f>
        <v>11.497974870865736</v>
      </c>
      <c r="E44" s="110">
        <f>IFERROR(E15/$B44,0)</f>
        <v>4095.4019479631602</v>
      </c>
      <c r="F44" s="110">
        <f>IFERROR(F15/$B44,0)</f>
        <v>19706.801696006682</v>
      </c>
      <c r="G44" s="103">
        <f t="shared" si="25"/>
        <v>477.93443798041835</v>
      </c>
      <c r="H44" s="103">
        <f t="shared" si="26"/>
        <v>11.258725735728396</v>
      </c>
      <c r="I44" s="110">
        <f>IFERROR(I15/$B44,0)</f>
        <v>3458.1612492384847</v>
      </c>
      <c r="J44" s="110">
        <f>IFERROR(J15/$B44,0)</f>
        <v>10080.824934408762</v>
      </c>
      <c r="K44" s="110">
        <f>IFERROR(K15/$B44,0)</f>
        <v>4458.3917450944582</v>
      </c>
      <c r="L44" s="110">
        <f>IFERROR(L15/$B44,0)</f>
        <v>3511.5986195357686</v>
      </c>
      <c r="M44" s="110">
        <f>IFERROR(M15/$B44,0)</f>
        <v>3286.682179028312</v>
      </c>
      <c r="N44" s="110">
        <f>IFERROR(N15/$B44,0)</f>
        <v>4119.0542879818395</v>
      </c>
      <c r="O44" s="110">
        <f>IFERROR(O15/$B44,0)</f>
        <v>12007.382588540217</v>
      </c>
      <c r="P44" s="110">
        <f>IFERROR(P15/$B44,0)</f>
        <v>5310.4399452680664</v>
      </c>
      <c r="Q44" s="110">
        <f>IFERROR(Q15/$B44,0)</f>
        <v>4182.7041334914929</v>
      </c>
      <c r="R44" s="110">
        <f>IFERROR(R15/$B44,0)</f>
        <v>3914.8036621315005</v>
      </c>
    </row>
    <row r="45" spans="1:18">
      <c r="A45" s="98" t="s">
        <v>33</v>
      </c>
      <c r="B45" s="98" t="s">
        <v>24</v>
      </c>
      <c r="C45" s="109">
        <f t="shared" ref="C45:R45" si="27">IFERROR(IF(AND(C46&lt;&gt;0,C47&lt;&gt;0),1/SUM(1/C46,1/C47),IF(AND(C46&lt;&gt;0,C47=0),1/(1/C46),IF(AND(C46=0,C47&lt;&gt;0),1/(1/C47),IF(AND(C46=0,C47=0),".")))),".")</f>
        <v>2.1370752234009895</v>
      </c>
      <c r="D45" s="109">
        <f t="shared" si="27"/>
        <v>2.1253573861846231E-2</v>
      </c>
      <c r="E45" s="109">
        <f t="shared" si="27"/>
        <v>7.5701963843681739</v>
      </c>
      <c r="F45" s="109">
        <f t="shared" si="27"/>
        <v>22.324151403127846</v>
      </c>
      <c r="G45" s="109">
        <f t="shared" si="27"/>
        <v>1.5508185749492662</v>
      </c>
      <c r="H45" s="109">
        <f t="shared" si="27"/>
        <v>2.1024465784428435E-2</v>
      </c>
      <c r="I45" s="109">
        <f t="shared" si="27"/>
        <v>0.79709726867147446</v>
      </c>
      <c r="J45" s="109">
        <f t="shared" si="27"/>
        <v>3.9100159936333303</v>
      </c>
      <c r="K45" s="109">
        <f t="shared" si="27"/>
        <v>1.3866700057964234</v>
      </c>
      <c r="L45" s="109">
        <f t="shared" si="27"/>
        <v>0.89428292668943488</v>
      </c>
      <c r="M45" s="109">
        <f t="shared" si="27"/>
        <v>3.9903654921951164</v>
      </c>
      <c r="N45" s="109">
        <f t="shared" si="27"/>
        <v>0.85792423855513189</v>
      </c>
      <c r="O45" s="109">
        <f t="shared" si="27"/>
        <v>4.1198344074022071</v>
      </c>
      <c r="P45" s="109">
        <f t="shared" si="27"/>
        <v>1.488678107832194</v>
      </c>
      <c r="Q45" s="109">
        <f t="shared" si="27"/>
        <v>0.92201431552428292</v>
      </c>
      <c r="R45" s="109">
        <f t="shared" si="27"/>
        <v>4.4347464908348027</v>
      </c>
    </row>
    <row r="46" spans="1:18">
      <c r="A46" s="101" t="s">
        <v>316</v>
      </c>
      <c r="B46" s="102">
        <v>1</v>
      </c>
      <c r="C46" s="110">
        <f>IFERROR(C10/$B46,0)</f>
        <v>2.1370752234009895</v>
      </c>
      <c r="D46" s="110">
        <f>IFERROR(D10/$B46,0)</f>
        <v>2.1253573861846231E-2</v>
      </c>
      <c r="E46" s="110">
        <f>IFERROR(E10/$B46,0)</f>
        <v>7.5701963843681739</v>
      </c>
      <c r="F46" s="110">
        <f>IFERROR(F10/$B46,0)</f>
        <v>20004.267134134327</v>
      </c>
      <c r="G46" s="103">
        <f t="shared" ref="G46:G47" si="28">(IF(AND(C46&lt;&gt;0,E46&lt;&gt;0,F46&lt;&gt;0),1/((1/C46)+(1/E46)+(1/F46)),IF(AND(C46&lt;&gt;0,E46&lt;&gt;0,F46=0), 1/((1/C46)+(1/E46)),IF(AND(C46&lt;&gt;0,E46=0,F46&lt;&gt;0),1/((1/C46)+(1/F46)),IF(AND(C46=0,E46&lt;&gt;0,F46&lt;&gt;0),1/((1/E46)+(1/F46)),IF(AND(C46&lt;&gt;0,E46=0,F46=0),1/(1/C46),IF(AND(C46=0,E46&lt;&gt;0,F46=0),1/(1/E46),IF(AND(C46=0,E46=0,F46&lt;&gt;0),1/(1/F46),IF(AND(C46=0,E46=0,F46=0),0)))))))))</f>
        <v>1.6664550110927361</v>
      </c>
      <c r="H46" s="103">
        <f t="shared" ref="H46:H47" si="29">(IF(AND(C46&lt;&gt;0,D46&lt;&gt;0,F46&lt;&gt;0),1/((1/C46)+(1/D46)+(1/F46)),IF(AND(C46&lt;&gt;0,D46&lt;&gt;0,F46=0), 1/((1/C46)+(1/D46)),IF(AND(C46&lt;&gt;0,D46=0,F46&lt;&gt;0),1/((1/C46)+(1/F46)),IF(AND(C46=0,D46&lt;&gt;0,F46&lt;&gt;0),1/((1/D46)+(1/F46)),IF(AND(C46&lt;&gt;0,D46=0,F46=0),1/(1/C46),IF(AND(C46=0,D46&lt;&gt;0,F46=0),1/(1/D46),IF(AND(C46=0,D46=0,F46&lt;&gt;0),1/(1/F46),IF(AND(C46=0,D46=0,F46=0),0)))))))))</f>
        <v>2.1044262757666223E-2</v>
      </c>
      <c r="I46" s="110">
        <f>IFERROR(I10/$B46,0)</f>
        <v>3362.7130743102421</v>
      </c>
      <c r="J46" s="110">
        <f>IFERROR(J10/$B46,0)</f>
        <v>9651.476238766656</v>
      </c>
      <c r="K46" s="110">
        <f>IFERROR(K10/$B46,0)</f>
        <v>4379.3041964447821</v>
      </c>
      <c r="L46" s="110">
        <f>IFERROR(L10/$B46,0)</f>
        <v>3427.9381123895378</v>
      </c>
      <c r="M46" s="110">
        <f>IFERROR(M10/$B46,0)</f>
        <v>3355.618742929842</v>
      </c>
      <c r="N46" s="110">
        <f>IFERROR(N10/$B46,0)</f>
        <v>4222.7990012023938</v>
      </c>
      <c r="O46" s="110">
        <f>IFERROR(O10/$B46,0)</f>
        <v>11331.752292525265</v>
      </c>
      <c r="P46" s="110">
        <f>IFERROR(P10/$B46,0)</f>
        <v>5059.008465879012</v>
      </c>
      <c r="Q46" s="110">
        <f>IFERROR(Q10/$B46,0)</f>
        <v>4206.0387634427752</v>
      </c>
      <c r="R46" s="110">
        <f>IFERROR(R10/$B46,0)</f>
        <v>3973.8958884857957</v>
      </c>
    </row>
    <row r="47" spans="1:18">
      <c r="A47" s="101" t="s">
        <v>317</v>
      </c>
      <c r="B47" s="102">
        <v>0.94399</v>
      </c>
      <c r="C47" s="110">
        <f>IFERROR(C6/$B47,0)</f>
        <v>0</v>
      </c>
      <c r="D47" s="110">
        <f>IFERROR(D6/$B47,0)</f>
        <v>0</v>
      </c>
      <c r="E47" s="110">
        <f>IFERROR(E6/$B47,0)</f>
        <v>0</v>
      </c>
      <c r="F47" s="110">
        <f>IFERROR(F6/$B47,0)</f>
        <v>22.349092307838688</v>
      </c>
      <c r="G47" s="103">
        <f t="shared" si="28"/>
        <v>22.349092307838688</v>
      </c>
      <c r="H47" s="103">
        <f t="shared" si="29"/>
        <v>22.349092307838688</v>
      </c>
      <c r="I47" s="110">
        <f>IFERROR(I6/$B47,0)</f>
        <v>0.79728625734937797</v>
      </c>
      <c r="J47" s="110">
        <f>IFERROR(J6/$B47,0)</f>
        <v>3.9116006653233137</v>
      </c>
      <c r="K47" s="110">
        <f>IFERROR(K6/$B47,0)</f>
        <v>1.3871092223173751</v>
      </c>
      <c r="L47" s="110">
        <f>IFERROR(L6/$B47,0)</f>
        <v>0.89451628873344857</v>
      </c>
      <c r="M47" s="110">
        <f>IFERROR(M6/$B47,0)</f>
        <v>3.9951163222299999</v>
      </c>
      <c r="N47" s="110">
        <f>IFERROR(N6/$B47,0)</f>
        <v>0.85809857400550493</v>
      </c>
      <c r="O47" s="110">
        <f>IFERROR(O6/$B47,0)</f>
        <v>4.1213327818954806</v>
      </c>
      <c r="P47" s="110">
        <f>IFERROR(P6/$B47,0)</f>
        <v>1.4891162993967821</v>
      </c>
      <c r="Q47" s="110">
        <f>IFERROR(Q6/$B47,0)</f>
        <v>0.92221647647456062</v>
      </c>
      <c r="R47" s="110">
        <f>IFERROR(R6/$B47,0)</f>
        <v>4.4397010616781607</v>
      </c>
    </row>
    <row r="48" spans="1:18">
      <c r="A48" s="98" t="s">
        <v>46</v>
      </c>
      <c r="B48" s="98" t="s">
        <v>24</v>
      </c>
      <c r="C48" s="109">
        <f>1/SUM(1/C49,1/C52,1/C54,1/C58,1/C59,1/C61)</f>
        <v>2.9106077246019518E-2</v>
      </c>
      <c r="D48" s="109">
        <f>1/SUM(1/D49,1/D52,1/D54,1/D58,1/D59,1/D61)</f>
        <v>4.0430563496702828E-5</v>
      </c>
      <c r="E48" s="109">
        <f>1/SUM(1/E49,1/E52,1/E54,1/E58,1/E59,1/E61)</f>
        <v>1.4400745380058189E-2</v>
      </c>
      <c r="F48" s="109">
        <f>1/SUM(1/F49,1/F50,1/F51,1/F52,1/F53,1/F54,1/F55,1/F56,1/F57,1/F58,1/F59,1/F60,1/F61,1/F62)</f>
        <v>7.5588510786084644</v>
      </c>
      <c r="G48" s="109">
        <f t="shared" ref="G48:H48" si="30">1/SUM(1/G49,1/G50,1/G51,1/G52,1/G53,1/G54,1/G55,1/G56,1/G57,1/G58,1/G59,1/G60,1/G61,1/G62)</f>
        <v>9.6200805892933394E-3</v>
      </c>
      <c r="H48" s="109">
        <f t="shared" si="30"/>
        <v>4.0363234955402031E-5</v>
      </c>
      <c r="I48" s="109">
        <f>1/SUM(1/I49,1/I50,1/I51,1/I52,1/I53,1/I54,1/I55,1/I56,1/I58,1/I59,1/I61,1/I62)</f>
        <v>0.24868865363981976</v>
      </c>
      <c r="J48" s="109">
        <f>1/SUM(1/J49,1/J50,1/J51,1/J52,1/J53,1/J54,1/J55,1/J56,1/J58,1/J59,1/J61,1/J62)</f>
        <v>1.3294456749920873</v>
      </c>
      <c r="K48" s="109">
        <f>1/SUM(1/K49,1/K50,1/K51,1/K52,1/K53,1/K54,1/K55,1/K56,1/K58,1/K59,1/K61,1/K62)</f>
        <v>0.46528489217908342</v>
      </c>
      <c r="L48" s="109">
        <f>1/SUM(1/L49,1/L50,1/L51,1/L52,1/L53,1/L54,1/L55,1/L56,1/L58,1/L59,1/L61,1/L62)</f>
        <v>0.29266759163619144</v>
      </c>
      <c r="M48" s="109">
        <f>1/SUM(1/M49,1/M50,1/M51,1/M52,1/M53,1/M54,1/M55,1/M56,1/M58,1/M59,1/M61,1/M62)</f>
        <v>1.3639780893700582</v>
      </c>
      <c r="N48" s="109">
        <f>1/SUM(1/N49,1/N50,1/N51,1/N52,1/N53,1/N54,1/N55,1/N56,1/N57,1/N58,1/N59,1/N60,1/N61,1/N62)</f>
        <v>0.25302172184353078</v>
      </c>
      <c r="O48" s="109">
        <f>1/SUM(1/O49,1/O50,1/O51,1/O52,1/O53,1/O54,1/O55,1/O56,1/O57,1/O58,1/O59,1/O60,1/O61,1/O62)</f>
        <v>1.3663261902097279</v>
      </c>
      <c r="P48" s="109">
        <f>1/SUM(1/P49,1/P50,1/P51,1/P52,1/P53,1/P54,1/P55,1/P56,1/P57,1/P58,1/P59,1/P60,1/P61,1/P62)</f>
        <v>0.47331868789964554</v>
      </c>
      <c r="Q48" s="109">
        <f>1/SUM(1/Q49,1/Q50,1/Q51,1/Q52,1/Q53,1/Q54,1/Q55,1/Q56,1/Q57,1/Q58,1/Q59,1/Q60,1/Q61,1/Q62)</f>
        <v>0.3014209607133686</v>
      </c>
      <c r="R48" s="109">
        <f>1/SUM(1/R49,1/R50,1/R51,1/R52,1/R53,1/R54,1/R55,1/R56,1/R57,1/R58,1/R59,1/R60,1/R61,1/R62)</f>
        <v>1.5015839881333637</v>
      </c>
    </row>
    <row r="49" spans="1:18">
      <c r="A49" s="101" t="s">
        <v>318</v>
      </c>
      <c r="B49" s="106">
        <v>1</v>
      </c>
      <c r="C49" s="110">
        <f>IFERROR(C23/$B49,0)</f>
        <v>0.23062155991224245</v>
      </c>
      <c r="D49" s="110">
        <f>IFERROR(D23/$B49,0)</f>
        <v>8.4902581524326612E-5</v>
      </c>
      <c r="E49" s="110">
        <f>IFERROR(E23/$B49,0)</f>
        <v>3.0240994754900465E-2</v>
      </c>
      <c r="F49" s="110">
        <f>IFERROR(F23/$B49,0)</f>
        <v>1728.9557213274486</v>
      </c>
      <c r="G49" s="103">
        <f t="shared" ref="G49:G62" si="31">(IF(AND(C49&lt;&gt;0,E49&lt;&gt;0,F49&lt;&gt;0),1/((1/C49)+(1/E49)+(1/F49)),IF(AND(C49&lt;&gt;0,E49&lt;&gt;0,F49=0), 1/((1/C49)+(1/E49)),IF(AND(C49&lt;&gt;0,E49=0,F49&lt;&gt;0),1/((1/C49)+(1/F49)),IF(AND(C49=0,E49&lt;&gt;0,F49&lt;&gt;0),1/((1/E49)+(1/F49)),IF(AND(C49&lt;&gt;0,E49=0,F49=0),1/(1/C49),IF(AND(C49=0,E49&lt;&gt;0,F49=0),1/(1/E49),IF(AND(C49=0,E49=0,F49&lt;&gt;0),1/(1/F49),IF(AND(C49=0,E49=0,F49=0),0)))))))))</f>
        <v>2.6734835707453403E-2</v>
      </c>
      <c r="H49" s="103">
        <f t="shared" ref="H49:H62" si="32">(IF(AND(C49&lt;&gt;0,D49&lt;&gt;0,F49&lt;&gt;0),1/((1/C49)+(1/D49)+(1/F49)),IF(AND(C49&lt;&gt;0,D49&lt;&gt;0,F49=0), 1/((1/C49)+(1/D49)),IF(AND(C49&lt;&gt;0,D49=0,F49&lt;&gt;0),1/((1/C49)+(1/F49)),IF(AND(C49=0,D49&lt;&gt;0,F49&lt;&gt;0),1/((1/D49)+(1/F49)),IF(AND(C49&lt;&gt;0,D49=0,F49=0),1/(1/C49),IF(AND(C49=0,D49&lt;&gt;0,F49=0),1/(1/D49),IF(AND(C49=0,D49=0,F49&lt;&gt;0),1/(1/F49),IF(AND(C49=0,D49=0,F49=0),0)))))))))</f>
        <v>8.4871332250090553E-5</v>
      </c>
      <c r="I49" s="110">
        <f>IFERROR(I23/$B49,0)</f>
        <v>73.434852517656012</v>
      </c>
      <c r="J49" s="110">
        <f>IFERROR(J23/$B49,0)</f>
        <v>289.73190336980798</v>
      </c>
      <c r="K49" s="110">
        <f>IFERROR(K23/$B49,0)</f>
        <v>105.96802723383941</v>
      </c>
      <c r="L49" s="110">
        <f>IFERROR(L23/$B49,0)</f>
        <v>75.553165571049917</v>
      </c>
      <c r="M49" s="110">
        <f>IFERROR(M23/$B49,0)</f>
        <v>293.73941007062405</v>
      </c>
      <c r="N49" s="110">
        <f>IFERROR(N23/$B49,0)</f>
        <v>96.309685449207961</v>
      </c>
      <c r="O49" s="110">
        <f>IFERROR(O23/$B49,0)</f>
        <v>356.63499616001229</v>
      </c>
      <c r="P49" s="110">
        <f>IFERROR(P23/$B49,0)</f>
        <v>128.81187975228607</v>
      </c>
      <c r="Q49" s="110">
        <f>IFERROR(Q23/$B49,0)</f>
        <v>92.785099103216311</v>
      </c>
      <c r="R49" s="110">
        <f>IFERROR(R23/$B49,0)</f>
        <v>343.4612218626757</v>
      </c>
    </row>
    <row r="50" spans="1:18">
      <c r="A50" s="101" t="s">
        <v>319</v>
      </c>
      <c r="B50" s="106">
        <v>1</v>
      </c>
      <c r="C50" s="110">
        <f>IFERROR(C25/$B50,0)</f>
        <v>0</v>
      </c>
      <c r="D50" s="110">
        <f>IFERROR(D25/$B50,0)</f>
        <v>1.0485096438510806</v>
      </c>
      <c r="E50" s="110">
        <f>IFERROR(E25/$B50,0)</f>
        <v>373.46302162882989</v>
      </c>
      <c r="F50" s="110">
        <f>IFERROR(F25/$B50,0)</f>
        <v>32464.814264129385</v>
      </c>
      <c r="G50" s="103">
        <f t="shared" si="31"/>
        <v>369.21570294915529</v>
      </c>
      <c r="H50" s="103">
        <f t="shared" si="32"/>
        <v>1.0484757814374768</v>
      </c>
      <c r="I50" s="110">
        <f>IFERROR(I25/$B50,0)</f>
        <v>1177.0969870611677</v>
      </c>
      <c r="J50" s="110">
        <f>IFERROR(J25/$B50,0)</f>
        <v>5585.0478770899654</v>
      </c>
      <c r="K50" s="110">
        <f>IFERROR(K25/$B50,0)</f>
        <v>1979.1171512508045</v>
      </c>
      <c r="L50" s="110">
        <f>IFERROR(L25/$B50,0)</f>
        <v>1293.0232054838586</v>
      </c>
      <c r="M50" s="110">
        <f>IFERROR(M25/$B50,0)</f>
        <v>5689.3021041289785</v>
      </c>
      <c r="N50" s="110">
        <f>IFERROR(N25/$B50,0)</f>
        <v>1246.7584376689329</v>
      </c>
      <c r="O50" s="110">
        <f>IFERROR(O25/$B50,0)</f>
        <v>5938.8180622808213</v>
      </c>
      <c r="P50" s="110">
        <f>IFERROR(P25/$B50,0)</f>
        <v>2121.535755691094</v>
      </c>
      <c r="Q50" s="110">
        <f>IFERROR(Q25/$B50,0)</f>
        <v>1404.3425571436687</v>
      </c>
      <c r="R50" s="110">
        <f>IFERROR(R25/$B50,0)</f>
        <v>6449.2136132565056</v>
      </c>
    </row>
    <row r="51" spans="1:18">
      <c r="A51" s="101" t="s">
        <v>320</v>
      </c>
      <c r="B51" s="106">
        <v>1</v>
      </c>
      <c r="C51" s="110">
        <f>IFERROR(C21/$B51,0)</f>
        <v>0</v>
      </c>
      <c r="D51" s="110">
        <f>IFERROR(D21/$B51,0)</f>
        <v>0.17198575453096859</v>
      </c>
      <c r="E51" s="110">
        <f>IFERROR(E21/$B51,0)</f>
        <v>61.258682684441169</v>
      </c>
      <c r="F51" s="110">
        <f>IFERROR(F21/$B51,0)</f>
        <v>2100649218.0230684</v>
      </c>
      <c r="G51" s="103">
        <f t="shared" si="31"/>
        <v>61.258680898028636</v>
      </c>
      <c r="H51" s="103">
        <f t="shared" si="32"/>
        <v>0.17198575451688766</v>
      </c>
      <c r="I51" s="110">
        <f>IFERROR(I21/$B51,0)</f>
        <v>299969008.9383651</v>
      </c>
      <c r="J51" s="110">
        <f>IFERROR(J21/$B51,0)</f>
        <v>650080766.41228521</v>
      </c>
      <c r="K51" s="110">
        <f>IFERROR(K21/$B51,0)</f>
        <v>343323904.76148808</v>
      </c>
      <c r="L51" s="110">
        <f>IFERROR(L21/$B51,0)</f>
        <v>300996300.06486636</v>
      </c>
      <c r="M51" s="110">
        <f>IFERROR(M21/$B51,0)</f>
        <v>387184667.92485017</v>
      </c>
      <c r="N51" s="110">
        <f>IFERROR(N21/$B51,0)</f>
        <v>323299931.85579348</v>
      </c>
      <c r="O51" s="110">
        <f>IFERROR(O21/$B51,0)</f>
        <v>700642603.79990733</v>
      </c>
      <c r="P51" s="110">
        <f>IFERROR(P21/$B51,0)</f>
        <v>370026875.1318261</v>
      </c>
      <c r="Q51" s="110">
        <f>IFERROR(Q21/$B51,0)</f>
        <v>324407123.40324479</v>
      </c>
      <c r="R51" s="110">
        <f>IFERROR(R21/$B51,0)</f>
        <v>417299030.9856717</v>
      </c>
    </row>
    <row r="52" spans="1:18">
      <c r="A52" s="101" t="s">
        <v>321</v>
      </c>
      <c r="B52" s="106">
        <v>0.99980000000000002</v>
      </c>
      <c r="C52" s="110">
        <f>IFERROR(C17/$B52,0)</f>
        <v>308.07295970963486</v>
      </c>
      <c r="D52" s="110">
        <f>IFERROR(D17/$B52,0)</f>
        <v>3.0773232998986714E-2</v>
      </c>
      <c r="E52" s="110">
        <f>IFERROR(E17/$B52,0)</f>
        <v>10.960952670762367</v>
      </c>
      <c r="F52" s="110">
        <f>IFERROR(F17/$B52,0)</f>
        <v>49.848301491843173</v>
      </c>
      <c r="G52" s="103">
        <f t="shared" si="31"/>
        <v>8.7305901654229086</v>
      </c>
      <c r="H52" s="103">
        <f t="shared" si="32"/>
        <v>3.0751177421917793E-2</v>
      </c>
      <c r="I52" s="110">
        <f>IFERROR(I17/$B52,0)</f>
        <v>1.930659527375221</v>
      </c>
      <c r="J52" s="110">
        <f>IFERROR(J17/$B52,0)</f>
        <v>8.4865250919231059</v>
      </c>
      <c r="K52" s="110">
        <f>IFERROR(K17/$B52,0)</f>
        <v>3.0470906116400469</v>
      </c>
      <c r="L52" s="110">
        <f>IFERROR(L17/$B52,0)</f>
        <v>2.0614695831823253</v>
      </c>
      <c r="M52" s="110">
        <f>IFERROR(M17/$B52,0)</f>
        <v>8.6020484701377651</v>
      </c>
      <c r="N52" s="110">
        <f>IFERROR(N17/$B52,0)</f>
        <v>2.1679902376403817</v>
      </c>
      <c r="O52" s="110">
        <f>IFERROR(O17/$B52,0)</f>
        <v>9.5172754008265343</v>
      </c>
      <c r="P52" s="110">
        <f>IFERROR(P17/$B52,0)</f>
        <v>3.4020894707978413</v>
      </c>
      <c r="Q52" s="110">
        <f>IFERROR(Q17/$B52,0)</f>
        <v>2.4339019078785813</v>
      </c>
      <c r="R52" s="110">
        <f>IFERROR(R17/$B52,0)</f>
        <v>9.9024852556793412</v>
      </c>
    </row>
    <row r="53" spans="1:18">
      <c r="A53" s="101" t="s">
        <v>322</v>
      </c>
      <c r="B53" s="106">
        <v>2.0000000000000001E-4</v>
      </c>
      <c r="C53" s="110">
        <f>IFERROR(C5/$B53,0)</f>
        <v>0</v>
      </c>
      <c r="D53" s="110">
        <f>IFERROR(D5/$B53,0)</f>
        <v>0</v>
      </c>
      <c r="E53" s="110">
        <f>IFERROR(E5/$B53,0)</f>
        <v>0</v>
      </c>
      <c r="F53" s="110">
        <f>IFERROR(F5/$B53,0)</f>
        <v>2788581125.6797457</v>
      </c>
      <c r="G53" s="103">
        <f t="shared" si="31"/>
        <v>2788581125.6797457</v>
      </c>
      <c r="H53" s="103">
        <f t="shared" si="32"/>
        <v>2788581125.6797457</v>
      </c>
      <c r="I53" s="110">
        <f>IFERROR(I5/$B53,0)</f>
        <v>303330933.00495529</v>
      </c>
      <c r="J53" s="110">
        <f>IFERROR(J5/$B53,0)</f>
        <v>992243447.32968414</v>
      </c>
      <c r="K53" s="110">
        <f>IFERROR(K5/$B53,0)</f>
        <v>451442490.53935713</v>
      </c>
      <c r="L53" s="110">
        <f>IFERROR(L5/$B53,0)</f>
        <v>325492097.06011188</v>
      </c>
      <c r="M53" s="110">
        <f>IFERROR(M5/$B53,0)</f>
        <v>416858299.74365211</v>
      </c>
      <c r="N53" s="110">
        <f>IFERROR(N5/$B53,0)</f>
        <v>403093106.52658504</v>
      </c>
      <c r="O53" s="110">
        <f>IFERROR(O5/$B53,0)</f>
        <v>1318581292.2292247</v>
      </c>
      <c r="P53" s="110">
        <f>IFERROR(P5/$B53,0)</f>
        <v>599916909.65007913</v>
      </c>
      <c r="Q53" s="110">
        <f>IFERROR(Q5/$B53,0)</f>
        <v>432542831.20432639</v>
      </c>
      <c r="R53" s="110">
        <f>IFERROR(R5/$B53,0)</f>
        <v>553958362.7704531</v>
      </c>
    </row>
    <row r="54" spans="1:18">
      <c r="A54" s="101" t="s">
        <v>323</v>
      </c>
      <c r="B54" s="106">
        <v>0.99999979999999999</v>
      </c>
      <c r="C54" s="110">
        <f>IFERROR(C9/$B54,0)</f>
        <v>461.24321207312744</v>
      </c>
      <c r="D54" s="110">
        <f>IFERROR(D9/$B54,0)</f>
        <v>3.8682887800986367E-2</v>
      </c>
      <c r="E54" s="110">
        <f>IFERROR(E9/$B54,0)</f>
        <v>13.778250155548616</v>
      </c>
      <c r="F54" s="110">
        <f>IFERROR(F9/$B54,0)</f>
        <v>9.0118676384435066</v>
      </c>
      <c r="G54" s="103">
        <f t="shared" si="31"/>
        <v>5.3847106418636779</v>
      </c>
      <c r="H54" s="103">
        <f t="shared" si="32"/>
        <v>3.8514337310383819E-2</v>
      </c>
      <c r="I54" s="110">
        <f>IFERROR(I9/$B54,0)</f>
        <v>0.28685562564653583</v>
      </c>
      <c r="J54" s="110">
        <f>IFERROR(J9/$B54,0)</f>
        <v>1.5883115187647099</v>
      </c>
      <c r="K54" s="110">
        <f>IFERROR(K9/$B54,0)</f>
        <v>0.55279469525634506</v>
      </c>
      <c r="L54" s="110">
        <f>IFERROR(L9/$B54,0)</f>
        <v>0.34302697439481183</v>
      </c>
      <c r="M54" s="110">
        <f>IFERROR(M9/$B54,0)</f>
        <v>1.6402926230151909</v>
      </c>
      <c r="N54" s="110">
        <f>IFERROR(N9/$B54,0)</f>
        <v>0.28765829505774848</v>
      </c>
      <c r="O54" s="110">
        <f>IFERROR(O9/$B54,0)</f>
        <v>1.6060211921989367</v>
      </c>
      <c r="P54" s="110">
        <f>IFERROR(P9/$B54,0)</f>
        <v>0.55306973992527375</v>
      </c>
      <c r="Q54" s="110">
        <f>IFERROR(Q9/$B54,0)</f>
        <v>0.34577119018997032</v>
      </c>
      <c r="R54" s="110">
        <f>IFERROR(R9/$B54,0)</f>
        <v>1.7902292303865799</v>
      </c>
    </row>
    <row r="55" spans="1:18">
      <c r="A55" s="101" t="s">
        <v>324</v>
      </c>
      <c r="B55" s="106">
        <v>1.9999999999999999E-7</v>
      </c>
      <c r="C55" s="110">
        <f>IFERROR(C24/$B55,0)</f>
        <v>0</v>
      </c>
      <c r="D55" s="110">
        <f>IFERROR(D24/$B55,0)</f>
        <v>0</v>
      </c>
      <c r="E55" s="110">
        <f>IFERROR(E24/$B55,0)</f>
        <v>0</v>
      </c>
      <c r="F55" s="110">
        <f>IFERROR(F24/$B55,0)</f>
        <v>83077305033.391083</v>
      </c>
      <c r="G55" s="103">
        <f t="shared" si="31"/>
        <v>83077305033.391083</v>
      </c>
      <c r="H55" s="103">
        <f t="shared" si="32"/>
        <v>83077305033.391083</v>
      </c>
      <c r="I55" s="110">
        <f>IFERROR(I24/$B55,0)</f>
        <v>2972497194.3228178</v>
      </c>
      <c r="J55" s="110">
        <f>IFERROR(J24/$B55,0)</f>
        <v>14444104999.222807</v>
      </c>
      <c r="K55" s="110">
        <f>IFERROR(K24/$B55,0)</f>
        <v>5131096347.3429594</v>
      </c>
      <c r="L55" s="110">
        <f>IFERROR(L24/$B55,0)</f>
        <v>3315477639.8216047</v>
      </c>
      <c r="M55" s="110">
        <f>IFERROR(M24/$B55,0)</f>
        <v>14786006626.991718</v>
      </c>
      <c r="N55" s="110">
        <f>IFERROR(N24/$B55,0)</f>
        <v>3218496335.218123</v>
      </c>
      <c r="O55" s="110">
        <f>IFERROR(O24/$B55,0)</f>
        <v>15296562842.053047</v>
      </c>
      <c r="P55" s="110">
        <f>IFERROR(P24/$B55,0)</f>
        <v>5521104811.3511152</v>
      </c>
      <c r="Q55" s="110">
        <f>IFERROR(Q24/$B55,0)</f>
        <v>3433515587.2079229</v>
      </c>
      <c r="R55" s="110">
        <f>IFERROR(R24/$B55,0)</f>
        <v>16503506911.049852</v>
      </c>
    </row>
    <row r="56" spans="1:18">
      <c r="A56" s="101" t="s">
        <v>325</v>
      </c>
      <c r="B56" s="106">
        <v>0.99979000004200003</v>
      </c>
      <c r="C56" s="110">
        <f>IFERROR(C20/$B56,0)</f>
        <v>0</v>
      </c>
      <c r="D56" s="110">
        <f>IFERROR(D20/$B56,0)</f>
        <v>0</v>
      </c>
      <c r="E56" s="110">
        <f>IFERROR(E20/$B56,0)</f>
        <v>0</v>
      </c>
      <c r="F56" s="110">
        <f>IFERROR(F20/$B56,0)</f>
        <v>153530.40756225714</v>
      </c>
      <c r="G56" s="103">
        <f t="shared" si="31"/>
        <v>153530.40756225714</v>
      </c>
      <c r="H56" s="103">
        <f t="shared" si="32"/>
        <v>153530.40756225714</v>
      </c>
      <c r="I56" s="110">
        <f>IFERROR(I20/$B56,0)</f>
        <v>5316.8786112742546</v>
      </c>
      <c r="J56" s="110">
        <f>IFERROR(J20/$B56,0)</f>
        <v>26877.603273904784</v>
      </c>
      <c r="K56" s="110">
        <f>IFERROR(K20/$B56,0)</f>
        <v>9535.7062050027416</v>
      </c>
      <c r="L56" s="110">
        <f>IFERROR(L20/$B56,0)</f>
        <v>6071.1762689290808</v>
      </c>
      <c r="M56" s="110">
        <f>IFERROR(M20/$B56,0)</f>
        <v>27587.577700007932</v>
      </c>
      <c r="N56" s="110">
        <f>IFERROR(N20/$B56,0)</f>
        <v>5539.1887622694112</v>
      </c>
      <c r="O56" s="110">
        <f>IFERROR(O20/$B56,0)</f>
        <v>27901.359147860087</v>
      </c>
      <c r="P56" s="110">
        <f>IFERROR(P20/$B56,0)</f>
        <v>9956.2203698453395</v>
      </c>
      <c r="Q56" s="110">
        <f>IFERROR(Q20/$B56,0)</f>
        <v>6248.3117647754852</v>
      </c>
      <c r="R56" s="110">
        <f>IFERROR(R20/$B56,0)</f>
        <v>30499.185562670937</v>
      </c>
    </row>
    <row r="57" spans="1:18">
      <c r="A57" s="101" t="s">
        <v>326</v>
      </c>
      <c r="B57" s="106">
        <v>2.0999995799999999E-4</v>
      </c>
      <c r="C57" s="110">
        <f>IFERROR(C29/$B57,0)</f>
        <v>0</v>
      </c>
      <c r="D57" s="110">
        <f>IFERROR(D29/$B57,0)</f>
        <v>0</v>
      </c>
      <c r="E57" s="110">
        <f>IFERROR(E29/$B57,0)</f>
        <v>0</v>
      </c>
      <c r="F57" s="110">
        <f>IFERROR(F29/$B57,0)</f>
        <v>22727.063781535238</v>
      </c>
      <c r="G57" s="103">
        <f t="shared" si="31"/>
        <v>22727.063781535238</v>
      </c>
      <c r="H57" s="103">
        <f t="shared" si="32"/>
        <v>22727.063781535238</v>
      </c>
      <c r="I57" s="110">
        <f>IFERROR(I29/$B57,0)</f>
        <v>0</v>
      </c>
      <c r="J57" s="110">
        <f>IFERROR(J29/$B57,0)</f>
        <v>0</v>
      </c>
      <c r="K57" s="110">
        <f>IFERROR(K29/$B57,0)</f>
        <v>0</v>
      </c>
      <c r="L57" s="110">
        <f>IFERROR(L29/$B57,0)</f>
        <v>0</v>
      </c>
      <c r="M57" s="110">
        <f>IFERROR(M29/$B57,0)</f>
        <v>0</v>
      </c>
      <c r="N57" s="110">
        <f>IFERROR(N29/$B57,0)</f>
        <v>752.33663785479405</v>
      </c>
      <c r="O57" s="110">
        <f>IFERROR(O29/$B57,0)</f>
        <v>4056.511163813042</v>
      </c>
      <c r="P57" s="110">
        <f>IFERROR(P29/$B57,0)</f>
        <v>1412.3056435011074</v>
      </c>
      <c r="Q57" s="110">
        <f>IFERROR(Q29/$B57,0)</f>
        <v>893.53089490266962</v>
      </c>
      <c r="R57" s="110">
        <f>IFERROR(R29/$B57,0)</f>
        <v>4514.7860060660851</v>
      </c>
    </row>
    <row r="58" spans="1:18">
      <c r="A58" s="101" t="s">
        <v>327</v>
      </c>
      <c r="B58" s="106">
        <v>1</v>
      </c>
      <c r="C58" s="110">
        <f>IFERROR(C16/$B58,0)</f>
        <v>0.11331775412971912</v>
      </c>
      <c r="D58" s="110">
        <f>IFERROR(D16/$B58,0)</f>
        <v>1.5060807585084505E-4</v>
      </c>
      <c r="E58" s="110">
        <f>IFERROR(E16/$B58,0)</f>
        <v>5.3644282071047197E-2</v>
      </c>
      <c r="F58" s="110">
        <f>IFERROR(F16/$B58,0)</f>
        <v>5838.9474182600397</v>
      </c>
      <c r="G58" s="103">
        <f t="shared" si="31"/>
        <v>3.6408346473704903E-2</v>
      </c>
      <c r="H58" s="103">
        <f t="shared" si="32"/>
        <v>1.504081678615493E-4</v>
      </c>
      <c r="I58" s="110">
        <f>IFERROR(I16/$B58,0)</f>
        <v>1119.7545465101855</v>
      </c>
      <c r="J58" s="110">
        <f>IFERROR(J16/$B58,0)</f>
        <v>1742.7552378283524</v>
      </c>
      <c r="K58" s="110">
        <f>IFERROR(K16/$B58,0)</f>
        <v>1132.2358869967638</v>
      </c>
      <c r="L58" s="110">
        <f>IFERROR(L16/$B58,0)</f>
        <v>1119.7545465101855</v>
      </c>
      <c r="M58" s="110">
        <f>IFERROR(M16/$B58,0)</f>
        <v>967.40698916186102</v>
      </c>
      <c r="N58" s="110">
        <f>IFERROR(N16/$B58,0)</f>
        <v>1418.5811183184894</v>
      </c>
      <c r="O58" s="110">
        <f>IFERROR(O16/$B58,0)</f>
        <v>2144.7755746521921</v>
      </c>
      <c r="P58" s="110">
        <f>IFERROR(P16/$B58,0)</f>
        <v>1430.0179545861199</v>
      </c>
      <c r="Q58" s="110">
        <f>IFERROR(Q16/$B58,0)</f>
        <v>1421.5613307519316</v>
      </c>
      <c r="R58" s="110">
        <f>IFERROR(R16/$B58,0)</f>
        <v>1159.9209800050712</v>
      </c>
    </row>
    <row r="59" spans="1:18">
      <c r="A59" s="101" t="s">
        <v>328</v>
      </c>
      <c r="B59" s="106">
        <v>1</v>
      </c>
      <c r="C59" s="110">
        <f>IFERROR(C7/$B59,0)</f>
        <v>18.175718979222275</v>
      </c>
      <c r="D59" s="110">
        <f>IFERROR(D7/$B59,0)</f>
        <v>5.2529158162611814E-3</v>
      </c>
      <c r="E59" s="110">
        <f>IFERROR(E7/$B59,0)</f>
        <v>1.8710078868682318</v>
      </c>
      <c r="F59" s="110">
        <f>IFERROR(F7/$B59,0)</f>
        <v>2283.8736140216797</v>
      </c>
      <c r="G59" s="103">
        <f t="shared" si="31"/>
        <v>1.6951232674968042</v>
      </c>
      <c r="H59" s="103">
        <f t="shared" si="32"/>
        <v>5.2513860490543242E-3</v>
      </c>
      <c r="I59" s="110">
        <f>IFERROR(I7/$B59,0)</f>
        <v>671.12374858596843</v>
      </c>
      <c r="J59" s="110">
        <f>IFERROR(J7/$B59,0)</f>
        <v>1945.4051909842769</v>
      </c>
      <c r="K59" s="110">
        <f>IFERROR(K7/$B59,0)</f>
        <v>903.72913872087793</v>
      </c>
      <c r="L59" s="110">
        <f>IFERROR(L7/$B59,0)</f>
        <v>691.54925397771524</v>
      </c>
      <c r="M59" s="110">
        <f>IFERROR(M7/$B59,0)</f>
        <v>385.12428187620941</v>
      </c>
      <c r="N59" s="110">
        <f>IFERROR(N7/$B59,0)</f>
        <v>829.72449664596309</v>
      </c>
      <c r="O59" s="110">
        <f>IFERROR(O7/$B59,0)</f>
        <v>2295.7743006748251</v>
      </c>
      <c r="P59" s="110">
        <f>IFERROR(P7/$B59,0)</f>
        <v>1041.7892394745113</v>
      </c>
      <c r="Q59" s="110">
        <f>IFERROR(Q7/$B59,0)</f>
        <v>847.92638387076045</v>
      </c>
      <c r="R59" s="110">
        <f>IFERROR(R7/$B59,0)</f>
        <v>453.69699893155826</v>
      </c>
    </row>
    <row r="60" spans="1:18">
      <c r="A60" s="101" t="s">
        <v>329</v>
      </c>
      <c r="B60" s="107">
        <v>1.9000000000000001E-8</v>
      </c>
      <c r="C60" s="110">
        <f>IFERROR(C12/$B60,0)</f>
        <v>0</v>
      </c>
      <c r="D60" s="110">
        <f>IFERROR(D12/$B60,0)</f>
        <v>0</v>
      </c>
      <c r="E60" s="110">
        <f>IFERROR(E12/$B60,0)</f>
        <v>0</v>
      </c>
      <c r="F60" s="110">
        <f>IFERROR(F12/$B60,0)</f>
        <v>5234276132.521512</v>
      </c>
      <c r="G60" s="103">
        <f t="shared" si="31"/>
        <v>5234276132.521512</v>
      </c>
      <c r="H60" s="103">
        <f t="shared" si="32"/>
        <v>5234276132.521512</v>
      </c>
      <c r="I60" s="110">
        <f>IFERROR(I12/$B60,0)</f>
        <v>0</v>
      </c>
      <c r="J60" s="110">
        <f>IFERROR(J12/$B60,0)</f>
        <v>0</v>
      </c>
      <c r="K60" s="110">
        <f>IFERROR(K12/$B60,0)</f>
        <v>0</v>
      </c>
      <c r="L60" s="110">
        <f>IFERROR(L12/$B60,0)</f>
        <v>0</v>
      </c>
      <c r="M60" s="110">
        <f>IFERROR(M12/$B60,0)</f>
        <v>0</v>
      </c>
      <c r="N60" s="110">
        <f>IFERROR(N12/$B60,0)</f>
        <v>242532877.94141984</v>
      </c>
      <c r="O60" s="110">
        <f>IFERROR(O12/$B60,0)</f>
        <v>1033963902.8374532</v>
      </c>
      <c r="P60" s="110">
        <f>IFERROR(P12/$B60,0)</f>
        <v>368355631.98670107</v>
      </c>
      <c r="Q60" s="110">
        <f>IFERROR(Q12/$B60,0)</f>
        <v>262301291.1021359</v>
      </c>
      <c r="R60" s="110">
        <f>IFERROR(R12/$B60,0)</f>
        <v>1039801571.4724008</v>
      </c>
    </row>
    <row r="61" spans="1:18">
      <c r="A61" s="101" t="s">
        <v>330</v>
      </c>
      <c r="B61" s="106">
        <v>1</v>
      </c>
      <c r="C61" s="110">
        <f>IFERROR(C18/$B61,0)</f>
        <v>4.7313082909831182E-2</v>
      </c>
      <c r="D61" s="110">
        <f>IFERROR(D18/$B61,0)</f>
        <v>1.6482363403064426E-4</v>
      </c>
      <c r="E61" s="110">
        <f>IFERROR(E18/$B61,0)</f>
        <v>5.8707645429794002E-2</v>
      </c>
      <c r="F61" s="110">
        <f>IFERROR(F18/$B61,0)</f>
        <v>1307206.78777928</v>
      </c>
      <c r="G61" s="103">
        <f t="shared" si="31"/>
        <v>2.6199024318089403E-2</v>
      </c>
      <c r="H61" s="103">
        <f t="shared" si="32"/>
        <v>1.6425143459531673E-4</v>
      </c>
      <c r="I61" s="110">
        <f>IFERROR(I18/$B61,0)</f>
        <v>45445.634251462056</v>
      </c>
      <c r="J61" s="110">
        <f>IFERROR(J18/$B61,0)</f>
        <v>228888.50236253068</v>
      </c>
      <c r="K61" s="110">
        <f>IFERROR(K18/$B61,0)</f>
        <v>80615.876935038366</v>
      </c>
      <c r="L61" s="110">
        <f>IFERROR(L18/$B61,0)</f>
        <v>51746.356404319617</v>
      </c>
      <c r="M61" s="110">
        <f>IFERROR(M18/$B61,0)</f>
        <v>235463.28618878327</v>
      </c>
      <c r="N61" s="110">
        <f>IFERROR(N18/$B61,0)</f>
        <v>47187.324817786321</v>
      </c>
      <c r="O61" s="110">
        <f>IFERROR(O18/$B61,0)</f>
        <v>237605.71773296097</v>
      </c>
      <c r="P61" s="110">
        <f>IFERROR(P18/$B61,0)</f>
        <v>84244.726832001543</v>
      </c>
      <c r="Q61" s="110">
        <f>IFERROR(Q18/$B61,0)</f>
        <v>53243.753060772666</v>
      </c>
      <c r="R61" s="110">
        <f>IFERROR(R18/$B61,0)</f>
        <v>259679.77954527579</v>
      </c>
    </row>
    <row r="62" spans="1:18">
      <c r="A62" s="101" t="s">
        <v>331</v>
      </c>
      <c r="B62" s="106">
        <v>1.339E-6</v>
      </c>
      <c r="C62" s="110">
        <f>IFERROR(C27/$B62,0)</f>
        <v>0</v>
      </c>
      <c r="D62" s="110">
        <f>IFERROR(D27/$B62,0)</f>
        <v>0</v>
      </c>
      <c r="E62" s="110">
        <f>IFERROR(E27/$B62,0)</f>
        <v>0</v>
      </c>
      <c r="F62" s="110">
        <f>IFERROR(F27/$B62,0)</f>
        <v>927066731.17053187</v>
      </c>
      <c r="G62" s="103">
        <f t="shared" si="31"/>
        <v>927066731.17053199</v>
      </c>
      <c r="H62" s="103">
        <f t="shared" si="32"/>
        <v>927066731.17053199</v>
      </c>
      <c r="I62" s="110">
        <f>IFERROR(I27/$B62,0)</f>
        <v>223786857.23587927</v>
      </c>
      <c r="J62" s="110">
        <f>IFERROR(J27/$B62,0)</f>
        <v>659011972.60340595</v>
      </c>
      <c r="K62" s="110">
        <f>IFERROR(K27/$B62,0)</f>
        <v>309959021.01261878</v>
      </c>
      <c r="L62" s="110">
        <f>IFERROR(L27/$B62,0)</f>
        <v>233148458.8333962</v>
      </c>
      <c r="M62" s="110">
        <f>IFERROR(M27/$B62,0)</f>
        <v>159455757.94872603</v>
      </c>
      <c r="N62" s="110">
        <f>IFERROR(N27/$B62,0)</f>
        <v>251614179.75969595</v>
      </c>
      <c r="O62" s="110">
        <f>IFERROR(O27/$B62,0)</f>
        <v>784931818.14758551</v>
      </c>
      <c r="P62" s="110">
        <f>IFERROR(P27/$B62,0)</f>
        <v>373456996.45798922</v>
      </c>
      <c r="Q62" s="110">
        <f>IFERROR(Q27/$B62,0)</f>
        <v>278661760.89938414</v>
      </c>
      <c r="R62" s="110">
        <f>IFERROR(R27/$B62,0)</f>
        <v>184164040.93425789</v>
      </c>
    </row>
    <row r="63" spans="1:18">
      <c r="A63" s="98" t="s">
        <v>48</v>
      </c>
      <c r="B63" s="98" t="s">
        <v>24</v>
      </c>
      <c r="C63" s="109">
        <f>1/SUM(1/C66,1/C68,1/C72,1/C73,1/C75)</f>
        <v>3.3310040740251089E-2</v>
      </c>
      <c r="D63" s="109">
        <f>1/SUM(1/D66,1/D68,1/D72,1/D73,1/D75)</f>
        <v>7.7186945085808335E-5</v>
      </c>
      <c r="E63" s="109">
        <f>1/SUM(1/E66,1/E68,1/E72,1/E73,1/E75)</f>
        <v>2.7492803629509347E-2</v>
      </c>
      <c r="F63" s="109">
        <f>1/SUM(1/F64,1/F65,1/F66,1/F67,1/F68,1/F69,1/F70,1/F71,1/F72,1/F73,1/F74,1/F75,1/F76)</f>
        <v>7.5920428605944039</v>
      </c>
      <c r="G63" s="109">
        <f t="shared" ref="G63:H63" si="33">1/SUM(1/G64,1/G65,1/G66,1/G67,1/G68,1/G69,1/G70,1/G71,1/G72,1/G73,1/G74,1/G75,1/G76)</f>
        <v>1.5027458603501681E-2</v>
      </c>
      <c r="H63" s="109">
        <f t="shared" si="33"/>
        <v>7.6967602140053866E-5</v>
      </c>
      <c r="I63" s="109">
        <f>1/SUM(1/I64,1/I65,1/I66,1/I67,1/I68,1/I69,1/I70,1/I72,1/I73,1/I75,1/I76)</f>
        <v>0.24953370471483033</v>
      </c>
      <c r="J63" s="109">
        <f>1/SUM(1/J64,1/J65,1/J66,1/J67,1/J68,1/J69,1/J70,1/J72,1/J73,1/J75,1/J76)</f>
        <v>1.3355740062722092</v>
      </c>
      <c r="K63" s="109">
        <f>1/SUM(1/K64,1/K65,1/K66,1/K67,1/K68,1/K69,1/K70,1/K72,1/K73,1/K75,1/K76)</f>
        <v>0.46733687704777083</v>
      </c>
      <c r="L63" s="109">
        <f>1/SUM(1/L64,1/L65,1/L66,1/L67,1/L68,1/L69,1/L70,1/L72,1/L73,1/L75,1/L76)</f>
        <v>0.29380569623945302</v>
      </c>
      <c r="M63" s="109">
        <f>1/SUM(1/M64,1/M65,1/M66,1/M67,1/M68,1/M69,1/M70,1/M72,1/M73,1/M75,1/M76)</f>
        <v>1.3703412650160918</v>
      </c>
      <c r="N63" s="109">
        <f>1/SUM(1/N64,1/N65,1/N66,1/N67,1/N68,1/N69,1/N70,1/N71,1/N72,1/N73,1/N74,1/N75,1/N76)</f>
        <v>0.25368820336850206</v>
      </c>
      <c r="O63" s="109">
        <f>1/SUM(1/O64,1/O65,1/O66,1/O67,1/O68,1/O69,1/O70,1/O71,1/O72,1/O73,1/O74,1/O75,1/O76)</f>
        <v>1.3715809379988073</v>
      </c>
      <c r="P63" s="109">
        <f>1/SUM(1/P64,1/P65,1/P66,1/P67,1/P68,1/P69,1/P70,1/P71,1/P72,1/P73,1/P74,1/P75,1/P76)</f>
        <v>0.47506430962437907</v>
      </c>
      <c r="Q63" s="109">
        <f>1/SUM(1/Q64,1/Q65,1/Q66,1/Q67,1/Q68,1/Q69,1/Q70,1/Q71,1/Q72,1/Q73,1/Q74,1/Q75,1/Q76)</f>
        <v>0.3024033459015677</v>
      </c>
      <c r="R63" s="109">
        <f>1/SUM(1/R64,1/R65,1/R66,1/R67,1/R68,1/R69,1/R70,1/R71,1/R72,1/R73,1/R74,1/R75,1/R76)</f>
        <v>1.5081776156369864</v>
      </c>
    </row>
    <row r="64" spans="1:18">
      <c r="A64" s="101" t="s">
        <v>319</v>
      </c>
      <c r="B64" s="106">
        <v>1</v>
      </c>
      <c r="C64" s="111">
        <f>IFERROR(C25/$B64,0)</f>
        <v>0</v>
      </c>
      <c r="D64" s="111">
        <f>IFERROR(D25/$B64,0)</f>
        <v>1.0485096438510806</v>
      </c>
      <c r="E64" s="111">
        <f>IFERROR(E25/$B64,0)</f>
        <v>373.46302162882989</v>
      </c>
      <c r="F64" s="111">
        <f>IFERROR(F25/$B64,0)</f>
        <v>32464.814264129385</v>
      </c>
      <c r="G64" s="103">
        <f t="shared" ref="G64:G76" si="34">(IF(AND(C64&lt;&gt;0,E64&lt;&gt;0,F64&lt;&gt;0),1/((1/C64)+(1/E64)+(1/F64)),IF(AND(C64&lt;&gt;0,E64&lt;&gt;0,F64=0), 1/((1/C64)+(1/E64)),IF(AND(C64&lt;&gt;0,E64=0,F64&lt;&gt;0),1/((1/C64)+(1/F64)),IF(AND(C64=0,E64&lt;&gt;0,F64&lt;&gt;0),1/((1/E64)+(1/F64)),IF(AND(C64&lt;&gt;0,E64=0,F64=0),1/(1/C64),IF(AND(C64=0,E64&lt;&gt;0,F64=0),1/(1/E64),IF(AND(C64=0,E64=0,F64&lt;&gt;0),1/(1/F64),IF(AND(C64=0,E64=0,F64=0),0)))))))))</f>
        <v>369.21570294915529</v>
      </c>
      <c r="H64" s="103">
        <f t="shared" ref="H64:H76" si="35">(IF(AND(C64&lt;&gt;0,D64&lt;&gt;0,F64&lt;&gt;0),1/((1/C64)+(1/D64)+(1/F64)),IF(AND(C64&lt;&gt;0,D64&lt;&gt;0,F64=0), 1/((1/C64)+(1/D64)),IF(AND(C64&lt;&gt;0,D64=0,F64&lt;&gt;0),1/((1/C64)+(1/F64)),IF(AND(C64=0,D64&lt;&gt;0,F64&lt;&gt;0),1/((1/D64)+(1/F64)),IF(AND(C64&lt;&gt;0,D64=0,F64=0),1/(1/C64),IF(AND(C64=0,D64&lt;&gt;0,F64=0),1/(1/D64),IF(AND(C64=0,D64=0,F64&lt;&gt;0),1/(1/F64),IF(AND(C64=0,D64=0,F64=0),0)))))))))</f>
        <v>1.0484757814374768</v>
      </c>
      <c r="I64" s="111">
        <f>IFERROR(I25/$B64,0)</f>
        <v>1177.0969870611677</v>
      </c>
      <c r="J64" s="111">
        <f>IFERROR(J25/$B64,0)</f>
        <v>5585.0478770899654</v>
      </c>
      <c r="K64" s="111">
        <f>IFERROR(K25/$B64,0)</f>
        <v>1979.1171512508045</v>
      </c>
      <c r="L64" s="111">
        <f>IFERROR(L25/$B64,0)</f>
        <v>1293.0232054838586</v>
      </c>
      <c r="M64" s="111">
        <f>IFERROR(M25/$B64,0)</f>
        <v>5689.3021041289785</v>
      </c>
      <c r="N64" s="111">
        <f>IFERROR(N25/$B64,0)</f>
        <v>1246.7584376689329</v>
      </c>
      <c r="O64" s="111">
        <f>IFERROR(O25/$B64,0)</f>
        <v>5938.8180622808213</v>
      </c>
      <c r="P64" s="111">
        <f>IFERROR(P25/$B64,0)</f>
        <v>2121.535755691094</v>
      </c>
      <c r="Q64" s="111">
        <f>IFERROR(Q25/$B64,0)</f>
        <v>1404.3425571436687</v>
      </c>
      <c r="R64" s="111">
        <f>IFERROR(R25/$B64,0)</f>
        <v>6449.2136132565056</v>
      </c>
    </row>
    <row r="65" spans="1:18">
      <c r="A65" s="101" t="s">
        <v>320</v>
      </c>
      <c r="B65" s="106">
        <v>1</v>
      </c>
      <c r="C65" s="111">
        <f>IFERROR(C21/$B65,0)</f>
        <v>0</v>
      </c>
      <c r="D65" s="111">
        <f>IFERROR(D21/$B65,0)</f>
        <v>0.17198575453096859</v>
      </c>
      <c r="E65" s="111">
        <f>IFERROR(E21/$B65,0)</f>
        <v>61.258682684441169</v>
      </c>
      <c r="F65" s="111">
        <f>IFERROR(F21/$B65,0)</f>
        <v>2100649218.0230684</v>
      </c>
      <c r="G65" s="103">
        <f t="shared" si="34"/>
        <v>61.258680898028636</v>
      </c>
      <c r="H65" s="103">
        <f t="shared" si="35"/>
        <v>0.17198575451688766</v>
      </c>
      <c r="I65" s="111">
        <f>IFERROR(I21/$B65,0)</f>
        <v>299969008.9383651</v>
      </c>
      <c r="J65" s="111">
        <f>IFERROR(J21/$B65,0)</f>
        <v>650080766.41228521</v>
      </c>
      <c r="K65" s="111">
        <f>IFERROR(K21/$B65,0)</f>
        <v>343323904.76148808</v>
      </c>
      <c r="L65" s="111">
        <f>IFERROR(L21/$B65,0)</f>
        <v>300996300.06486636</v>
      </c>
      <c r="M65" s="111">
        <f>IFERROR(M21/$B65,0)</f>
        <v>387184667.92485017</v>
      </c>
      <c r="N65" s="111">
        <f>IFERROR(N21/$B65,0)</f>
        <v>323299931.85579348</v>
      </c>
      <c r="O65" s="111">
        <f>IFERROR(O21/$B65,0)</f>
        <v>700642603.79990733</v>
      </c>
      <c r="P65" s="111">
        <f>IFERROR(P21/$B65,0)</f>
        <v>370026875.1318261</v>
      </c>
      <c r="Q65" s="111">
        <f>IFERROR(Q21/$B65,0)</f>
        <v>324407123.40324479</v>
      </c>
      <c r="R65" s="111">
        <f>IFERROR(R21/$B65,0)</f>
        <v>417299030.9856717</v>
      </c>
    </row>
    <row r="66" spans="1:18">
      <c r="A66" s="101" t="s">
        <v>321</v>
      </c>
      <c r="B66" s="106">
        <v>0.99980000000000002</v>
      </c>
      <c r="C66" s="111">
        <f>IFERROR(C17/$B66,0)</f>
        <v>308.07295970963486</v>
      </c>
      <c r="D66" s="111">
        <f>IFERROR(D17/$B66,0)</f>
        <v>3.0773232998986714E-2</v>
      </c>
      <c r="E66" s="111">
        <f>IFERROR(E17/$B66,0)</f>
        <v>10.960952670762367</v>
      </c>
      <c r="F66" s="111">
        <f>IFERROR(F17/$B66,0)</f>
        <v>49.848301491843173</v>
      </c>
      <c r="G66" s="103">
        <f t="shared" si="34"/>
        <v>8.7305901654229086</v>
      </c>
      <c r="H66" s="103">
        <f t="shared" si="35"/>
        <v>3.0751177421917793E-2</v>
      </c>
      <c r="I66" s="111">
        <f>IFERROR(I17/$B66,0)</f>
        <v>1.930659527375221</v>
      </c>
      <c r="J66" s="111">
        <f>IFERROR(J17/$B66,0)</f>
        <v>8.4865250919231059</v>
      </c>
      <c r="K66" s="111">
        <f>IFERROR(K17/$B66,0)</f>
        <v>3.0470906116400469</v>
      </c>
      <c r="L66" s="111">
        <f>IFERROR(L17/$B66,0)</f>
        <v>2.0614695831823253</v>
      </c>
      <c r="M66" s="111">
        <f>IFERROR(M17/$B66,0)</f>
        <v>8.6020484701377651</v>
      </c>
      <c r="N66" s="111">
        <f>IFERROR(N17/$B66,0)</f>
        <v>2.1679902376403817</v>
      </c>
      <c r="O66" s="111">
        <f>IFERROR(O17/$B66,0)</f>
        <v>9.5172754008265343</v>
      </c>
      <c r="P66" s="111">
        <f>IFERROR(P17/$B66,0)</f>
        <v>3.4020894707978413</v>
      </c>
      <c r="Q66" s="111">
        <f>IFERROR(Q17/$B66,0)</f>
        <v>2.4339019078785813</v>
      </c>
      <c r="R66" s="111">
        <f>IFERROR(R17/$B66,0)</f>
        <v>9.9024852556793412</v>
      </c>
    </row>
    <row r="67" spans="1:18">
      <c r="A67" s="101" t="s">
        <v>322</v>
      </c>
      <c r="B67" s="106">
        <v>2.0000000000000001E-4</v>
      </c>
      <c r="C67" s="111">
        <f>IFERROR(C5/$B67,0)</f>
        <v>0</v>
      </c>
      <c r="D67" s="111">
        <f>IFERROR(D5/$B67,0)</f>
        <v>0</v>
      </c>
      <c r="E67" s="111">
        <f>IFERROR(E5/$B67,0)</f>
        <v>0</v>
      </c>
      <c r="F67" s="111">
        <f>IFERROR(F5/$B67,0)</f>
        <v>2788581125.6797457</v>
      </c>
      <c r="G67" s="103">
        <f t="shared" si="34"/>
        <v>2788581125.6797457</v>
      </c>
      <c r="H67" s="103">
        <f t="shared" si="35"/>
        <v>2788581125.6797457</v>
      </c>
      <c r="I67" s="111">
        <f>IFERROR(I5/$B67,0)</f>
        <v>303330933.00495529</v>
      </c>
      <c r="J67" s="111">
        <f>IFERROR(J5/$B67,0)</f>
        <v>992243447.32968414</v>
      </c>
      <c r="K67" s="111">
        <f>IFERROR(K5/$B67,0)</f>
        <v>451442490.53935713</v>
      </c>
      <c r="L67" s="111">
        <f>IFERROR(L5/$B67,0)</f>
        <v>325492097.06011188</v>
      </c>
      <c r="M67" s="111">
        <f>IFERROR(M5/$B67,0)</f>
        <v>416858299.74365211</v>
      </c>
      <c r="N67" s="111">
        <f>IFERROR(N5/$B67,0)</f>
        <v>403093106.52658504</v>
      </c>
      <c r="O67" s="111">
        <f>IFERROR(O5/$B67,0)</f>
        <v>1318581292.2292247</v>
      </c>
      <c r="P67" s="111">
        <f>IFERROR(P5/$B67,0)</f>
        <v>599916909.65007913</v>
      </c>
      <c r="Q67" s="111">
        <f>IFERROR(Q5/$B67,0)</f>
        <v>432542831.20432639</v>
      </c>
      <c r="R67" s="111">
        <f>IFERROR(R5/$B67,0)</f>
        <v>553958362.7704531</v>
      </c>
    </row>
    <row r="68" spans="1:18">
      <c r="A68" s="101" t="s">
        <v>323</v>
      </c>
      <c r="B68" s="106">
        <v>0.99999979999999999</v>
      </c>
      <c r="C68" s="111">
        <f>IFERROR(C9/$B68,0)</f>
        <v>461.24321207312744</v>
      </c>
      <c r="D68" s="111">
        <f>IFERROR(D9/$B68,0)</f>
        <v>3.8682887800986367E-2</v>
      </c>
      <c r="E68" s="111">
        <f>IFERROR(E9/$B68,0)</f>
        <v>13.778250155548616</v>
      </c>
      <c r="F68" s="111">
        <f>IFERROR(F9/$B68,0)</f>
        <v>9.0118676384435066</v>
      </c>
      <c r="G68" s="103">
        <f t="shared" si="34"/>
        <v>5.3847106418636779</v>
      </c>
      <c r="H68" s="103">
        <f t="shared" si="35"/>
        <v>3.8514337310383819E-2</v>
      </c>
      <c r="I68" s="111">
        <f>IFERROR(I9/$B68,0)</f>
        <v>0.28685562564653583</v>
      </c>
      <c r="J68" s="111">
        <f>IFERROR(J9/$B68,0)</f>
        <v>1.5883115187647099</v>
      </c>
      <c r="K68" s="111">
        <f>IFERROR(K9/$B68,0)</f>
        <v>0.55279469525634506</v>
      </c>
      <c r="L68" s="111">
        <f>IFERROR(L9/$B68,0)</f>
        <v>0.34302697439481183</v>
      </c>
      <c r="M68" s="111">
        <f>IFERROR(M9/$B68,0)</f>
        <v>1.6402926230151909</v>
      </c>
      <c r="N68" s="111">
        <f>IFERROR(N9/$B68,0)</f>
        <v>0.28765829505774848</v>
      </c>
      <c r="O68" s="111">
        <f>IFERROR(O9/$B68,0)</f>
        <v>1.6060211921989367</v>
      </c>
      <c r="P68" s="111">
        <f>IFERROR(P9/$B68,0)</f>
        <v>0.55306973992527375</v>
      </c>
      <c r="Q68" s="111">
        <f>IFERROR(Q9/$B68,0)</f>
        <v>0.34577119018997032</v>
      </c>
      <c r="R68" s="111">
        <f>IFERROR(R9/$B68,0)</f>
        <v>1.7902292303865799</v>
      </c>
    </row>
    <row r="69" spans="1:18">
      <c r="A69" s="101" t="s">
        <v>324</v>
      </c>
      <c r="B69" s="106">
        <v>1.9999999999999999E-7</v>
      </c>
      <c r="C69" s="111">
        <f>IFERROR(C24/$B69,0)</f>
        <v>0</v>
      </c>
      <c r="D69" s="111">
        <f>IFERROR(D24/$B69,0)</f>
        <v>0</v>
      </c>
      <c r="E69" s="111">
        <f>IFERROR(E24/$B69,0)</f>
        <v>0</v>
      </c>
      <c r="F69" s="111">
        <f>IFERROR(F24/$B69,0)</f>
        <v>83077305033.391083</v>
      </c>
      <c r="G69" s="103">
        <f t="shared" si="34"/>
        <v>83077305033.391083</v>
      </c>
      <c r="H69" s="103">
        <f t="shared" si="35"/>
        <v>83077305033.391083</v>
      </c>
      <c r="I69" s="111">
        <f>IFERROR(I24/$B69,0)</f>
        <v>2972497194.3228178</v>
      </c>
      <c r="J69" s="111">
        <f>IFERROR(J24/$B69,0)</f>
        <v>14444104999.222807</v>
      </c>
      <c r="K69" s="111">
        <f>IFERROR(K24/$B69,0)</f>
        <v>5131096347.3429594</v>
      </c>
      <c r="L69" s="111">
        <f>IFERROR(L24/$B69,0)</f>
        <v>3315477639.8216047</v>
      </c>
      <c r="M69" s="111">
        <f>IFERROR(M24/$B69,0)</f>
        <v>14786006626.991718</v>
      </c>
      <c r="N69" s="111">
        <f>IFERROR(N24/$B69,0)</f>
        <v>3218496335.218123</v>
      </c>
      <c r="O69" s="111">
        <f>IFERROR(O24/$B69,0)</f>
        <v>15296562842.053047</v>
      </c>
      <c r="P69" s="111">
        <f>IFERROR(P24/$B69,0)</f>
        <v>5521104811.3511152</v>
      </c>
      <c r="Q69" s="111">
        <f>IFERROR(Q24/$B69,0)</f>
        <v>3433515587.2079229</v>
      </c>
      <c r="R69" s="111">
        <f>IFERROR(R24/$B69,0)</f>
        <v>16503506911.049852</v>
      </c>
    </row>
    <row r="70" spans="1:18">
      <c r="A70" s="101" t="s">
        <v>325</v>
      </c>
      <c r="B70" s="106">
        <v>0.99979000004200003</v>
      </c>
      <c r="C70" s="111">
        <f>IFERROR(C20/$B70,0)</f>
        <v>0</v>
      </c>
      <c r="D70" s="111">
        <f>IFERROR(D20/$B70,0)</f>
        <v>0</v>
      </c>
      <c r="E70" s="111">
        <f>IFERROR(E20/$B70,0)</f>
        <v>0</v>
      </c>
      <c r="F70" s="111">
        <f>IFERROR(F20/$B70,0)</f>
        <v>153530.40756225714</v>
      </c>
      <c r="G70" s="103">
        <f t="shared" si="34"/>
        <v>153530.40756225714</v>
      </c>
      <c r="H70" s="103">
        <f t="shared" si="35"/>
        <v>153530.40756225714</v>
      </c>
      <c r="I70" s="111">
        <f>IFERROR(I20/$B70,0)</f>
        <v>5316.8786112742546</v>
      </c>
      <c r="J70" s="111">
        <f>IFERROR(J20/$B70,0)</f>
        <v>26877.603273904784</v>
      </c>
      <c r="K70" s="111">
        <f>IFERROR(K20/$B70,0)</f>
        <v>9535.7062050027416</v>
      </c>
      <c r="L70" s="111">
        <f>IFERROR(L20/$B70,0)</f>
        <v>6071.1762689290808</v>
      </c>
      <c r="M70" s="111">
        <f>IFERROR(M20/$B70,0)</f>
        <v>27587.577700007932</v>
      </c>
      <c r="N70" s="111">
        <f>IFERROR(N20/$B70,0)</f>
        <v>5539.1887622694112</v>
      </c>
      <c r="O70" s="111">
        <f>IFERROR(O20/$B70,0)</f>
        <v>27901.359147860087</v>
      </c>
      <c r="P70" s="111">
        <f>IFERROR(P20/$B70,0)</f>
        <v>9956.2203698453395</v>
      </c>
      <c r="Q70" s="111">
        <f>IFERROR(Q20/$B70,0)</f>
        <v>6248.3117647754852</v>
      </c>
      <c r="R70" s="111">
        <f>IFERROR(R20/$B70,0)</f>
        <v>30499.185562670937</v>
      </c>
    </row>
    <row r="71" spans="1:18">
      <c r="A71" s="101" t="s">
        <v>326</v>
      </c>
      <c r="B71" s="106">
        <v>2.0999995799999999E-4</v>
      </c>
      <c r="C71" s="111">
        <f>IFERROR(C29/$B71,0)</f>
        <v>0</v>
      </c>
      <c r="D71" s="111">
        <f>IFERROR(D29/$B71,0)</f>
        <v>0</v>
      </c>
      <c r="E71" s="111">
        <f>IFERROR(E29/$B71,0)</f>
        <v>0</v>
      </c>
      <c r="F71" s="111">
        <f>IFERROR(F29/$B71,0)</f>
        <v>22727.063781535238</v>
      </c>
      <c r="G71" s="103">
        <f t="shared" si="34"/>
        <v>22727.063781535238</v>
      </c>
      <c r="H71" s="103">
        <f t="shared" si="35"/>
        <v>22727.063781535238</v>
      </c>
      <c r="I71" s="111">
        <f>IFERROR(I29/$B71,0)</f>
        <v>0</v>
      </c>
      <c r="J71" s="111">
        <f>IFERROR(J29/$B71,0)</f>
        <v>0</v>
      </c>
      <c r="K71" s="111">
        <f>IFERROR(K29/$B71,0)</f>
        <v>0</v>
      </c>
      <c r="L71" s="111">
        <f>IFERROR(L29/$B71,0)</f>
        <v>0</v>
      </c>
      <c r="M71" s="111">
        <f>IFERROR(M29/$B71,0)</f>
        <v>0</v>
      </c>
      <c r="N71" s="111">
        <f>IFERROR(N29/$B71,0)</f>
        <v>752.33663785479405</v>
      </c>
      <c r="O71" s="111">
        <f>IFERROR(O29/$B71,0)</f>
        <v>4056.511163813042</v>
      </c>
      <c r="P71" s="111">
        <f>IFERROR(P29/$B71,0)</f>
        <v>1412.3056435011074</v>
      </c>
      <c r="Q71" s="111">
        <f>IFERROR(Q29/$B71,0)</f>
        <v>893.53089490266962</v>
      </c>
      <c r="R71" s="111">
        <f>IFERROR(R29/$B71,0)</f>
        <v>4514.7860060660851</v>
      </c>
    </row>
    <row r="72" spans="1:18">
      <c r="A72" s="101" t="s">
        <v>327</v>
      </c>
      <c r="B72" s="106">
        <v>1</v>
      </c>
      <c r="C72" s="111">
        <f>IFERROR(C16/$B72,0)</f>
        <v>0.11331775412971912</v>
      </c>
      <c r="D72" s="111">
        <f>IFERROR(D16/$B72,0)</f>
        <v>1.5060807585084505E-4</v>
      </c>
      <c r="E72" s="111">
        <f>IFERROR(E16/$B72,0)</f>
        <v>5.3644282071047197E-2</v>
      </c>
      <c r="F72" s="111">
        <f>IFERROR(F16/$B72,0)</f>
        <v>5838.9474182600397</v>
      </c>
      <c r="G72" s="103">
        <f t="shared" si="34"/>
        <v>3.6408346473704903E-2</v>
      </c>
      <c r="H72" s="103">
        <f t="shared" si="35"/>
        <v>1.504081678615493E-4</v>
      </c>
      <c r="I72" s="111">
        <f>IFERROR(I16/$B72,0)</f>
        <v>1119.7545465101855</v>
      </c>
      <c r="J72" s="111">
        <f>IFERROR(J16/$B72,0)</f>
        <v>1742.7552378283524</v>
      </c>
      <c r="K72" s="111">
        <f>IFERROR(K16/$B72,0)</f>
        <v>1132.2358869967638</v>
      </c>
      <c r="L72" s="111">
        <f>IFERROR(L16/$B72,0)</f>
        <v>1119.7545465101855</v>
      </c>
      <c r="M72" s="111">
        <f>IFERROR(M16/$B72,0)</f>
        <v>967.40698916186102</v>
      </c>
      <c r="N72" s="111">
        <f>IFERROR(N16/$B72,0)</f>
        <v>1418.5811183184894</v>
      </c>
      <c r="O72" s="111">
        <f>IFERROR(O16/$B72,0)</f>
        <v>2144.7755746521921</v>
      </c>
      <c r="P72" s="111">
        <f>IFERROR(P16/$B72,0)</f>
        <v>1430.0179545861199</v>
      </c>
      <c r="Q72" s="111">
        <f>IFERROR(Q16/$B72,0)</f>
        <v>1421.5613307519316</v>
      </c>
      <c r="R72" s="111">
        <f>IFERROR(R16/$B72,0)</f>
        <v>1159.9209800050712</v>
      </c>
    </row>
    <row r="73" spans="1:18">
      <c r="A73" s="101" t="s">
        <v>328</v>
      </c>
      <c r="B73" s="106">
        <v>1</v>
      </c>
      <c r="C73" s="111">
        <f>IFERROR(C7/$B73,0)</f>
        <v>18.175718979222275</v>
      </c>
      <c r="D73" s="111">
        <f>IFERROR(D7/$B73,0)</f>
        <v>5.2529158162611814E-3</v>
      </c>
      <c r="E73" s="111">
        <f>IFERROR(E7/$B73,0)</f>
        <v>1.8710078868682318</v>
      </c>
      <c r="F73" s="111">
        <f>IFERROR(F7/$B73,0)</f>
        <v>2283.8736140216797</v>
      </c>
      <c r="G73" s="103">
        <f t="shared" si="34"/>
        <v>1.6951232674968042</v>
      </c>
      <c r="H73" s="103">
        <f t="shared" si="35"/>
        <v>5.2513860490543242E-3</v>
      </c>
      <c r="I73" s="111">
        <f>IFERROR(I7/$B73,0)</f>
        <v>671.12374858596843</v>
      </c>
      <c r="J73" s="111">
        <f>IFERROR(J7/$B73,0)</f>
        <v>1945.4051909842769</v>
      </c>
      <c r="K73" s="111">
        <f>IFERROR(K7/$B73,0)</f>
        <v>903.72913872087793</v>
      </c>
      <c r="L73" s="111">
        <f>IFERROR(L7/$B73,0)</f>
        <v>691.54925397771524</v>
      </c>
      <c r="M73" s="111">
        <f>IFERROR(M7/$B73,0)</f>
        <v>385.12428187620941</v>
      </c>
      <c r="N73" s="111">
        <f>IFERROR(N7/$B73,0)</f>
        <v>829.72449664596309</v>
      </c>
      <c r="O73" s="111">
        <f>IFERROR(O7/$B73,0)</f>
        <v>2295.7743006748251</v>
      </c>
      <c r="P73" s="111">
        <f>IFERROR(P7/$B73,0)</f>
        <v>1041.7892394745113</v>
      </c>
      <c r="Q73" s="111">
        <f>IFERROR(Q7/$B73,0)</f>
        <v>847.92638387076045</v>
      </c>
      <c r="R73" s="111">
        <f>IFERROR(R7/$B73,0)</f>
        <v>453.69699893155826</v>
      </c>
    </row>
    <row r="74" spans="1:18">
      <c r="A74" s="101" t="s">
        <v>329</v>
      </c>
      <c r="B74" s="107">
        <v>1.9000000000000001E-8</v>
      </c>
      <c r="C74" s="111">
        <f>IFERROR(C12/$B74,0)</f>
        <v>0</v>
      </c>
      <c r="D74" s="111">
        <f>IFERROR(D12/$B74,0)</f>
        <v>0</v>
      </c>
      <c r="E74" s="111">
        <f>IFERROR(E12/$B74,0)</f>
        <v>0</v>
      </c>
      <c r="F74" s="111">
        <f>IFERROR(F12/$B74,0)</f>
        <v>5234276132.521512</v>
      </c>
      <c r="G74" s="103">
        <f t="shared" si="34"/>
        <v>5234276132.521512</v>
      </c>
      <c r="H74" s="103">
        <f t="shared" si="35"/>
        <v>5234276132.521512</v>
      </c>
      <c r="I74" s="111">
        <f>IFERROR(I12/$B74,0)</f>
        <v>0</v>
      </c>
      <c r="J74" s="111">
        <f>IFERROR(J12/$B74,0)</f>
        <v>0</v>
      </c>
      <c r="K74" s="111">
        <f>IFERROR(K12/$B74,0)</f>
        <v>0</v>
      </c>
      <c r="L74" s="111">
        <f>IFERROR(L12/$B74,0)</f>
        <v>0</v>
      </c>
      <c r="M74" s="111">
        <f>IFERROR(M12/$B74,0)</f>
        <v>0</v>
      </c>
      <c r="N74" s="111">
        <f>IFERROR(N12/$B74,0)</f>
        <v>242532877.94141984</v>
      </c>
      <c r="O74" s="111">
        <f>IFERROR(O12/$B74,0)</f>
        <v>1033963902.8374532</v>
      </c>
      <c r="P74" s="111">
        <f>IFERROR(P12/$B74,0)</f>
        <v>368355631.98670107</v>
      </c>
      <c r="Q74" s="111">
        <f>IFERROR(Q12/$B74,0)</f>
        <v>262301291.1021359</v>
      </c>
      <c r="R74" s="111">
        <f>IFERROR(R12/$B74,0)</f>
        <v>1039801571.4724008</v>
      </c>
    </row>
    <row r="75" spans="1:18">
      <c r="A75" s="101" t="s">
        <v>330</v>
      </c>
      <c r="B75" s="106">
        <v>1</v>
      </c>
      <c r="C75" s="111">
        <f>IFERROR(C18/$B75,0)</f>
        <v>4.7313082909831182E-2</v>
      </c>
      <c r="D75" s="111">
        <f>IFERROR(D18/$B75,0)</f>
        <v>1.6482363403064426E-4</v>
      </c>
      <c r="E75" s="111">
        <f>IFERROR(E18/$B75,0)</f>
        <v>5.8707645429794002E-2</v>
      </c>
      <c r="F75" s="111">
        <f>IFERROR(F18/$B75,0)</f>
        <v>1307206.78777928</v>
      </c>
      <c r="G75" s="103">
        <f t="shared" si="34"/>
        <v>2.6199024318089403E-2</v>
      </c>
      <c r="H75" s="103">
        <f t="shared" si="35"/>
        <v>1.6425143459531673E-4</v>
      </c>
      <c r="I75" s="111">
        <f>IFERROR(I18/$B75,0)</f>
        <v>45445.634251462056</v>
      </c>
      <c r="J75" s="111">
        <f>IFERROR(J18/$B75,0)</f>
        <v>228888.50236253068</v>
      </c>
      <c r="K75" s="111">
        <f>IFERROR(K18/$B75,0)</f>
        <v>80615.876935038366</v>
      </c>
      <c r="L75" s="111">
        <f>IFERROR(L18/$B75,0)</f>
        <v>51746.356404319617</v>
      </c>
      <c r="M75" s="111">
        <f>IFERROR(M18/$B75,0)</f>
        <v>235463.28618878327</v>
      </c>
      <c r="N75" s="111">
        <f>IFERROR(N18/$B75,0)</f>
        <v>47187.324817786321</v>
      </c>
      <c r="O75" s="111">
        <f>IFERROR(O18/$B75,0)</f>
        <v>237605.71773296097</v>
      </c>
      <c r="P75" s="111">
        <f>IFERROR(P18/$B75,0)</f>
        <v>84244.726832001543</v>
      </c>
      <c r="Q75" s="111">
        <f>IFERROR(Q18/$B75,0)</f>
        <v>53243.753060772666</v>
      </c>
      <c r="R75" s="111">
        <f>IFERROR(R18/$B75,0)</f>
        <v>259679.77954527579</v>
      </c>
    </row>
    <row r="76" spans="1:18">
      <c r="A76" s="101" t="s">
        <v>331</v>
      </c>
      <c r="B76" s="106">
        <v>1.339E-6</v>
      </c>
      <c r="C76" s="111">
        <f>IFERROR(C27/$B76,0)</f>
        <v>0</v>
      </c>
      <c r="D76" s="111">
        <f>IFERROR(D27/$B76,0)</f>
        <v>0</v>
      </c>
      <c r="E76" s="111">
        <f>IFERROR(E27/$B76,0)</f>
        <v>0</v>
      </c>
      <c r="F76" s="111">
        <f>IFERROR(F27/$B76,0)</f>
        <v>927066731.17053187</v>
      </c>
      <c r="G76" s="103">
        <f t="shared" si="34"/>
        <v>927066731.17053199</v>
      </c>
      <c r="H76" s="103">
        <f t="shared" si="35"/>
        <v>927066731.17053199</v>
      </c>
      <c r="I76" s="111">
        <f>IFERROR(I27/$B76,0)</f>
        <v>223786857.23587927</v>
      </c>
      <c r="J76" s="111">
        <f>IFERROR(J27/$B76,0)</f>
        <v>659011972.60340595</v>
      </c>
      <c r="K76" s="111">
        <f>IFERROR(K27/$B76,0)</f>
        <v>309959021.01261878</v>
      </c>
      <c r="L76" s="111">
        <f>IFERROR(L27/$B76,0)</f>
        <v>233148458.8333962</v>
      </c>
      <c r="M76" s="111">
        <f>IFERROR(M27/$B76,0)</f>
        <v>159455757.94872603</v>
      </c>
      <c r="N76" s="111">
        <f>IFERROR(N27/$B76,0)</f>
        <v>251614179.75969595</v>
      </c>
      <c r="O76" s="111">
        <f>IFERROR(O27/$B76,0)</f>
        <v>784931818.14758551</v>
      </c>
      <c r="P76" s="111">
        <f>IFERROR(P27/$B76,0)</f>
        <v>373456996.45798922</v>
      </c>
      <c r="Q76" s="111">
        <f>IFERROR(Q27/$B76,0)</f>
        <v>278661760.89938414</v>
      </c>
      <c r="R76" s="111">
        <f>IFERROR(R27/$B76,0)</f>
        <v>184164040.93425789</v>
      </c>
    </row>
  </sheetData>
  <sheetProtection algorithmName="SHA-512" hashValue="sKFj2u23CKVpDsJq4GBPAn9HyF1MOq/6BeNWk5Jzk22+05JhzQMBrrs4781Ktj1P4Ctnbnj6dzU++dTtoJ4Rlg==" saltValue="EGW9urkb7s1HcAF9j39+ZQ==" spinCount="100000" sheet="1" objects="1" scenarios="1" formatColumns="0" autoFilter="0"/>
  <autoFilter ref="A1:R76" xr:uid="{00000000-0009-0000-0000-00000800000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499984740745262"/>
  </sheetPr>
  <dimension ref="A1:R76"/>
  <sheetViews>
    <sheetView workbookViewId="0">
      <pane xSplit="2" ySplit="1" topLeftCell="C2" activePane="bottomRight" state="frozen"/>
      <selection activeCell="P1394" sqref="P1394"/>
      <selection pane="topRight" activeCell="P1394" sqref="P1394"/>
      <selection pane="bottomLeft" activeCell="P1394" sqref="P1394"/>
      <selection pane="bottomRight" activeCell="C2" sqref="C2"/>
    </sheetView>
  </sheetViews>
  <sheetFormatPr defaultRowHeight="14.25"/>
  <cols>
    <col min="1" max="1" width="14.53125" style="1" bestFit="1" customWidth="1"/>
    <col min="2" max="2" width="13.265625" style="1" bestFit="1" customWidth="1"/>
    <col min="3" max="3" width="14" style="9" bestFit="1" customWidth="1"/>
    <col min="4" max="4" width="16.59765625" style="9" bestFit="1" customWidth="1"/>
    <col min="5" max="5" width="16.3984375" style="9" bestFit="1" customWidth="1"/>
    <col min="6" max="6" width="14" style="9" bestFit="1" customWidth="1"/>
    <col min="7" max="7" width="15.3984375" style="9" bestFit="1" customWidth="1"/>
    <col min="8" max="8" width="15.265625" style="9" bestFit="1" customWidth="1"/>
    <col min="9" max="9" width="12" style="9" bestFit="1" customWidth="1"/>
    <col min="10" max="11" width="13.73046875" style="9" bestFit="1" customWidth="1"/>
    <col min="12" max="12" width="14.73046875" style="9" bestFit="1" customWidth="1"/>
    <col min="13" max="13" width="12.265625" style="9" bestFit="1" customWidth="1"/>
    <col min="14" max="14" width="12" style="9" bestFit="1" customWidth="1"/>
    <col min="15" max="16" width="13.73046875" style="9" bestFit="1" customWidth="1"/>
    <col min="17" max="17" width="14.73046875" style="9" bestFit="1" customWidth="1"/>
    <col min="18" max="18" width="12.265625" style="9" bestFit="1" customWidth="1"/>
    <col min="19" max="19" width="8.59765625" style="9" bestFit="1" customWidth="1"/>
    <col min="20" max="255" width="9.06640625" style="9"/>
    <col min="256" max="256" width="15.3984375" style="9" bestFit="1" customWidth="1"/>
    <col min="257" max="257" width="11.1328125" style="9" bestFit="1" customWidth="1"/>
    <col min="258" max="258" width="14.59765625" style="9" bestFit="1" customWidth="1"/>
    <col min="259" max="259" width="17.3984375" style="9" bestFit="1" customWidth="1"/>
    <col min="260" max="260" width="17.59765625" style="9" bestFit="1" customWidth="1"/>
    <col min="261" max="261" width="14.73046875" style="9" bestFit="1" customWidth="1"/>
    <col min="262" max="262" width="14.3984375" style="9" bestFit="1" customWidth="1"/>
    <col min="263" max="263" width="12.1328125" style="9" bestFit="1" customWidth="1"/>
    <col min="264" max="264" width="12.3984375" style="9" bestFit="1" customWidth="1"/>
    <col min="265" max="266" width="13.86328125" style="9" bestFit="1" customWidth="1"/>
    <col min="267" max="267" width="14.86328125" style="9" bestFit="1" customWidth="1"/>
    <col min="268" max="268" width="12.1328125" style="9" bestFit="1" customWidth="1"/>
    <col min="269" max="269" width="12.3984375" style="9" bestFit="1" customWidth="1"/>
    <col min="270" max="271" width="13.86328125" style="9" bestFit="1" customWidth="1"/>
    <col min="272" max="272" width="14.86328125" style="9" bestFit="1" customWidth="1"/>
    <col min="273" max="511" width="9.06640625" style="9"/>
    <col min="512" max="512" width="15.3984375" style="9" bestFit="1" customWidth="1"/>
    <col min="513" max="513" width="11.1328125" style="9" bestFit="1" customWidth="1"/>
    <col min="514" max="514" width="14.59765625" style="9" bestFit="1" customWidth="1"/>
    <col min="515" max="515" width="17.3984375" style="9" bestFit="1" customWidth="1"/>
    <col min="516" max="516" width="17.59765625" style="9" bestFit="1" customWidth="1"/>
    <col min="517" max="517" width="14.73046875" style="9" bestFit="1" customWidth="1"/>
    <col min="518" max="518" width="14.3984375" style="9" bestFit="1" customWidth="1"/>
    <col min="519" max="519" width="12.1328125" style="9" bestFit="1" customWidth="1"/>
    <col min="520" max="520" width="12.3984375" style="9" bestFit="1" customWidth="1"/>
    <col min="521" max="522" width="13.86328125" style="9" bestFit="1" customWidth="1"/>
    <col min="523" max="523" width="14.86328125" style="9" bestFit="1" customWidth="1"/>
    <col min="524" max="524" width="12.1328125" style="9" bestFit="1" customWidth="1"/>
    <col min="525" max="525" width="12.3984375" style="9" bestFit="1" customWidth="1"/>
    <col min="526" max="527" width="13.86328125" style="9" bestFit="1" customWidth="1"/>
    <col min="528" max="528" width="14.86328125" style="9" bestFit="1" customWidth="1"/>
    <col min="529" max="767" width="9.06640625" style="9"/>
    <col min="768" max="768" width="15.3984375" style="9" bestFit="1" customWidth="1"/>
    <col min="769" max="769" width="11.1328125" style="9" bestFit="1" customWidth="1"/>
    <col min="770" max="770" width="14.59765625" style="9" bestFit="1" customWidth="1"/>
    <col min="771" max="771" width="17.3984375" style="9" bestFit="1" customWidth="1"/>
    <col min="772" max="772" width="17.59765625" style="9" bestFit="1" customWidth="1"/>
    <col min="773" max="773" width="14.73046875" style="9" bestFit="1" customWidth="1"/>
    <col min="774" max="774" width="14.3984375" style="9" bestFit="1" customWidth="1"/>
    <col min="775" max="775" width="12.1328125" style="9" bestFit="1" customWidth="1"/>
    <col min="776" max="776" width="12.3984375" style="9" bestFit="1" customWidth="1"/>
    <col min="777" max="778" width="13.86328125" style="9" bestFit="1" customWidth="1"/>
    <col min="779" max="779" width="14.86328125" style="9" bestFit="1" customWidth="1"/>
    <col min="780" max="780" width="12.1328125" style="9" bestFit="1" customWidth="1"/>
    <col min="781" max="781" width="12.3984375" style="9" bestFit="1" customWidth="1"/>
    <col min="782" max="783" width="13.86328125" style="9" bestFit="1" customWidth="1"/>
    <col min="784" max="784" width="14.86328125" style="9" bestFit="1" customWidth="1"/>
    <col min="785" max="1023" width="9.06640625" style="9"/>
    <col min="1024" max="1024" width="15.3984375" style="9" bestFit="1" customWidth="1"/>
    <col min="1025" max="1025" width="11.1328125" style="9" bestFit="1" customWidth="1"/>
    <col min="1026" max="1026" width="14.59765625" style="9" bestFit="1" customWidth="1"/>
    <col min="1027" max="1027" width="17.3984375" style="9" bestFit="1" customWidth="1"/>
    <col min="1028" max="1028" width="17.59765625" style="9" bestFit="1" customWidth="1"/>
    <col min="1029" max="1029" width="14.73046875" style="9" bestFit="1" customWidth="1"/>
    <col min="1030" max="1030" width="14.3984375" style="9" bestFit="1" customWidth="1"/>
    <col min="1031" max="1031" width="12.1328125" style="9" bestFit="1" customWidth="1"/>
    <col min="1032" max="1032" width="12.3984375" style="9" bestFit="1" customWidth="1"/>
    <col min="1033" max="1034" width="13.86328125" style="9" bestFit="1" customWidth="1"/>
    <col min="1035" max="1035" width="14.86328125" style="9" bestFit="1" customWidth="1"/>
    <col min="1036" max="1036" width="12.1328125" style="9" bestFit="1" customWidth="1"/>
    <col min="1037" max="1037" width="12.3984375" style="9" bestFit="1" customWidth="1"/>
    <col min="1038" max="1039" width="13.86328125" style="9" bestFit="1" customWidth="1"/>
    <col min="1040" max="1040" width="14.86328125" style="9" bestFit="1" customWidth="1"/>
    <col min="1041" max="1279" width="9.06640625" style="9"/>
    <col min="1280" max="1280" width="15.3984375" style="9" bestFit="1" customWidth="1"/>
    <col min="1281" max="1281" width="11.1328125" style="9" bestFit="1" customWidth="1"/>
    <col min="1282" max="1282" width="14.59765625" style="9" bestFit="1" customWidth="1"/>
    <col min="1283" max="1283" width="17.3984375" style="9" bestFit="1" customWidth="1"/>
    <col min="1284" max="1284" width="17.59765625" style="9" bestFit="1" customWidth="1"/>
    <col min="1285" max="1285" width="14.73046875" style="9" bestFit="1" customWidth="1"/>
    <col min="1286" max="1286" width="14.3984375" style="9" bestFit="1" customWidth="1"/>
    <col min="1287" max="1287" width="12.1328125" style="9" bestFit="1" customWidth="1"/>
    <col min="1288" max="1288" width="12.3984375" style="9" bestFit="1" customWidth="1"/>
    <col min="1289" max="1290" width="13.86328125" style="9" bestFit="1" customWidth="1"/>
    <col min="1291" max="1291" width="14.86328125" style="9" bestFit="1" customWidth="1"/>
    <col min="1292" max="1292" width="12.1328125" style="9" bestFit="1" customWidth="1"/>
    <col min="1293" max="1293" width="12.3984375" style="9" bestFit="1" customWidth="1"/>
    <col min="1294" max="1295" width="13.86328125" style="9" bestFit="1" customWidth="1"/>
    <col min="1296" max="1296" width="14.86328125" style="9" bestFit="1" customWidth="1"/>
    <col min="1297" max="1535" width="9.06640625" style="9"/>
    <col min="1536" max="1536" width="15.3984375" style="9" bestFit="1" customWidth="1"/>
    <col min="1537" max="1537" width="11.1328125" style="9" bestFit="1" customWidth="1"/>
    <col min="1538" max="1538" width="14.59765625" style="9" bestFit="1" customWidth="1"/>
    <col min="1539" max="1539" width="17.3984375" style="9" bestFit="1" customWidth="1"/>
    <col min="1540" max="1540" width="17.59765625" style="9" bestFit="1" customWidth="1"/>
    <col min="1541" max="1541" width="14.73046875" style="9" bestFit="1" customWidth="1"/>
    <col min="1542" max="1542" width="14.3984375" style="9" bestFit="1" customWidth="1"/>
    <col min="1543" max="1543" width="12.1328125" style="9" bestFit="1" customWidth="1"/>
    <col min="1544" max="1544" width="12.3984375" style="9" bestFit="1" customWidth="1"/>
    <col min="1545" max="1546" width="13.86328125" style="9" bestFit="1" customWidth="1"/>
    <col min="1547" max="1547" width="14.86328125" style="9" bestFit="1" customWidth="1"/>
    <col min="1548" max="1548" width="12.1328125" style="9" bestFit="1" customWidth="1"/>
    <col min="1549" max="1549" width="12.3984375" style="9" bestFit="1" customWidth="1"/>
    <col min="1550" max="1551" width="13.86328125" style="9" bestFit="1" customWidth="1"/>
    <col min="1552" max="1552" width="14.86328125" style="9" bestFit="1" customWidth="1"/>
    <col min="1553" max="1791" width="9.06640625" style="9"/>
    <col min="1792" max="1792" width="15.3984375" style="9" bestFit="1" customWidth="1"/>
    <col min="1793" max="1793" width="11.1328125" style="9" bestFit="1" customWidth="1"/>
    <col min="1794" max="1794" width="14.59765625" style="9" bestFit="1" customWidth="1"/>
    <col min="1795" max="1795" width="17.3984375" style="9" bestFit="1" customWidth="1"/>
    <col min="1796" max="1796" width="17.59765625" style="9" bestFit="1" customWidth="1"/>
    <col min="1797" max="1797" width="14.73046875" style="9" bestFit="1" customWidth="1"/>
    <col min="1798" max="1798" width="14.3984375" style="9" bestFit="1" customWidth="1"/>
    <col min="1799" max="1799" width="12.1328125" style="9" bestFit="1" customWidth="1"/>
    <col min="1800" max="1800" width="12.3984375" style="9" bestFit="1" customWidth="1"/>
    <col min="1801" max="1802" width="13.86328125" style="9" bestFit="1" customWidth="1"/>
    <col min="1803" max="1803" width="14.86328125" style="9" bestFit="1" customWidth="1"/>
    <col min="1804" max="1804" width="12.1328125" style="9" bestFit="1" customWidth="1"/>
    <col min="1805" max="1805" width="12.3984375" style="9" bestFit="1" customWidth="1"/>
    <col min="1806" max="1807" width="13.86328125" style="9" bestFit="1" customWidth="1"/>
    <col min="1808" max="1808" width="14.86328125" style="9" bestFit="1" customWidth="1"/>
    <col min="1809" max="2047" width="9.06640625" style="9"/>
    <col min="2048" max="2048" width="15.3984375" style="9" bestFit="1" customWidth="1"/>
    <col min="2049" max="2049" width="11.1328125" style="9" bestFit="1" customWidth="1"/>
    <col min="2050" max="2050" width="14.59765625" style="9" bestFit="1" customWidth="1"/>
    <col min="2051" max="2051" width="17.3984375" style="9" bestFit="1" customWidth="1"/>
    <col min="2052" max="2052" width="17.59765625" style="9" bestFit="1" customWidth="1"/>
    <col min="2053" max="2053" width="14.73046875" style="9" bestFit="1" customWidth="1"/>
    <col min="2054" max="2054" width="14.3984375" style="9" bestFit="1" customWidth="1"/>
    <col min="2055" max="2055" width="12.1328125" style="9" bestFit="1" customWidth="1"/>
    <col min="2056" max="2056" width="12.3984375" style="9" bestFit="1" customWidth="1"/>
    <col min="2057" max="2058" width="13.86328125" style="9" bestFit="1" customWidth="1"/>
    <col min="2059" max="2059" width="14.86328125" style="9" bestFit="1" customWidth="1"/>
    <col min="2060" max="2060" width="12.1328125" style="9" bestFit="1" customWidth="1"/>
    <col min="2061" max="2061" width="12.3984375" style="9" bestFit="1" customWidth="1"/>
    <col min="2062" max="2063" width="13.86328125" style="9" bestFit="1" customWidth="1"/>
    <col min="2064" max="2064" width="14.86328125" style="9" bestFit="1" customWidth="1"/>
    <col min="2065" max="2303" width="9.06640625" style="9"/>
    <col min="2304" max="2304" width="15.3984375" style="9" bestFit="1" customWidth="1"/>
    <col min="2305" max="2305" width="11.1328125" style="9" bestFit="1" customWidth="1"/>
    <col min="2306" max="2306" width="14.59765625" style="9" bestFit="1" customWidth="1"/>
    <col min="2307" max="2307" width="17.3984375" style="9" bestFit="1" customWidth="1"/>
    <col min="2308" max="2308" width="17.59765625" style="9" bestFit="1" customWidth="1"/>
    <col min="2309" max="2309" width="14.73046875" style="9" bestFit="1" customWidth="1"/>
    <col min="2310" max="2310" width="14.3984375" style="9" bestFit="1" customWidth="1"/>
    <col min="2311" max="2311" width="12.1328125" style="9" bestFit="1" customWidth="1"/>
    <col min="2312" max="2312" width="12.3984375" style="9" bestFit="1" customWidth="1"/>
    <col min="2313" max="2314" width="13.86328125" style="9" bestFit="1" customWidth="1"/>
    <col min="2315" max="2315" width="14.86328125" style="9" bestFit="1" customWidth="1"/>
    <col min="2316" max="2316" width="12.1328125" style="9" bestFit="1" customWidth="1"/>
    <col min="2317" max="2317" width="12.3984375" style="9" bestFit="1" customWidth="1"/>
    <col min="2318" max="2319" width="13.86328125" style="9" bestFit="1" customWidth="1"/>
    <col min="2320" max="2320" width="14.86328125" style="9" bestFit="1" customWidth="1"/>
    <col min="2321" max="2559" width="9.06640625" style="9"/>
    <col min="2560" max="2560" width="15.3984375" style="9" bestFit="1" customWidth="1"/>
    <col min="2561" max="2561" width="11.1328125" style="9" bestFit="1" customWidth="1"/>
    <col min="2562" max="2562" width="14.59765625" style="9" bestFit="1" customWidth="1"/>
    <col min="2563" max="2563" width="17.3984375" style="9" bestFit="1" customWidth="1"/>
    <col min="2564" max="2564" width="17.59765625" style="9" bestFit="1" customWidth="1"/>
    <col min="2565" max="2565" width="14.73046875" style="9" bestFit="1" customWidth="1"/>
    <col min="2566" max="2566" width="14.3984375" style="9" bestFit="1" customWidth="1"/>
    <col min="2567" max="2567" width="12.1328125" style="9" bestFit="1" customWidth="1"/>
    <col min="2568" max="2568" width="12.3984375" style="9" bestFit="1" customWidth="1"/>
    <col min="2569" max="2570" width="13.86328125" style="9" bestFit="1" customWidth="1"/>
    <col min="2571" max="2571" width="14.86328125" style="9" bestFit="1" customWidth="1"/>
    <col min="2572" max="2572" width="12.1328125" style="9" bestFit="1" customWidth="1"/>
    <col min="2573" max="2573" width="12.3984375" style="9" bestFit="1" customWidth="1"/>
    <col min="2574" max="2575" width="13.86328125" style="9" bestFit="1" customWidth="1"/>
    <col min="2576" max="2576" width="14.86328125" style="9" bestFit="1" customWidth="1"/>
    <col min="2577" max="2815" width="9.06640625" style="9"/>
    <col min="2816" max="2816" width="15.3984375" style="9" bestFit="1" customWidth="1"/>
    <col min="2817" max="2817" width="11.1328125" style="9" bestFit="1" customWidth="1"/>
    <col min="2818" max="2818" width="14.59765625" style="9" bestFit="1" customWidth="1"/>
    <col min="2819" max="2819" width="17.3984375" style="9" bestFit="1" customWidth="1"/>
    <col min="2820" max="2820" width="17.59765625" style="9" bestFit="1" customWidth="1"/>
    <col min="2821" max="2821" width="14.73046875" style="9" bestFit="1" customWidth="1"/>
    <col min="2822" max="2822" width="14.3984375" style="9" bestFit="1" customWidth="1"/>
    <col min="2823" max="2823" width="12.1328125" style="9" bestFit="1" customWidth="1"/>
    <col min="2824" max="2824" width="12.3984375" style="9" bestFit="1" customWidth="1"/>
    <col min="2825" max="2826" width="13.86328125" style="9" bestFit="1" customWidth="1"/>
    <col min="2827" max="2827" width="14.86328125" style="9" bestFit="1" customWidth="1"/>
    <col min="2828" max="2828" width="12.1328125" style="9" bestFit="1" customWidth="1"/>
    <col min="2829" max="2829" width="12.3984375" style="9" bestFit="1" customWidth="1"/>
    <col min="2830" max="2831" width="13.86328125" style="9" bestFit="1" customWidth="1"/>
    <col min="2832" max="2832" width="14.86328125" style="9" bestFit="1" customWidth="1"/>
    <col min="2833" max="3071" width="9.06640625" style="9"/>
    <col min="3072" max="3072" width="15.3984375" style="9" bestFit="1" customWidth="1"/>
    <col min="3073" max="3073" width="11.1328125" style="9" bestFit="1" customWidth="1"/>
    <col min="3074" max="3074" width="14.59765625" style="9" bestFit="1" customWidth="1"/>
    <col min="3075" max="3075" width="17.3984375" style="9" bestFit="1" customWidth="1"/>
    <col min="3076" max="3076" width="17.59765625" style="9" bestFit="1" customWidth="1"/>
    <col min="3077" max="3077" width="14.73046875" style="9" bestFit="1" customWidth="1"/>
    <col min="3078" max="3078" width="14.3984375" style="9" bestFit="1" customWidth="1"/>
    <col min="3079" max="3079" width="12.1328125" style="9" bestFit="1" customWidth="1"/>
    <col min="3080" max="3080" width="12.3984375" style="9" bestFit="1" customWidth="1"/>
    <col min="3081" max="3082" width="13.86328125" style="9" bestFit="1" customWidth="1"/>
    <col min="3083" max="3083" width="14.86328125" style="9" bestFit="1" customWidth="1"/>
    <col min="3084" max="3084" width="12.1328125" style="9" bestFit="1" customWidth="1"/>
    <col min="3085" max="3085" width="12.3984375" style="9" bestFit="1" customWidth="1"/>
    <col min="3086" max="3087" width="13.86328125" style="9" bestFit="1" customWidth="1"/>
    <col min="3088" max="3088" width="14.86328125" style="9" bestFit="1" customWidth="1"/>
    <col min="3089" max="3327" width="9.06640625" style="9"/>
    <col min="3328" max="3328" width="15.3984375" style="9" bestFit="1" customWidth="1"/>
    <col min="3329" max="3329" width="11.1328125" style="9" bestFit="1" customWidth="1"/>
    <col min="3330" max="3330" width="14.59765625" style="9" bestFit="1" customWidth="1"/>
    <col min="3331" max="3331" width="17.3984375" style="9" bestFit="1" customWidth="1"/>
    <col min="3332" max="3332" width="17.59765625" style="9" bestFit="1" customWidth="1"/>
    <col min="3333" max="3333" width="14.73046875" style="9" bestFit="1" customWidth="1"/>
    <col min="3334" max="3334" width="14.3984375" style="9" bestFit="1" customWidth="1"/>
    <col min="3335" max="3335" width="12.1328125" style="9" bestFit="1" customWidth="1"/>
    <col min="3336" max="3336" width="12.3984375" style="9" bestFit="1" customWidth="1"/>
    <col min="3337" max="3338" width="13.86328125" style="9" bestFit="1" customWidth="1"/>
    <col min="3339" max="3339" width="14.86328125" style="9" bestFit="1" customWidth="1"/>
    <col min="3340" max="3340" width="12.1328125" style="9" bestFit="1" customWidth="1"/>
    <col min="3341" max="3341" width="12.3984375" style="9" bestFit="1" customWidth="1"/>
    <col min="3342" max="3343" width="13.86328125" style="9" bestFit="1" customWidth="1"/>
    <col min="3344" max="3344" width="14.86328125" style="9" bestFit="1" customWidth="1"/>
    <col min="3345" max="3583" width="9.06640625" style="9"/>
    <col min="3584" max="3584" width="15.3984375" style="9" bestFit="1" customWidth="1"/>
    <col min="3585" max="3585" width="11.1328125" style="9" bestFit="1" customWidth="1"/>
    <col min="3586" max="3586" width="14.59765625" style="9" bestFit="1" customWidth="1"/>
    <col min="3587" max="3587" width="17.3984375" style="9" bestFit="1" customWidth="1"/>
    <col min="3588" max="3588" width="17.59765625" style="9" bestFit="1" customWidth="1"/>
    <col min="3589" max="3589" width="14.73046875" style="9" bestFit="1" customWidth="1"/>
    <col min="3590" max="3590" width="14.3984375" style="9" bestFit="1" customWidth="1"/>
    <col min="3591" max="3591" width="12.1328125" style="9" bestFit="1" customWidth="1"/>
    <col min="3592" max="3592" width="12.3984375" style="9" bestFit="1" customWidth="1"/>
    <col min="3593" max="3594" width="13.86328125" style="9" bestFit="1" customWidth="1"/>
    <col min="3595" max="3595" width="14.86328125" style="9" bestFit="1" customWidth="1"/>
    <col min="3596" max="3596" width="12.1328125" style="9" bestFit="1" customWidth="1"/>
    <col min="3597" max="3597" width="12.3984375" style="9" bestFit="1" customWidth="1"/>
    <col min="3598" max="3599" width="13.86328125" style="9" bestFit="1" customWidth="1"/>
    <col min="3600" max="3600" width="14.86328125" style="9" bestFit="1" customWidth="1"/>
    <col min="3601" max="3839" width="9.06640625" style="9"/>
    <col min="3840" max="3840" width="15.3984375" style="9" bestFit="1" customWidth="1"/>
    <col min="3841" max="3841" width="11.1328125" style="9" bestFit="1" customWidth="1"/>
    <col min="3842" max="3842" width="14.59765625" style="9" bestFit="1" customWidth="1"/>
    <col min="3843" max="3843" width="17.3984375" style="9" bestFit="1" customWidth="1"/>
    <col min="3844" max="3844" width="17.59765625" style="9" bestFit="1" customWidth="1"/>
    <col min="3845" max="3845" width="14.73046875" style="9" bestFit="1" customWidth="1"/>
    <col min="3846" max="3846" width="14.3984375" style="9" bestFit="1" customWidth="1"/>
    <col min="3847" max="3847" width="12.1328125" style="9" bestFit="1" customWidth="1"/>
    <col min="3848" max="3848" width="12.3984375" style="9" bestFit="1" customWidth="1"/>
    <col min="3849" max="3850" width="13.86328125" style="9" bestFit="1" customWidth="1"/>
    <col min="3851" max="3851" width="14.86328125" style="9" bestFit="1" customWidth="1"/>
    <col min="3852" max="3852" width="12.1328125" style="9" bestFit="1" customWidth="1"/>
    <col min="3853" max="3853" width="12.3984375" style="9" bestFit="1" customWidth="1"/>
    <col min="3854" max="3855" width="13.86328125" style="9" bestFit="1" customWidth="1"/>
    <col min="3856" max="3856" width="14.86328125" style="9" bestFit="1" customWidth="1"/>
    <col min="3857" max="4095" width="9.06640625" style="9"/>
    <col min="4096" max="4096" width="15.3984375" style="9" bestFit="1" customWidth="1"/>
    <col min="4097" max="4097" width="11.1328125" style="9" bestFit="1" customWidth="1"/>
    <col min="4098" max="4098" width="14.59765625" style="9" bestFit="1" customWidth="1"/>
    <col min="4099" max="4099" width="17.3984375" style="9" bestFit="1" customWidth="1"/>
    <col min="4100" max="4100" width="17.59765625" style="9" bestFit="1" customWidth="1"/>
    <col min="4101" max="4101" width="14.73046875" style="9" bestFit="1" customWidth="1"/>
    <col min="4102" max="4102" width="14.3984375" style="9" bestFit="1" customWidth="1"/>
    <col min="4103" max="4103" width="12.1328125" style="9" bestFit="1" customWidth="1"/>
    <col min="4104" max="4104" width="12.3984375" style="9" bestFit="1" customWidth="1"/>
    <col min="4105" max="4106" width="13.86328125" style="9" bestFit="1" customWidth="1"/>
    <col min="4107" max="4107" width="14.86328125" style="9" bestFit="1" customWidth="1"/>
    <col min="4108" max="4108" width="12.1328125" style="9" bestFit="1" customWidth="1"/>
    <col min="4109" max="4109" width="12.3984375" style="9" bestFit="1" customWidth="1"/>
    <col min="4110" max="4111" width="13.86328125" style="9" bestFit="1" customWidth="1"/>
    <col min="4112" max="4112" width="14.86328125" style="9" bestFit="1" customWidth="1"/>
    <col min="4113" max="4351" width="9.06640625" style="9"/>
    <col min="4352" max="4352" width="15.3984375" style="9" bestFit="1" customWidth="1"/>
    <col min="4353" max="4353" width="11.1328125" style="9" bestFit="1" customWidth="1"/>
    <col min="4354" max="4354" width="14.59765625" style="9" bestFit="1" customWidth="1"/>
    <col min="4355" max="4355" width="17.3984375" style="9" bestFit="1" customWidth="1"/>
    <col min="4356" max="4356" width="17.59765625" style="9" bestFit="1" customWidth="1"/>
    <col min="4357" max="4357" width="14.73046875" style="9" bestFit="1" customWidth="1"/>
    <col min="4358" max="4358" width="14.3984375" style="9" bestFit="1" customWidth="1"/>
    <col min="4359" max="4359" width="12.1328125" style="9" bestFit="1" customWidth="1"/>
    <col min="4360" max="4360" width="12.3984375" style="9" bestFit="1" customWidth="1"/>
    <col min="4361" max="4362" width="13.86328125" style="9" bestFit="1" customWidth="1"/>
    <col min="4363" max="4363" width="14.86328125" style="9" bestFit="1" customWidth="1"/>
    <col min="4364" max="4364" width="12.1328125" style="9" bestFit="1" customWidth="1"/>
    <col min="4365" max="4365" width="12.3984375" style="9" bestFit="1" customWidth="1"/>
    <col min="4366" max="4367" width="13.86328125" style="9" bestFit="1" customWidth="1"/>
    <col min="4368" max="4368" width="14.86328125" style="9" bestFit="1" customWidth="1"/>
    <col min="4369" max="4607" width="9.06640625" style="9"/>
    <col min="4608" max="4608" width="15.3984375" style="9" bestFit="1" customWidth="1"/>
    <col min="4609" max="4609" width="11.1328125" style="9" bestFit="1" customWidth="1"/>
    <col min="4610" max="4610" width="14.59765625" style="9" bestFit="1" customWidth="1"/>
    <col min="4611" max="4611" width="17.3984375" style="9" bestFit="1" customWidth="1"/>
    <col min="4612" max="4612" width="17.59765625" style="9" bestFit="1" customWidth="1"/>
    <col min="4613" max="4613" width="14.73046875" style="9" bestFit="1" customWidth="1"/>
    <col min="4614" max="4614" width="14.3984375" style="9" bestFit="1" customWidth="1"/>
    <col min="4615" max="4615" width="12.1328125" style="9" bestFit="1" customWidth="1"/>
    <col min="4616" max="4616" width="12.3984375" style="9" bestFit="1" customWidth="1"/>
    <col min="4617" max="4618" width="13.86328125" style="9" bestFit="1" customWidth="1"/>
    <col min="4619" max="4619" width="14.86328125" style="9" bestFit="1" customWidth="1"/>
    <col min="4620" max="4620" width="12.1328125" style="9" bestFit="1" customWidth="1"/>
    <col min="4621" max="4621" width="12.3984375" style="9" bestFit="1" customWidth="1"/>
    <col min="4622" max="4623" width="13.86328125" style="9" bestFit="1" customWidth="1"/>
    <col min="4624" max="4624" width="14.86328125" style="9" bestFit="1" customWidth="1"/>
    <col min="4625" max="4863" width="9.06640625" style="9"/>
    <col min="4864" max="4864" width="15.3984375" style="9" bestFit="1" customWidth="1"/>
    <col min="4865" max="4865" width="11.1328125" style="9" bestFit="1" customWidth="1"/>
    <col min="4866" max="4866" width="14.59765625" style="9" bestFit="1" customWidth="1"/>
    <col min="4867" max="4867" width="17.3984375" style="9" bestFit="1" customWidth="1"/>
    <col min="4868" max="4868" width="17.59765625" style="9" bestFit="1" customWidth="1"/>
    <col min="4869" max="4869" width="14.73046875" style="9" bestFit="1" customWidth="1"/>
    <col min="4870" max="4870" width="14.3984375" style="9" bestFit="1" customWidth="1"/>
    <col min="4871" max="4871" width="12.1328125" style="9" bestFit="1" customWidth="1"/>
    <col min="4872" max="4872" width="12.3984375" style="9" bestFit="1" customWidth="1"/>
    <col min="4873" max="4874" width="13.86328125" style="9" bestFit="1" customWidth="1"/>
    <col min="4875" max="4875" width="14.86328125" style="9" bestFit="1" customWidth="1"/>
    <col min="4876" max="4876" width="12.1328125" style="9" bestFit="1" customWidth="1"/>
    <col min="4877" max="4877" width="12.3984375" style="9" bestFit="1" customWidth="1"/>
    <col min="4878" max="4879" width="13.86328125" style="9" bestFit="1" customWidth="1"/>
    <col min="4880" max="4880" width="14.86328125" style="9" bestFit="1" customWidth="1"/>
    <col min="4881" max="5119" width="9.06640625" style="9"/>
    <col min="5120" max="5120" width="15.3984375" style="9" bestFit="1" customWidth="1"/>
    <col min="5121" max="5121" width="11.1328125" style="9" bestFit="1" customWidth="1"/>
    <col min="5122" max="5122" width="14.59765625" style="9" bestFit="1" customWidth="1"/>
    <col min="5123" max="5123" width="17.3984375" style="9" bestFit="1" customWidth="1"/>
    <col min="5124" max="5124" width="17.59765625" style="9" bestFit="1" customWidth="1"/>
    <col min="5125" max="5125" width="14.73046875" style="9" bestFit="1" customWidth="1"/>
    <col min="5126" max="5126" width="14.3984375" style="9" bestFit="1" customWidth="1"/>
    <col min="5127" max="5127" width="12.1328125" style="9" bestFit="1" customWidth="1"/>
    <col min="5128" max="5128" width="12.3984375" style="9" bestFit="1" customWidth="1"/>
    <col min="5129" max="5130" width="13.86328125" style="9" bestFit="1" customWidth="1"/>
    <col min="5131" max="5131" width="14.86328125" style="9" bestFit="1" customWidth="1"/>
    <col min="5132" max="5132" width="12.1328125" style="9" bestFit="1" customWidth="1"/>
    <col min="5133" max="5133" width="12.3984375" style="9" bestFit="1" customWidth="1"/>
    <col min="5134" max="5135" width="13.86328125" style="9" bestFit="1" customWidth="1"/>
    <col min="5136" max="5136" width="14.86328125" style="9" bestFit="1" customWidth="1"/>
    <col min="5137" max="5375" width="9.06640625" style="9"/>
    <col min="5376" max="5376" width="15.3984375" style="9" bestFit="1" customWidth="1"/>
    <col min="5377" max="5377" width="11.1328125" style="9" bestFit="1" customWidth="1"/>
    <col min="5378" max="5378" width="14.59765625" style="9" bestFit="1" customWidth="1"/>
    <col min="5379" max="5379" width="17.3984375" style="9" bestFit="1" customWidth="1"/>
    <col min="5380" max="5380" width="17.59765625" style="9" bestFit="1" customWidth="1"/>
    <col min="5381" max="5381" width="14.73046875" style="9" bestFit="1" customWidth="1"/>
    <col min="5382" max="5382" width="14.3984375" style="9" bestFit="1" customWidth="1"/>
    <col min="5383" max="5383" width="12.1328125" style="9" bestFit="1" customWidth="1"/>
    <col min="5384" max="5384" width="12.3984375" style="9" bestFit="1" customWidth="1"/>
    <col min="5385" max="5386" width="13.86328125" style="9" bestFit="1" customWidth="1"/>
    <col min="5387" max="5387" width="14.86328125" style="9" bestFit="1" customWidth="1"/>
    <col min="5388" max="5388" width="12.1328125" style="9" bestFit="1" customWidth="1"/>
    <col min="5389" max="5389" width="12.3984375" style="9" bestFit="1" customWidth="1"/>
    <col min="5390" max="5391" width="13.86328125" style="9" bestFit="1" customWidth="1"/>
    <col min="5392" max="5392" width="14.86328125" style="9" bestFit="1" customWidth="1"/>
    <col min="5393" max="5631" width="9.06640625" style="9"/>
    <col min="5632" max="5632" width="15.3984375" style="9" bestFit="1" customWidth="1"/>
    <col min="5633" max="5633" width="11.1328125" style="9" bestFit="1" customWidth="1"/>
    <col min="5634" max="5634" width="14.59765625" style="9" bestFit="1" customWidth="1"/>
    <col min="5635" max="5635" width="17.3984375" style="9" bestFit="1" customWidth="1"/>
    <col min="5636" max="5636" width="17.59765625" style="9" bestFit="1" customWidth="1"/>
    <col min="5637" max="5637" width="14.73046875" style="9" bestFit="1" customWidth="1"/>
    <col min="5638" max="5638" width="14.3984375" style="9" bestFit="1" customWidth="1"/>
    <col min="5639" max="5639" width="12.1328125" style="9" bestFit="1" customWidth="1"/>
    <col min="5640" max="5640" width="12.3984375" style="9" bestFit="1" customWidth="1"/>
    <col min="5641" max="5642" width="13.86328125" style="9" bestFit="1" customWidth="1"/>
    <col min="5643" max="5643" width="14.86328125" style="9" bestFit="1" customWidth="1"/>
    <col min="5644" max="5644" width="12.1328125" style="9" bestFit="1" customWidth="1"/>
    <col min="5645" max="5645" width="12.3984375" style="9" bestFit="1" customWidth="1"/>
    <col min="5646" max="5647" width="13.86328125" style="9" bestFit="1" customWidth="1"/>
    <col min="5648" max="5648" width="14.86328125" style="9" bestFit="1" customWidth="1"/>
    <col min="5649" max="5887" width="9.06640625" style="9"/>
    <col min="5888" max="5888" width="15.3984375" style="9" bestFit="1" customWidth="1"/>
    <col min="5889" max="5889" width="11.1328125" style="9" bestFit="1" customWidth="1"/>
    <col min="5890" max="5890" width="14.59765625" style="9" bestFit="1" customWidth="1"/>
    <col min="5891" max="5891" width="17.3984375" style="9" bestFit="1" customWidth="1"/>
    <col min="5892" max="5892" width="17.59765625" style="9" bestFit="1" customWidth="1"/>
    <col min="5893" max="5893" width="14.73046875" style="9" bestFit="1" customWidth="1"/>
    <col min="5894" max="5894" width="14.3984375" style="9" bestFit="1" customWidth="1"/>
    <col min="5895" max="5895" width="12.1328125" style="9" bestFit="1" customWidth="1"/>
    <col min="5896" max="5896" width="12.3984375" style="9" bestFit="1" customWidth="1"/>
    <col min="5897" max="5898" width="13.86328125" style="9" bestFit="1" customWidth="1"/>
    <col min="5899" max="5899" width="14.86328125" style="9" bestFit="1" customWidth="1"/>
    <col min="5900" max="5900" width="12.1328125" style="9" bestFit="1" customWidth="1"/>
    <col min="5901" max="5901" width="12.3984375" style="9" bestFit="1" customWidth="1"/>
    <col min="5902" max="5903" width="13.86328125" style="9" bestFit="1" customWidth="1"/>
    <col min="5904" max="5904" width="14.86328125" style="9" bestFit="1" customWidth="1"/>
    <col min="5905" max="6143" width="9.06640625" style="9"/>
    <col min="6144" max="6144" width="15.3984375" style="9" bestFit="1" customWidth="1"/>
    <col min="6145" max="6145" width="11.1328125" style="9" bestFit="1" customWidth="1"/>
    <col min="6146" max="6146" width="14.59765625" style="9" bestFit="1" customWidth="1"/>
    <col min="6147" max="6147" width="17.3984375" style="9" bestFit="1" customWidth="1"/>
    <col min="6148" max="6148" width="17.59765625" style="9" bestFit="1" customWidth="1"/>
    <col min="6149" max="6149" width="14.73046875" style="9" bestFit="1" customWidth="1"/>
    <col min="6150" max="6150" width="14.3984375" style="9" bestFit="1" customWidth="1"/>
    <col min="6151" max="6151" width="12.1328125" style="9" bestFit="1" customWidth="1"/>
    <col min="6152" max="6152" width="12.3984375" style="9" bestFit="1" customWidth="1"/>
    <col min="6153" max="6154" width="13.86328125" style="9" bestFit="1" customWidth="1"/>
    <col min="6155" max="6155" width="14.86328125" style="9" bestFit="1" customWidth="1"/>
    <col min="6156" max="6156" width="12.1328125" style="9" bestFit="1" customWidth="1"/>
    <col min="6157" max="6157" width="12.3984375" style="9" bestFit="1" customWidth="1"/>
    <col min="6158" max="6159" width="13.86328125" style="9" bestFit="1" customWidth="1"/>
    <col min="6160" max="6160" width="14.86328125" style="9" bestFit="1" customWidth="1"/>
    <col min="6161" max="6399" width="9.06640625" style="9"/>
    <col min="6400" max="6400" width="15.3984375" style="9" bestFit="1" customWidth="1"/>
    <col min="6401" max="6401" width="11.1328125" style="9" bestFit="1" customWidth="1"/>
    <col min="6402" max="6402" width="14.59765625" style="9" bestFit="1" customWidth="1"/>
    <col min="6403" max="6403" width="17.3984375" style="9" bestFit="1" customWidth="1"/>
    <col min="6404" max="6404" width="17.59765625" style="9" bestFit="1" customWidth="1"/>
    <col min="6405" max="6405" width="14.73046875" style="9" bestFit="1" customWidth="1"/>
    <col min="6406" max="6406" width="14.3984375" style="9" bestFit="1" customWidth="1"/>
    <col min="6407" max="6407" width="12.1328125" style="9" bestFit="1" customWidth="1"/>
    <col min="6408" max="6408" width="12.3984375" style="9" bestFit="1" customWidth="1"/>
    <col min="6409" max="6410" width="13.86328125" style="9" bestFit="1" customWidth="1"/>
    <col min="6411" max="6411" width="14.86328125" style="9" bestFit="1" customWidth="1"/>
    <col min="6412" max="6412" width="12.1328125" style="9" bestFit="1" customWidth="1"/>
    <col min="6413" max="6413" width="12.3984375" style="9" bestFit="1" customWidth="1"/>
    <col min="6414" max="6415" width="13.86328125" style="9" bestFit="1" customWidth="1"/>
    <col min="6416" max="6416" width="14.86328125" style="9" bestFit="1" customWidth="1"/>
    <col min="6417" max="6655" width="9.06640625" style="9"/>
    <col min="6656" max="6656" width="15.3984375" style="9" bestFit="1" customWidth="1"/>
    <col min="6657" max="6657" width="11.1328125" style="9" bestFit="1" customWidth="1"/>
    <col min="6658" max="6658" width="14.59765625" style="9" bestFit="1" customWidth="1"/>
    <col min="6659" max="6659" width="17.3984375" style="9" bestFit="1" customWidth="1"/>
    <col min="6660" max="6660" width="17.59765625" style="9" bestFit="1" customWidth="1"/>
    <col min="6661" max="6661" width="14.73046875" style="9" bestFit="1" customWidth="1"/>
    <col min="6662" max="6662" width="14.3984375" style="9" bestFit="1" customWidth="1"/>
    <col min="6663" max="6663" width="12.1328125" style="9" bestFit="1" customWidth="1"/>
    <col min="6664" max="6664" width="12.3984375" style="9" bestFit="1" customWidth="1"/>
    <col min="6665" max="6666" width="13.86328125" style="9" bestFit="1" customWidth="1"/>
    <col min="6667" max="6667" width="14.86328125" style="9" bestFit="1" customWidth="1"/>
    <col min="6668" max="6668" width="12.1328125" style="9" bestFit="1" customWidth="1"/>
    <col min="6669" max="6669" width="12.3984375" style="9" bestFit="1" customWidth="1"/>
    <col min="6670" max="6671" width="13.86328125" style="9" bestFit="1" customWidth="1"/>
    <col min="6672" max="6672" width="14.86328125" style="9" bestFit="1" customWidth="1"/>
    <col min="6673" max="6911" width="9.06640625" style="9"/>
    <col min="6912" max="6912" width="15.3984375" style="9" bestFit="1" customWidth="1"/>
    <col min="6913" max="6913" width="11.1328125" style="9" bestFit="1" customWidth="1"/>
    <col min="6914" max="6914" width="14.59765625" style="9" bestFit="1" customWidth="1"/>
    <col min="6915" max="6915" width="17.3984375" style="9" bestFit="1" customWidth="1"/>
    <col min="6916" max="6916" width="17.59765625" style="9" bestFit="1" customWidth="1"/>
    <col min="6917" max="6917" width="14.73046875" style="9" bestFit="1" customWidth="1"/>
    <col min="6918" max="6918" width="14.3984375" style="9" bestFit="1" customWidth="1"/>
    <col min="6919" max="6919" width="12.1328125" style="9" bestFit="1" customWidth="1"/>
    <col min="6920" max="6920" width="12.3984375" style="9" bestFit="1" customWidth="1"/>
    <col min="6921" max="6922" width="13.86328125" style="9" bestFit="1" customWidth="1"/>
    <col min="6923" max="6923" width="14.86328125" style="9" bestFit="1" customWidth="1"/>
    <col min="6924" max="6924" width="12.1328125" style="9" bestFit="1" customWidth="1"/>
    <col min="6925" max="6925" width="12.3984375" style="9" bestFit="1" customWidth="1"/>
    <col min="6926" max="6927" width="13.86328125" style="9" bestFit="1" customWidth="1"/>
    <col min="6928" max="6928" width="14.86328125" style="9" bestFit="1" customWidth="1"/>
    <col min="6929" max="7167" width="9.06640625" style="9"/>
    <col min="7168" max="7168" width="15.3984375" style="9" bestFit="1" customWidth="1"/>
    <col min="7169" max="7169" width="11.1328125" style="9" bestFit="1" customWidth="1"/>
    <col min="7170" max="7170" width="14.59765625" style="9" bestFit="1" customWidth="1"/>
    <col min="7171" max="7171" width="17.3984375" style="9" bestFit="1" customWidth="1"/>
    <col min="7172" max="7172" width="17.59765625" style="9" bestFit="1" customWidth="1"/>
    <col min="7173" max="7173" width="14.73046875" style="9" bestFit="1" customWidth="1"/>
    <col min="7174" max="7174" width="14.3984375" style="9" bestFit="1" customWidth="1"/>
    <col min="7175" max="7175" width="12.1328125" style="9" bestFit="1" customWidth="1"/>
    <col min="7176" max="7176" width="12.3984375" style="9" bestFit="1" customWidth="1"/>
    <col min="7177" max="7178" width="13.86328125" style="9" bestFit="1" customWidth="1"/>
    <col min="7179" max="7179" width="14.86328125" style="9" bestFit="1" customWidth="1"/>
    <col min="7180" max="7180" width="12.1328125" style="9" bestFit="1" customWidth="1"/>
    <col min="7181" max="7181" width="12.3984375" style="9" bestFit="1" customWidth="1"/>
    <col min="7182" max="7183" width="13.86328125" style="9" bestFit="1" customWidth="1"/>
    <col min="7184" max="7184" width="14.86328125" style="9" bestFit="1" customWidth="1"/>
    <col min="7185" max="7423" width="9.06640625" style="9"/>
    <col min="7424" max="7424" width="15.3984375" style="9" bestFit="1" customWidth="1"/>
    <col min="7425" max="7425" width="11.1328125" style="9" bestFit="1" customWidth="1"/>
    <col min="7426" max="7426" width="14.59765625" style="9" bestFit="1" customWidth="1"/>
    <col min="7427" max="7427" width="17.3984375" style="9" bestFit="1" customWidth="1"/>
    <col min="7428" max="7428" width="17.59765625" style="9" bestFit="1" customWidth="1"/>
    <col min="7429" max="7429" width="14.73046875" style="9" bestFit="1" customWidth="1"/>
    <col min="7430" max="7430" width="14.3984375" style="9" bestFit="1" customWidth="1"/>
    <col min="7431" max="7431" width="12.1328125" style="9" bestFit="1" customWidth="1"/>
    <col min="7432" max="7432" width="12.3984375" style="9" bestFit="1" customWidth="1"/>
    <col min="7433" max="7434" width="13.86328125" style="9" bestFit="1" customWidth="1"/>
    <col min="7435" max="7435" width="14.86328125" style="9" bestFit="1" customWidth="1"/>
    <col min="7436" max="7436" width="12.1328125" style="9" bestFit="1" customWidth="1"/>
    <col min="7437" max="7437" width="12.3984375" style="9" bestFit="1" customWidth="1"/>
    <col min="7438" max="7439" width="13.86328125" style="9" bestFit="1" customWidth="1"/>
    <col min="7440" max="7440" width="14.86328125" style="9" bestFit="1" customWidth="1"/>
    <col min="7441" max="7679" width="9.06640625" style="9"/>
    <col min="7680" max="7680" width="15.3984375" style="9" bestFit="1" customWidth="1"/>
    <col min="7681" max="7681" width="11.1328125" style="9" bestFit="1" customWidth="1"/>
    <col min="7682" max="7682" width="14.59765625" style="9" bestFit="1" customWidth="1"/>
    <col min="7683" max="7683" width="17.3984375" style="9" bestFit="1" customWidth="1"/>
    <col min="7684" max="7684" width="17.59765625" style="9" bestFit="1" customWidth="1"/>
    <col min="7685" max="7685" width="14.73046875" style="9" bestFit="1" customWidth="1"/>
    <col min="7686" max="7686" width="14.3984375" style="9" bestFit="1" customWidth="1"/>
    <col min="7687" max="7687" width="12.1328125" style="9" bestFit="1" customWidth="1"/>
    <col min="7688" max="7688" width="12.3984375" style="9" bestFit="1" customWidth="1"/>
    <col min="7689" max="7690" width="13.86328125" style="9" bestFit="1" customWidth="1"/>
    <col min="7691" max="7691" width="14.86328125" style="9" bestFit="1" customWidth="1"/>
    <col min="7692" max="7692" width="12.1328125" style="9" bestFit="1" customWidth="1"/>
    <col min="7693" max="7693" width="12.3984375" style="9" bestFit="1" customWidth="1"/>
    <col min="7694" max="7695" width="13.86328125" style="9" bestFit="1" customWidth="1"/>
    <col min="7696" max="7696" width="14.86328125" style="9" bestFit="1" customWidth="1"/>
    <col min="7697" max="7935" width="9.06640625" style="9"/>
    <col min="7936" max="7936" width="15.3984375" style="9" bestFit="1" customWidth="1"/>
    <col min="7937" max="7937" width="11.1328125" style="9" bestFit="1" customWidth="1"/>
    <col min="7938" max="7938" width="14.59765625" style="9" bestFit="1" customWidth="1"/>
    <col min="7939" max="7939" width="17.3984375" style="9" bestFit="1" customWidth="1"/>
    <col min="7940" max="7940" width="17.59765625" style="9" bestFit="1" customWidth="1"/>
    <col min="7941" max="7941" width="14.73046875" style="9" bestFit="1" customWidth="1"/>
    <col min="7942" max="7942" width="14.3984375" style="9" bestFit="1" customWidth="1"/>
    <col min="7943" max="7943" width="12.1328125" style="9" bestFit="1" customWidth="1"/>
    <col min="7944" max="7944" width="12.3984375" style="9" bestFit="1" customWidth="1"/>
    <col min="7945" max="7946" width="13.86328125" style="9" bestFit="1" customWidth="1"/>
    <col min="7947" max="7947" width="14.86328125" style="9" bestFit="1" customWidth="1"/>
    <col min="7948" max="7948" width="12.1328125" style="9" bestFit="1" customWidth="1"/>
    <col min="7949" max="7949" width="12.3984375" style="9" bestFit="1" customWidth="1"/>
    <col min="7950" max="7951" width="13.86328125" style="9" bestFit="1" customWidth="1"/>
    <col min="7952" max="7952" width="14.86328125" style="9" bestFit="1" customWidth="1"/>
    <col min="7953" max="8191" width="9.06640625" style="9"/>
    <col min="8192" max="8192" width="15.3984375" style="9" bestFit="1" customWidth="1"/>
    <col min="8193" max="8193" width="11.1328125" style="9" bestFit="1" customWidth="1"/>
    <col min="8194" max="8194" width="14.59765625" style="9" bestFit="1" customWidth="1"/>
    <col min="8195" max="8195" width="17.3984375" style="9" bestFit="1" customWidth="1"/>
    <col min="8196" max="8196" width="17.59765625" style="9" bestFit="1" customWidth="1"/>
    <col min="8197" max="8197" width="14.73046875" style="9" bestFit="1" customWidth="1"/>
    <col min="8198" max="8198" width="14.3984375" style="9" bestFit="1" customWidth="1"/>
    <col min="8199" max="8199" width="12.1328125" style="9" bestFit="1" customWidth="1"/>
    <col min="8200" max="8200" width="12.3984375" style="9" bestFit="1" customWidth="1"/>
    <col min="8201" max="8202" width="13.86328125" style="9" bestFit="1" customWidth="1"/>
    <col min="8203" max="8203" width="14.86328125" style="9" bestFit="1" customWidth="1"/>
    <col min="8204" max="8204" width="12.1328125" style="9" bestFit="1" customWidth="1"/>
    <col min="8205" max="8205" width="12.3984375" style="9" bestFit="1" customWidth="1"/>
    <col min="8206" max="8207" width="13.86328125" style="9" bestFit="1" customWidth="1"/>
    <col min="8208" max="8208" width="14.86328125" style="9" bestFit="1" customWidth="1"/>
    <col min="8209" max="8447" width="9.06640625" style="9"/>
    <col min="8448" max="8448" width="15.3984375" style="9" bestFit="1" customWidth="1"/>
    <col min="8449" max="8449" width="11.1328125" style="9" bestFit="1" customWidth="1"/>
    <col min="8450" max="8450" width="14.59765625" style="9" bestFit="1" customWidth="1"/>
    <col min="8451" max="8451" width="17.3984375" style="9" bestFit="1" customWidth="1"/>
    <col min="8452" max="8452" width="17.59765625" style="9" bestFit="1" customWidth="1"/>
    <col min="8453" max="8453" width="14.73046875" style="9" bestFit="1" customWidth="1"/>
    <col min="8454" max="8454" width="14.3984375" style="9" bestFit="1" customWidth="1"/>
    <col min="8455" max="8455" width="12.1328125" style="9" bestFit="1" customWidth="1"/>
    <col min="8456" max="8456" width="12.3984375" style="9" bestFit="1" customWidth="1"/>
    <col min="8457" max="8458" width="13.86328125" style="9" bestFit="1" customWidth="1"/>
    <col min="8459" max="8459" width="14.86328125" style="9" bestFit="1" customWidth="1"/>
    <col min="8460" max="8460" width="12.1328125" style="9" bestFit="1" customWidth="1"/>
    <col min="8461" max="8461" width="12.3984375" style="9" bestFit="1" customWidth="1"/>
    <col min="8462" max="8463" width="13.86328125" style="9" bestFit="1" customWidth="1"/>
    <col min="8464" max="8464" width="14.86328125" style="9" bestFit="1" customWidth="1"/>
    <col min="8465" max="8703" width="9.06640625" style="9"/>
    <col min="8704" max="8704" width="15.3984375" style="9" bestFit="1" customWidth="1"/>
    <col min="8705" max="8705" width="11.1328125" style="9" bestFit="1" customWidth="1"/>
    <col min="8706" max="8706" width="14.59765625" style="9" bestFit="1" customWidth="1"/>
    <col min="8707" max="8707" width="17.3984375" style="9" bestFit="1" customWidth="1"/>
    <col min="8708" max="8708" width="17.59765625" style="9" bestFit="1" customWidth="1"/>
    <col min="8709" max="8709" width="14.73046875" style="9" bestFit="1" customWidth="1"/>
    <col min="8710" max="8710" width="14.3984375" style="9" bestFit="1" customWidth="1"/>
    <col min="8711" max="8711" width="12.1328125" style="9" bestFit="1" customWidth="1"/>
    <col min="8712" max="8712" width="12.3984375" style="9" bestFit="1" customWidth="1"/>
    <col min="8713" max="8714" width="13.86328125" style="9" bestFit="1" customWidth="1"/>
    <col min="8715" max="8715" width="14.86328125" style="9" bestFit="1" customWidth="1"/>
    <col min="8716" max="8716" width="12.1328125" style="9" bestFit="1" customWidth="1"/>
    <col min="8717" max="8717" width="12.3984375" style="9" bestFit="1" customWidth="1"/>
    <col min="8718" max="8719" width="13.86328125" style="9" bestFit="1" customWidth="1"/>
    <col min="8720" max="8720" width="14.86328125" style="9" bestFit="1" customWidth="1"/>
    <col min="8721" max="8959" width="9.06640625" style="9"/>
    <col min="8960" max="8960" width="15.3984375" style="9" bestFit="1" customWidth="1"/>
    <col min="8961" max="8961" width="11.1328125" style="9" bestFit="1" customWidth="1"/>
    <col min="8962" max="8962" width="14.59765625" style="9" bestFit="1" customWidth="1"/>
    <col min="8963" max="8963" width="17.3984375" style="9" bestFit="1" customWidth="1"/>
    <col min="8964" max="8964" width="17.59765625" style="9" bestFit="1" customWidth="1"/>
    <col min="8965" max="8965" width="14.73046875" style="9" bestFit="1" customWidth="1"/>
    <col min="8966" max="8966" width="14.3984375" style="9" bestFit="1" customWidth="1"/>
    <col min="8967" max="8967" width="12.1328125" style="9" bestFit="1" customWidth="1"/>
    <col min="8968" max="8968" width="12.3984375" style="9" bestFit="1" customWidth="1"/>
    <col min="8969" max="8970" width="13.86328125" style="9" bestFit="1" customWidth="1"/>
    <col min="8971" max="8971" width="14.86328125" style="9" bestFit="1" customWidth="1"/>
    <col min="8972" max="8972" width="12.1328125" style="9" bestFit="1" customWidth="1"/>
    <col min="8973" max="8973" width="12.3984375" style="9" bestFit="1" customWidth="1"/>
    <col min="8974" max="8975" width="13.86328125" style="9" bestFit="1" customWidth="1"/>
    <col min="8976" max="8976" width="14.86328125" style="9" bestFit="1" customWidth="1"/>
    <col min="8977" max="9215" width="9.06640625" style="9"/>
    <col min="9216" max="9216" width="15.3984375" style="9" bestFit="1" customWidth="1"/>
    <col min="9217" max="9217" width="11.1328125" style="9" bestFit="1" customWidth="1"/>
    <col min="9218" max="9218" width="14.59765625" style="9" bestFit="1" customWidth="1"/>
    <col min="9219" max="9219" width="17.3984375" style="9" bestFit="1" customWidth="1"/>
    <col min="9220" max="9220" width="17.59765625" style="9" bestFit="1" customWidth="1"/>
    <col min="9221" max="9221" width="14.73046875" style="9" bestFit="1" customWidth="1"/>
    <col min="9222" max="9222" width="14.3984375" style="9" bestFit="1" customWidth="1"/>
    <col min="9223" max="9223" width="12.1328125" style="9" bestFit="1" customWidth="1"/>
    <col min="9224" max="9224" width="12.3984375" style="9" bestFit="1" customWidth="1"/>
    <col min="9225" max="9226" width="13.86328125" style="9" bestFit="1" customWidth="1"/>
    <col min="9227" max="9227" width="14.86328125" style="9" bestFit="1" customWidth="1"/>
    <col min="9228" max="9228" width="12.1328125" style="9" bestFit="1" customWidth="1"/>
    <col min="9229" max="9229" width="12.3984375" style="9" bestFit="1" customWidth="1"/>
    <col min="9230" max="9231" width="13.86328125" style="9" bestFit="1" customWidth="1"/>
    <col min="9232" max="9232" width="14.86328125" style="9" bestFit="1" customWidth="1"/>
    <col min="9233" max="9471" width="9.06640625" style="9"/>
    <col min="9472" max="9472" width="15.3984375" style="9" bestFit="1" customWidth="1"/>
    <col min="9473" max="9473" width="11.1328125" style="9" bestFit="1" customWidth="1"/>
    <col min="9474" max="9474" width="14.59765625" style="9" bestFit="1" customWidth="1"/>
    <col min="9475" max="9475" width="17.3984375" style="9" bestFit="1" customWidth="1"/>
    <col min="9476" max="9476" width="17.59765625" style="9" bestFit="1" customWidth="1"/>
    <col min="9477" max="9477" width="14.73046875" style="9" bestFit="1" customWidth="1"/>
    <col min="9478" max="9478" width="14.3984375" style="9" bestFit="1" customWidth="1"/>
    <col min="9479" max="9479" width="12.1328125" style="9" bestFit="1" customWidth="1"/>
    <col min="9480" max="9480" width="12.3984375" style="9" bestFit="1" customWidth="1"/>
    <col min="9481" max="9482" width="13.86328125" style="9" bestFit="1" customWidth="1"/>
    <col min="9483" max="9483" width="14.86328125" style="9" bestFit="1" customWidth="1"/>
    <col min="9484" max="9484" width="12.1328125" style="9" bestFit="1" customWidth="1"/>
    <col min="9485" max="9485" width="12.3984375" style="9" bestFit="1" customWidth="1"/>
    <col min="9486" max="9487" width="13.86328125" style="9" bestFit="1" customWidth="1"/>
    <col min="9488" max="9488" width="14.86328125" style="9" bestFit="1" customWidth="1"/>
    <col min="9489" max="9727" width="9.06640625" style="9"/>
    <col min="9728" max="9728" width="15.3984375" style="9" bestFit="1" customWidth="1"/>
    <col min="9729" max="9729" width="11.1328125" style="9" bestFit="1" customWidth="1"/>
    <col min="9730" max="9730" width="14.59765625" style="9" bestFit="1" customWidth="1"/>
    <col min="9731" max="9731" width="17.3984375" style="9" bestFit="1" customWidth="1"/>
    <col min="9732" max="9732" width="17.59765625" style="9" bestFit="1" customWidth="1"/>
    <col min="9733" max="9733" width="14.73046875" style="9" bestFit="1" customWidth="1"/>
    <col min="9734" max="9734" width="14.3984375" style="9" bestFit="1" customWidth="1"/>
    <col min="9735" max="9735" width="12.1328125" style="9" bestFit="1" customWidth="1"/>
    <col min="9736" max="9736" width="12.3984375" style="9" bestFit="1" customWidth="1"/>
    <col min="9737" max="9738" width="13.86328125" style="9" bestFit="1" customWidth="1"/>
    <col min="9739" max="9739" width="14.86328125" style="9" bestFit="1" customWidth="1"/>
    <col min="9740" max="9740" width="12.1328125" style="9" bestFit="1" customWidth="1"/>
    <col min="9741" max="9741" width="12.3984375" style="9" bestFit="1" customWidth="1"/>
    <col min="9742" max="9743" width="13.86328125" style="9" bestFit="1" customWidth="1"/>
    <col min="9744" max="9744" width="14.86328125" style="9" bestFit="1" customWidth="1"/>
    <col min="9745" max="9983" width="9.06640625" style="9"/>
    <col min="9984" max="9984" width="15.3984375" style="9" bestFit="1" customWidth="1"/>
    <col min="9985" max="9985" width="11.1328125" style="9" bestFit="1" customWidth="1"/>
    <col min="9986" max="9986" width="14.59765625" style="9" bestFit="1" customWidth="1"/>
    <col min="9987" max="9987" width="17.3984375" style="9" bestFit="1" customWidth="1"/>
    <col min="9988" max="9988" width="17.59765625" style="9" bestFit="1" customWidth="1"/>
    <col min="9989" max="9989" width="14.73046875" style="9" bestFit="1" customWidth="1"/>
    <col min="9990" max="9990" width="14.3984375" style="9" bestFit="1" customWidth="1"/>
    <col min="9991" max="9991" width="12.1328125" style="9" bestFit="1" customWidth="1"/>
    <col min="9992" max="9992" width="12.3984375" style="9" bestFit="1" customWidth="1"/>
    <col min="9993" max="9994" width="13.86328125" style="9" bestFit="1" customWidth="1"/>
    <col min="9995" max="9995" width="14.86328125" style="9" bestFit="1" customWidth="1"/>
    <col min="9996" max="9996" width="12.1328125" style="9" bestFit="1" customWidth="1"/>
    <col min="9997" max="9997" width="12.3984375" style="9" bestFit="1" customWidth="1"/>
    <col min="9998" max="9999" width="13.86328125" style="9" bestFit="1" customWidth="1"/>
    <col min="10000" max="10000" width="14.86328125" style="9" bestFit="1" customWidth="1"/>
    <col min="10001" max="10239" width="9.06640625" style="9"/>
    <col min="10240" max="10240" width="15.3984375" style="9" bestFit="1" customWidth="1"/>
    <col min="10241" max="10241" width="11.1328125" style="9" bestFit="1" customWidth="1"/>
    <col min="10242" max="10242" width="14.59765625" style="9" bestFit="1" customWidth="1"/>
    <col min="10243" max="10243" width="17.3984375" style="9" bestFit="1" customWidth="1"/>
    <col min="10244" max="10244" width="17.59765625" style="9" bestFit="1" customWidth="1"/>
    <col min="10245" max="10245" width="14.73046875" style="9" bestFit="1" customWidth="1"/>
    <col min="10246" max="10246" width="14.3984375" style="9" bestFit="1" customWidth="1"/>
    <col min="10247" max="10247" width="12.1328125" style="9" bestFit="1" customWidth="1"/>
    <col min="10248" max="10248" width="12.3984375" style="9" bestFit="1" customWidth="1"/>
    <col min="10249" max="10250" width="13.86328125" style="9" bestFit="1" customWidth="1"/>
    <col min="10251" max="10251" width="14.86328125" style="9" bestFit="1" customWidth="1"/>
    <col min="10252" max="10252" width="12.1328125" style="9" bestFit="1" customWidth="1"/>
    <col min="10253" max="10253" width="12.3984375" style="9" bestFit="1" customWidth="1"/>
    <col min="10254" max="10255" width="13.86328125" style="9" bestFit="1" customWidth="1"/>
    <col min="10256" max="10256" width="14.86328125" style="9" bestFit="1" customWidth="1"/>
    <col min="10257" max="10495" width="9.06640625" style="9"/>
    <col min="10496" max="10496" width="15.3984375" style="9" bestFit="1" customWidth="1"/>
    <col min="10497" max="10497" width="11.1328125" style="9" bestFit="1" customWidth="1"/>
    <col min="10498" max="10498" width="14.59765625" style="9" bestFit="1" customWidth="1"/>
    <col min="10499" max="10499" width="17.3984375" style="9" bestFit="1" customWidth="1"/>
    <col min="10500" max="10500" width="17.59765625" style="9" bestFit="1" customWidth="1"/>
    <col min="10501" max="10501" width="14.73046875" style="9" bestFit="1" customWidth="1"/>
    <col min="10502" max="10502" width="14.3984375" style="9" bestFit="1" customWidth="1"/>
    <col min="10503" max="10503" width="12.1328125" style="9" bestFit="1" customWidth="1"/>
    <col min="10504" max="10504" width="12.3984375" style="9" bestFit="1" customWidth="1"/>
    <col min="10505" max="10506" width="13.86328125" style="9" bestFit="1" customWidth="1"/>
    <col min="10507" max="10507" width="14.86328125" style="9" bestFit="1" customWidth="1"/>
    <col min="10508" max="10508" width="12.1328125" style="9" bestFit="1" customWidth="1"/>
    <col min="10509" max="10509" width="12.3984375" style="9" bestFit="1" customWidth="1"/>
    <col min="10510" max="10511" width="13.86328125" style="9" bestFit="1" customWidth="1"/>
    <col min="10512" max="10512" width="14.86328125" style="9" bestFit="1" customWidth="1"/>
    <col min="10513" max="10751" width="9.06640625" style="9"/>
    <col min="10752" max="10752" width="15.3984375" style="9" bestFit="1" customWidth="1"/>
    <col min="10753" max="10753" width="11.1328125" style="9" bestFit="1" customWidth="1"/>
    <col min="10754" max="10754" width="14.59765625" style="9" bestFit="1" customWidth="1"/>
    <col min="10755" max="10755" width="17.3984375" style="9" bestFit="1" customWidth="1"/>
    <col min="10756" max="10756" width="17.59765625" style="9" bestFit="1" customWidth="1"/>
    <col min="10757" max="10757" width="14.73046875" style="9" bestFit="1" customWidth="1"/>
    <col min="10758" max="10758" width="14.3984375" style="9" bestFit="1" customWidth="1"/>
    <col min="10759" max="10759" width="12.1328125" style="9" bestFit="1" customWidth="1"/>
    <col min="10760" max="10760" width="12.3984375" style="9" bestFit="1" customWidth="1"/>
    <col min="10761" max="10762" width="13.86328125" style="9" bestFit="1" customWidth="1"/>
    <col min="10763" max="10763" width="14.86328125" style="9" bestFit="1" customWidth="1"/>
    <col min="10764" max="10764" width="12.1328125" style="9" bestFit="1" customWidth="1"/>
    <col min="10765" max="10765" width="12.3984375" style="9" bestFit="1" customWidth="1"/>
    <col min="10766" max="10767" width="13.86328125" style="9" bestFit="1" customWidth="1"/>
    <col min="10768" max="10768" width="14.86328125" style="9" bestFit="1" customWidth="1"/>
    <col min="10769" max="11007" width="9.06640625" style="9"/>
    <col min="11008" max="11008" width="15.3984375" style="9" bestFit="1" customWidth="1"/>
    <col min="11009" max="11009" width="11.1328125" style="9" bestFit="1" customWidth="1"/>
    <col min="11010" max="11010" width="14.59765625" style="9" bestFit="1" customWidth="1"/>
    <col min="11011" max="11011" width="17.3984375" style="9" bestFit="1" customWidth="1"/>
    <col min="11012" max="11012" width="17.59765625" style="9" bestFit="1" customWidth="1"/>
    <col min="11013" max="11013" width="14.73046875" style="9" bestFit="1" customWidth="1"/>
    <col min="11014" max="11014" width="14.3984375" style="9" bestFit="1" customWidth="1"/>
    <col min="11015" max="11015" width="12.1328125" style="9" bestFit="1" customWidth="1"/>
    <col min="11016" max="11016" width="12.3984375" style="9" bestFit="1" customWidth="1"/>
    <col min="11017" max="11018" width="13.86328125" style="9" bestFit="1" customWidth="1"/>
    <col min="11019" max="11019" width="14.86328125" style="9" bestFit="1" customWidth="1"/>
    <col min="11020" max="11020" width="12.1328125" style="9" bestFit="1" customWidth="1"/>
    <col min="11021" max="11021" width="12.3984375" style="9" bestFit="1" customWidth="1"/>
    <col min="11022" max="11023" width="13.86328125" style="9" bestFit="1" customWidth="1"/>
    <col min="11024" max="11024" width="14.86328125" style="9" bestFit="1" customWidth="1"/>
    <col min="11025" max="11263" width="9.06640625" style="9"/>
    <col min="11264" max="11264" width="15.3984375" style="9" bestFit="1" customWidth="1"/>
    <col min="11265" max="11265" width="11.1328125" style="9" bestFit="1" customWidth="1"/>
    <col min="11266" max="11266" width="14.59765625" style="9" bestFit="1" customWidth="1"/>
    <col min="11267" max="11267" width="17.3984375" style="9" bestFit="1" customWidth="1"/>
    <col min="11268" max="11268" width="17.59765625" style="9" bestFit="1" customWidth="1"/>
    <col min="11269" max="11269" width="14.73046875" style="9" bestFit="1" customWidth="1"/>
    <col min="11270" max="11270" width="14.3984375" style="9" bestFit="1" customWidth="1"/>
    <col min="11271" max="11271" width="12.1328125" style="9" bestFit="1" customWidth="1"/>
    <col min="11272" max="11272" width="12.3984375" style="9" bestFit="1" customWidth="1"/>
    <col min="11273" max="11274" width="13.86328125" style="9" bestFit="1" customWidth="1"/>
    <col min="11275" max="11275" width="14.86328125" style="9" bestFit="1" customWidth="1"/>
    <col min="11276" max="11276" width="12.1328125" style="9" bestFit="1" customWidth="1"/>
    <col min="11277" max="11277" width="12.3984375" style="9" bestFit="1" customWidth="1"/>
    <col min="11278" max="11279" width="13.86328125" style="9" bestFit="1" customWidth="1"/>
    <col min="11280" max="11280" width="14.86328125" style="9" bestFit="1" customWidth="1"/>
    <col min="11281" max="11519" width="9.06640625" style="9"/>
    <col min="11520" max="11520" width="15.3984375" style="9" bestFit="1" customWidth="1"/>
    <col min="11521" max="11521" width="11.1328125" style="9" bestFit="1" customWidth="1"/>
    <col min="11522" max="11522" width="14.59765625" style="9" bestFit="1" customWidth="1"/>
    <col min="11523" max="11523" width="17.3984375" style="9" bestFit="1" customWidth="1"/>
    <col min="11524" max="11524" width="17.59765625" style="9" bestFit="1" customWidth="1"/>
    <col min="11525" max="11525" width="14.73046875" style="9" bestFit="1" customWidth="1"/>
    <col min="11526" max="11526" width="14.3984375" style="9" bestFit="1" customWidth="1"/>
    <col min="11527" max="11527" width="12.1328125" style="9" bestFit="1" customWidth="1"/>
    <col min="11528" max="11528" width="12.3984375" style="9" bestFit="1" customWidth="1"/>
    <col min="11529" max="11530" width="13.86328125" style="9" bestFit="1" customWidth="1"/>
    <col min="11531" max="11531" width="14.86328125" style="9" bestFit="1" customWidth="1"/>
    <col min="11532" max="11532" width="12.1328125" style="9" bestFit="1" customWidth="1"/>
    <col min="11533" max="11533" width="12.3984375" style="9" bestFit="1" customWidth="1"/>
    <col min="11534" max="11535" width="13.86328125" style="9" bestFit="1" customWidth="1"/>
    <col min="11536" max="11536" width="14.86328125" style="9" bestFit="1" customWidth="1"/>
    <col min="11537" max="11775" width="9.06640625" style="9"/>
    <col min="11776" max="11776" width="15.3984375" style="9" bestFit="1" customWidth="1"/>
    <col min="11777" max="11777" width="11.1328125" style="9" bestFit="1" customWidth="1"/>
    <col min="11778" max="11778" width="14.59765625" style="9" bestFit="1" customWidth="1"/>
    <col min="11779" max="11779" width="17.3984375" style="9" bestFit="1" customWidth="1"/>
    <col min="11780" max="11780" width="17.59765625" style="9" bestFit="1" customWidth="1"/>
    <col min="11781" max="11781" width="14.73046875" style="9" bestFit="1" customWidth="1"/>
    <col min="11782" max="11782" width="14.3984375" style="9" bestFit="1" customWidth="1"/>
    <col min="11783" max="11783" width="12.1328125" style="9" bestFit="1" customWidth="1"/>
    <col min="11784" max="11784" width="12.3984375" style="9" bestFit="1" customWidth="1"/>
    <col min="11785" max="11786" width="13.86328125" style="9" bestFit="1" customWidth="1"/>
    <col min="11787" max="11787" width="14.86328125" style="9" bestFit="1" customWidth="1"/>
    <col min="11788" max="11788" width="12.1328125" style="9" bestFit="1" customWidth="1"/>
    <col min="11789" max="11789" width="12.3984375" style="9" bestFit="1" customWidth="1"/>
    <col min="11790" max="11791" width="13.86328125" style="9" bestFit="1" customWidth="1"/>
    <col min="11792" max="11792" width="14.86328125" style="9" bestFit="1" customWidth="1"/>
    <col min="11793" max="12031" width="9.06640625" style="9"/>
    <col min="12032" max="12032" width="15.3984375" style="9" bestFit="1" customWidth="1"/>
    <col min="12033" max="12033" width="11.1328125" style="9" bestFit="1" customWidth="1"/>
    <col min="12034" max="12034" width="14.59765625" style="9" bestFit="1" customWidth="1"/>
    <col min="12035" max="12035" width="17.3984375" style="9" bestFit="1" customWidth="1"/>
    <col min="12036" max="12036" width="17.59765625" style="9" bestFit="1" customWidth="1"/>
    <col min="12037" max="12037" width="14.73046875" style="9" bestFit="1" customWidth="1"/>
    <col min="12038" max="12038" width="14.3984375" style="9" bestFit="1" customWidth="1"/>
    <col min="12039" max="12039" width="12.1328125" style="9" bestFit="1" customWidth="1"/>
    <col min="12040" max="12040" width="12.3984375" style="9" bestFit="1" customWidth="1"/>
    <col min="12041" max="12042" width="13.86328125" style="9" bestFit="1" customWidth="1"/>
    <col min="12043" max="12043" width="14.86328125" style="9" bestFit="1" customWidth="1"/>
    <col min="12044" max="12044" width="12.1328125" style="9" bestFit="1" customWidth="1"/>
    <col min="12045" max="12045" width="12.3984375" style="9" bestFit="1" customWidth="1"/>
    <col min="12046" max="12047" width="13.86328125" style="9" bestFit="1" customWidth="1"/>
    <col min="12048" max="12048" width="14.86328125" style="9" bestFit="1" customWidth="1"/>
    <col min="12049" max="12287" width="9.06640625" style="9"/>
    <col min="12288" max="12288" width="15.3984375" style="9" bestFit="1" customWidth="1"/>
    <col min="12289" max="12289" width="11.1328125" style="9" bestFit="1" customWidth="1"/>
    <col min="12290" max="12290" width="14.59765625" style="9" bestFit="1" customWidth="1"/>
    <col min="12291" max="12291" width="17.3984375" style="9" bestFit="1" customWidth="1"/>
    <col min="12292" max="12292" width="17.59765625" style="9" bestFit="1" customWidth="1"/>
    <col min="12293" max="12293" width="14.73046875" style="9" bestFit="1" customWidth="1"/>
    <col min="12294" max="12294" width="14.3984375" style="9" bestFit="1" customWidth="1"/>
    <col min="12295" max="12295" width="12.1328125" style="9" bestFit="1" customWidth="1"/>
    <col min="12296" max="12296" width="12.3984375" style="9" bestFit="1" customWidth="1"/>
    <col min="12297" max="12298" width="13.86328125" style="9" bestFit="1" customWidth="1"/>
    <col min="12299" max="12299" width="14.86328125" style="9" bestFit="1" customWidth="1"/>
    <col min="12300" max="12300" width="12.1328125" style="9" bestFit="1" customWidth="1"/>
    <col min="12301" max="12301" width="12.3984375" style="9" bestFit="1" customWidth="1"/>
    <col min="12302" max="12303" width="13.86328125" style="9" bestFit="1" customWidth="1"/>
    <col min="12304" max="12304" width="14.86328125" style="9" bestFit="1" customWidth="1"/>
    <col min="12305" max="12543" width="9.06640625" style="9"/>
    <col min="12544" max="12544" width="15.3984375" style="9" bestFit="1" customWidth="1"/>
    <col min="12545" max="12545" width="11.1328125" style="9" bestFit="1" customWidth="1"/>
    <col min="12546" max="12546" width="14.59765625" style="9" bestFit="1" customWidth="1"/>
    <col min="12547" max="12547" width="17.3984375" style="9" bestFit="1" customWidth="1"/>
    <col min="12548" max="12548" width="17.59765625" style="9" bestFit="1" customWidth="1"/>
    <col min="12549" max="12549" width="14.73046875" style="9" bestFit="1" customWidth="1"/>
    <col min="12550" max="12550" width="14.3984375" style="9" bestFit="1" customWidth="1"/>
    <col min="12551" max="12551" width="12.1328125" style="9" bestFit="1" customWidth="1"/>
    <col min="12552" max="12552" width="12.3984375" style="9" bestFit="1" customWidth="1"/>
    <col min="12553" max="12554" width="13.86328125" style="9" bestFit="1" customWidth="1"/>
    <col min="12555" max="12555" width="14.86328125" style="9" bestFit="1" customWidth="1"/>
    <col min="12556" max="12556" width="12.1328125" style="9" bestFit="1" customWidth="1"/>
    <col min="12557" max="12557" width="12.3984375" style="9" bestFit="1" customWidth="1"/>
    <col min="12558" max="12559" width="13.86328125" style="9" bestFit="1" customWidth="1"/>
    <col min="12560" max="12560" width="14.86328125" style="9" bestFit="1" customWidth="1"/>
    <col min="12561" max="12799" width="9.06640625" style="9"/>
    <col min="12800" max="12800" width="15.3984375" style="9" bestFit="1" customWidth="1"/>
    <col min="12801" max="12801" width="11.1328125" style="9" bestFit="1" customWidth="1"/>
    <col min="12802" max="12802" width="14.59765625" style="9" bestFit="1" customWidth="1"/>
    <col min="12803" max="12803" width="17.3984375" style="9" bestFit="1" customWidth="1"/>
    <col min="12804" max="12804" width="17.59765625" style="9" bestFit="1" customWidth="1"/>
    <col min="12805" max="12805" width="14.73046875" style="9" bestFit="1" customWidth="1"/>
    <col min="12806" max="12806" width="14.3984375" style="9" bestFit="1" customWidth="1"/>
    <col min="12807" max="12807" width="12.1328125" style="9" bestFit="1" customWidth="1"/>
    <col min="12808" max="12808" width="12.3984375" style="9" bestFit="1" customWidth="1"/>
    <col min="12809" max="12810" width="13.86328125" style="9" bestFit="1" customWidth="1"/>
    <col min="12811" max="12811" width="14.86328125" style="9" bestFit="1" customWidth="1"/>
    <col min="12812" max="12812" width="12.1328125" style="9" bestFit="1" customWidth="1"/>
    <col min="12813" max="12813" width="12.3984375" style="9" bestFit="1" customWidth="1"/>
    <col min="12814" max="12815" width="13.86328125" style="9" bestFit="1" customWidth="1"/>
    <col min="12816" max="12816" width="14.86328125" style="9" bestFit="1" customWidth="1"/>
    <col min="12817" max="13055" width="9.06640625" style="9"/>
    <col min="13056" max="13056" width="15.3984375" style="9" bestFit="1" customWidth="1"/>
    <col min="13057" max="13057" width="11.1328125" style="9" bestFit="1" customWidth="1"/>
    <col min="13058" max="13058" width="14.59765625" style="9" bestFit="1" customWidth="1"/>
    <col min="13059" max="13059" width="17.3984375" style="9" bestFit="1" customWidth="1"/>
    <col min="13060" max="13060" width="17.59765625" style="9" bestFit="1" customWidth="1"/>
    <col min="13061" max="13061" width="14.73046875" style="9" bestFit="1" customWidth="1"/>
    <col min="13062" max="13062" width="14.3984375" style="9" bestFit="1" customWidth="1"/>
    <col min="13063" max="13063" width="12.1328125" style="9" bestFit="1" customWidth="1"/>
    <col min="13064" max="13064" width="12.3984375" style="9" bestFit="1" customWidth="1"/>
    <col min="13065" max="13066" width="13.86328125" style="9" bestFit="1" customWidth="1"/>
    <col min="13067" max="13067" width="14.86328125" style="9" bestFit="1" customWidth="1"/>
    <col min="13068" max="13068" width="12.1328125" style="9" bestFit="1" customWidth="1"/>
    <col min="13069" max="13069" width="12.3984375" style="9" bestFit="1" customWidth="1"/>
    <col min="13070" max="13071" width="13.86328125" style="9" bestFit="1" customWidth="1"/>
    <col min="13072" max="13072" width="14.86328125" style="9" bestFit="1" customWidth="1"/>
    <col min="13073" max="13311" width="9.06640625" style="9"/>
    <col min="13312" max="13312" width="15.3984375" style="9" bestFit="1" customWidth="1"/>
    <col min="13313" max="13313" width="11.1328125" style="9" bestFit="1" customWidth="1"/>
    <col min="13314" max="13314" width="14.59765625" style="9" bestFit="1" customWidth="1"/>
    <col min="13315" max="13315" width="17.3984375" style="9" bestFit="1" customWidth="1"/>
    <col min="13316" max="13316" width="17.59765625" style="9" bestFit="1" customWidth="1"/>
    <col min="13317" max="13317" width="14.73046875" style="9" bestFit="1" customWidth="1"/>
    <col min="13318" max="13318" width="14.3984375" style="9" bestFit="1" customWidth="1"/>
    <col min="13319" max="13319" width="12.1328125" style="9" bestFit="1" customWidth="1"/>
    <col min="13320" max="13320" width="12.3984375" style="9" bestFit="1" customWidth="1"/>
    <col min="13321" max="13322" width="13.86328125" style="9" bestFit="1" customWidth="1"/>
    <col min="13323" max="13323" width="14.86328125" style="9" bestFit="1" customWidth="1"/>
    <col min="13324" max="13324" width="12.1328125" style="9" bestFit="1" customWidth="1"/>
    <col min="13325" max="13325" width="12.3984375" style="9" bestFit="1" customWidth="1"/>
    <col min="13326" max="13327" width="13.86328125" style="9" bestFit="1" customWidth="1"/>
    <col min="13328" max="13328" width="14.86328125" style="9" bestFit="1" customWidth="1"/>
    <col min="13329" max="13567" width="9.06640625" style="9"/>
    <col min="13568" max="13568" width="15.3984375" style="9" bestFit="1" customWidth="1"/>
    <col min="13569" max="13569" width="11.1328125" style="9" bestFit="1" customWidth="1"/>
    <col min="13570" max="13570" width="14.59765625" style="9" bestFit="1" customWidth="1"/>
    <col min="13571" max="13571" width="17.3984375" style="9" bestFit="1" customWidth="1"/>
    <col min="13572" max="13572" width="17.59765625" style="9" bestFit="1" customWidth="1"/>
    <col min="13573" max="13573" width="14.73046875" style="9" bestFit="1" customWidth="1"/>
    <col min="13574" max="13574" width="14.3984375" style="9" bestFit="1" customWidth="1"/>
    <col min="13575" max="13575" width="12.1328125" style="9" bestFit="1" customWidth="1"/>
    <col min="13576" max="13576" width="12.3984375" style="9" bestFit="1" customWidth="1"/>
    <col min="13577" max="13578" width="13.86328125" style="9" bestFit="1" customWidth="1"/>
    <col min="13579" max="13579" width="14.86328125" style="9" bestFit="1" customWidth="1"/>
    <col min="13580" max="13580" width="12.1328125" style="9" bestFit="1" customWidth="1"/>
    <col min="13581" max="13581" width="12.3984375" style="9" bestFit="1" customWidth="1"/>
    <col min="13582" max="13583" width="13.86328125" style="9" bestFit="1" customWidth="1"/>
    <col min="13584" max="13584" width="14.86328125" style="9" bestFit="1" customWidth="1"/>
    <col min="13585" max="13823" width="9.06640625" style="9"/>
    <col min="13824" max="13824" width="15.3984375" style="9" bestFit="1" customWidth="1"/>
    <col min="13825" max="13825" width="11.1328125" style="9" bestFit="1" customWidth="1"/>
    <col min="13826" max="13826" width="14.59765625" style="9" bestFit="1" customWidth="1"/>
    <col min="13827" max="13827" width="17.3984375" style="9" bestFit="1" customWidth="1"/>
    <col min="13828" max="13828" width="17.59765625" style="9" bestFit="1" customWidth="1"/>
    <col min="13829" max="13829" width="14.73046875" style="9" bestFit="1" customWidth="1"/>
    <col min="13830" max="13830" width="14.3984375" style="9" bestFit="1" customWidth="1"/>
    <col min="13831" max="13831" width="12.1328125" style="9" bestFit="1" customWidth="1"/>
    <col min="13832" max="13832" width="12.3984375" style="9" bestFit="1" customWidth="1"/>
    <col min="13833" max="13834" width="13.86328125" style="9" bestFit="1" customWidth="1"/>
    <col min="13835" max="13835" width="14.86328125" style="9" bestFit="1" customWidth="1"/>
    <col min="13836" max="13836" width="12.1328125" style="9" bestFit="1" customWidth="1"/>
    <col min="13837" max="13837" width="12.3984375" style="9" bestFit="1" customWidth="1"/>
    <col min="13838" max="13839" width="13.86328125" style="9" bestFit="1" customWidth="1"/>
    <col min="13840" max="13840" width="14.86328125" style="9" bestFit="1" customWidth="1"/>
    <col min="13841" max="14079" width="9.06640625" style="9"/>
    <col min="14080" max="14080" width="15.3984375" style="9" bestFit="1" customWidth="1"/>
    <col min="14081" max="14081" width="11.1328125" style="9" bestFit="1" customWidth="1"/>
    <col min="14082" max="14082" width="14.59765625" style="9" bestFit="1" customWidth="1"/>
    <col min="14083" max="14083" width="17.3984375" style="9" bestFit="1" customWidth="1"/>
    <col min="14084" max="14084" width="17.59765625" style="9" bestFit="1" customWidth="1"/>
    <col min="14085" max="14085" width="14.73046875" style="9" bestFit="1" customWidth="1"/>
    <col min="14086" max="14086" width="14.3984375" style="9" bestFit="1" customWidth="1"/>
    <col min="14087" max="14087" width="12.1328125" style="9" bestFit="1" customWidth="1"/>
    <col min="14088" max="14088" width="12.3984375" style="9" bestFit="1" customWidth="1"/>
    <col min="14089" max="14090" width="13.86328125" style="9" bestFit="1" customWidth="1"/>
    <col min="14091" max="14091" width="14.86328125" style="9" bestFit="1" customWidth="1"/>
    <col min="14092" max="14092" width="12.1328125" style="9" bestFit="1" customWidth="1"/>
    <col min="14093" max="14093" width="12.3984375" style="9" bestFit="1" customWidth="1"/>
    <col min="14094" max="14095" width="13.86328125" style="9" bestFit="1" customWidth="1"/>
    <col min="14096" max="14096" width="14.86328125" style="9" bestFit="1" customWidth="1"/>
    <col min="14097" max="14335" width="9.06640625" style="9"/>
    <col min="14336" max="14336" width="15.3984375" style="9" bestFit="1" customWidth="1"/>
    <col min="14337" max="14337" width="11.1328125" style="9" bestFit="1" customWidth="1"/>
    <col min="14338" max="14338" width="14.59765625" style="9" bestFit="1" customWidth="1"/>
    <col min="14339" max="14339" width="17.3984375" style="9" bestFit="1" customWidth="1"/>
    <col min="14340" max="14340" width="17.59765625" style="9" bestFit="1" customWidth="1"/>
    <col min="14341" max="14341" width="14.73046875" style="9" bestFit="1" customWidth="1"/>
    <col min="14342" max="14342" width="14.3984375" style="9" bestFit="1" customWidth="1"/>
    <col min="14343" max="14343" width="12.1328125" style="9" bestFit="1" customWidth="1"/>
    <col min="14344" max="14344" width="12.3984375" style="9" bestFit="1" customWidth="1"/>
    <col min="14345" max="14346" width="13.86328125" style="9" bestFit="1" customWidth="1"/>
    <col min="14347" max="14347" width="14.86328125" style="9" bestFit="1" customWidth="1"/>
    <col min="14348" max="14348" width="12.1328125" style="9" bestFit="1" customWidth="1"/>
    <col min="14349" max="14349" width="12.3984375" style="9" bestFit="1" customWidth="1"/>
    <col min="14350" max="14351" width="13.86328125" style="9" bestFit="1" customWidth="1"/>
    <col min="14352" max="14352" width="14.86328125" style="9" bestFit="1" customWidth="1"/>
    <col min="14353" max="14591" width="9.06640625" style="9"/>
    <col min="14592" max="14592" width="15.3984375" style="9" bestFit="1" customWidth="1"/>
    <col min="14593" max="14593" width="11.1328125" style="9" bestFit="1" customWidth="1"/>
    <col min="14594" max="14594" width="14.59765625" style="9" bestFit="1" customWidth="1"/>
    <col min="14595" max="14595" width="17.3984375" style="9" bestFit="1" customWidth="1"/>
    <col min="14596" max="14596" width="17.59765625" style="9" bestFit="1" customWidth="1"/>
    <col min="14597" max="14597" width="14.73046875" style="9" bestFit="1" customWidth="1"/>
    <col min="14598" max="14598" width="14.3984375" style="9" bestFit="1" customWidth="1"/>
    <col min="14599" max="14599" width="12.1328125" style="9" bestFit="1" customWidth="1"/>
    <col min="14600" max="14600" width="12.3984375" style="9" bestFit="1" customWidth="1"/>
    <col min="14601" max="14602" width="13.86328125" style="9" bestFit="1" customWidth="1"/>
    <col min="14603" max="14603" width="14.86328125" style="9" bestFit="1" customWidth="1"/>
    <col min="14604" max="14604" width="12.1328125" style="9" bestFit="1" customWidth="1"/>
    <col min="14605" max="14605" width="12.3984375" style="9" bestFit="1" customWidth="1"/>
    <col min="14606" max="14607" width="13.86328125" style="9" bestFit="1" customWidth="1"/>
    <col min="14608" max="14608" width="14.86328125" style="9" bestFit="1" customWidth="1"/>
    <col min="14609" max="14847" width="9.06640625" style="9"/>
    <col min="14848" max="14848" width="15.3984375" style="9" bestFit="1" customWidth="1"/>
    <col min="14849" max="14849" width="11.1328125" style="9" bestFit="1" customWidth="1"/>
    <col min="14850" max="14850" width="14.59765625" style="9" bestFit="1" customWidth="1"/>
    <col min="14851" max="14851" width="17.3984375" style="9" bestFit="1" customWidth="1"/>
    <col min="14852" max="14852" width="17.59765625" style="9" bestFit="1" customWidth="1"/>
    <col min="14853" max="14853" width="14.73046875" style="9" bestFit="1" customWidth="1"/>
    <col min="14854" max="14854" width="14.3984375" style="9" bestFit="1" customWidth="1"/>
    <col min="14855" max="14855" width="12.1328125" style="9" bestFit="1" customWidth="1"/>
    <col min="14856" max="14856" width="12.3984375" style="9" bestFit="1" customWidth="1"/>
    <col min="14857" max="14858" width="13.86328125" style="9" bestFit="1" customWidth="1"/>
    <col min="14859" max="14859" width="14.86328125" style="9" bestFit="1" customWidth="1"/>
    <col min="14860" max="14860" width="12.1328125" style="9" bestFit="1" customWidth="1"/>
    <col min="14861" max="14861" width="12.3984375" style="9" bestFit="1" customWidth="1"/>
    <col min="14862" max="14863" width="13.86328125" style="9" bestFit="1" customWidth="1"/>
    <col min="14864" max="14864" width="14.86328125" style="9" bestFit="1" customWidth="1"/>
    <col min="14865" max="15103" width="9.06640625" style="9"/>
    <col min="15104" max="15104" width="15.3984375" style="9" bestFit="1" customWidth="1"/>
    <col min="15105" max="15105" width="11.1328125" style="9" bestFit="1" customWidth="1"/>
    <col min="15106" max="15106" width="14.59765625" style="9" bestFit="1" customWidth="1"/>
    <col min="15107" max="15107" width="17.3984375" style="9" bestFit="1" customWidth="1"/>
    <col min="15108" max="15108" width="17.59765625" style="9" bestFit="1" customWidth="1"/>
    <col min="15109" max="15109" width="14.73046875" style="9" bestFit="1" customWidth="1"/>
    <col min="15110" max="15110" width="14.3984375" style="9" bestFit="1" customWidth="1"/>
    <col min="15111" max="15111" width="12.1328125" style="9" bestFit="1" customWidth="1"/>
    <col min="15112" max="15112" width="12.3984375" style="9" bestFit="1" customWidth="1"/>
    <col min="15113" max="15114" width="13.86328125" style="9" bestFit="1" customWidth="1"/>
    <col min="15115" max="15115" width="14.86328125" style="9" bestFit="1" customWidth="1"/>
    <col min="15116" max="15116" width="12.1328125" style="9" bestFit="1" customWidth="1"/>
    <col min="15117" max="15117" width="12.3984375" style="9" bestFit="1" customWidth="1"/>
    <col min="15118" max="15119" width="13.86328125" style="9" bestFit="1" customWidth="1"/>
    <col min="15120" max="15120" width="14.86328125" style="9" bestFit="1" customWidth="1"/>
    <col min="15121" max="15359" width="9.06640625" style="9"/>
    <col min="15360" max="15360" width="15.3984375" style="9" bestFit="1" customWidth="1"/>
    <col min="15361" max="15361" width="11.1328125" style="9" bestFit="1" customWidth="1"/>
    <col min="15362" max="15362" width="14.59765625" style="9" bestFit="1" customWidth="1"/>
    <col min="15363" max="15363" width="17.3984375" style="9" bestFit="1" customWidth="1"/>
    <col min="15364" max="15364" width="17.59765625" style="9" bestFit="1" customWidth="1"/>
    <col min="15365" max="15365" width="14.73046875" style="9" bestFit="1" customWidth="1"/>
    <col min="15366" max="15366" width="14.3984375" style="9" bestFit="1" customWidth="1"/>
    <col min="15367" max="15367" width="12.1328125" style="9" bestFit="1" customWidth="1"/>
    <col min="15368" max="15368" width="12.3984375" style="9" bestFit="1" customWidth="1"/>
    <col min="15369" max="15370" width="13.86328125" style="9" bestFit="1" customWidth="1"/>
    <col min="15371" max="15371" width="14.86328125" style="9" bestFit="1" customWidth="1"/>
    <col min="15372" max="15372" width="12.1328125" style="9" bestFit="1" customWidth="1"/>
    <col min="15373" max="15373" width="12.3984375" style="9" bestFit="1" customWidth="1"/>
    <col min="15374" max="15375" width="13.86328125" style="9" bestFit="1" customWidth="1"/>
    <col min="15376" max="15376" width="14.86328125" style="9" bestFit="1" customWidth="1"/>
    <col min="15377" max="15615" width="9.06640625" style="9"/>
    <col min="15616" max="15616" width="15.3984375" style="9" bestFit="1" customWidth="1"/>
    <col min="15617" max="15617" width="11.1328125" style="9" bestFit="1" customWidth="1"/>
    <col min="15618" max="15618" width="14.59765625" style="9" bestFit="1" customWidth="1"/>
    <col min="15619" max="15619" width="17.3984375" style="9" bestFit="1" customWidth="1"/>
    <col min="15620" max="15620" width="17.59765625" style="9" bestFit="1" customWidth="1"/>
    <col min="15621" max="15621" width="14.73046875" style="9" bestFit="1" customWidth="1"/>
    <col min="15622" max="15622" width="14.3984375" style="9" bestFit="1" customWidth="1"/>
    <col min="15623" max="15623" width="12.1328125" style="9" bestFit="1" customWidth="1"/>
    <col min="15624" max="15624" width="12.3984375" style="9" bestFit="1" customWidth="1"/>
    <col min="15625" max="15626" width="13.86328125" style="9" bestFit="1" customWidth="1"/>
    <col min="15627" max="15627" width="14.86328125" style="9" bestFit="1" customWidth="1"/>
    <col min="15628" max="15628" width="12.1328125" style="9" bestFit="1" customWidth="1"/>
    <col min="15629" max="15629" width="12.3984375" style="9" bestFit="1" customWidth="1"/>
    <col min="15630" max="15631" width="13.86328125" style="9" bestFit="1" customWidth="1"/>
    <col min="15632" max="15632" width="14.86328125" style="9" bestFit="1" customWidth="1"/>
    <col min="15633" max="15871" width="9.06640625" style="9"/>
    <col min="15872" max="15872" width="15.3984375" style="9" bestFit="1" customWidth="1"/>
    <col min="15873" max="15873" width="11.1328125" style="9" bestFit="1" customWidth="1"/>
    <col min="15874" max="15874" width="14.59765625" style="9" bestFit="1" customWidth="1"/>
    <col min="15875" max="15875" width="17.3984375" style="9" bestFit="1" customWidth="1"/>
    <col min="15876" max="15876" width="17.59765625" style="9" bestFit="1" customWidth="1"/>
    <col min="15877" max="15877" width="14.73046875" style="9" bestFit="1" customWidth="1"/>
    <col min="15878" max="15878" width="14.3984375" style="9" bestFit="1" customWidth="1"/>
    <col min="15879" max="15879" width="12.1328125" style="9" bestFit="1" customWidth="1"/>
    <col min="15880" max="15880" width="12.3984375" style="9" bestFit="1" customWidth="1"/>
    <col min="15881" max="15882" width="13.86328125" style="9" bestFit="1" customWidth="1"/>
    <col min="15883" max="15883" width="14.86328125" style="9" bestFit="1" customWidth="1"/>
    <col min="15884" max="15884" width="12.1328125" style="9" bestFit="1" customWidth="1"/>
    <col min="15885" max="15885" width="12.3984375" style="9" bestFit="1" customWidth="1"/>
    <col min="15886" max="15887" width="13.86328125" style="9" bestFit="1" customWidth="1"/>
    <col min="15888" max="15888" width="14.86328125" style="9" bestFit="1" customWidth="1"/>
    <col min="15889" max="16127" width="9.06640625" style="9"/>
    <col min="16128" max="16128" width="15.3984375" style="9" bestFit="1" customWidth="1"/>
    <col min="16129" max="16129" width="11.1328125" style="9" bestFit="1" customWidth="1"/>
    <col min="16130" max="16130" width="14.59765625" style="9" bestFit="1" customWidth="1"/>
    <col min="16131" max="16131" width="17.3984375" style="9" bestFit="1" customWidth="1"/>
    <col min="16132" max="16132" width="17.59765625" style="9" bestFit="1" customWidth="1"/>
    <col min="16133" max="16133" width="14.73046875" style="9" bestFit="1" customWidth="1"/>
    <col min="16134" max="16134" width="14.3984375" style="9" bestFit="1" customWidth="1"/>
    <col min="16135" max="16135" width="12.1328125" style="9" bestFit="1" customWidth="1"/>
    <col min="16136" max="16136" width="12.3984375" style="9" bestFit="1" customWidth="1"/>
    <col min="16137" max="16138" width="13.86328125" style="9" bestFit="1" customWidth="1"/>
    <col min="16139" max="16139" width="14.86328125" style="9" bestFit="1" customWidth="1"/>
    <col min="16140" max="16140" width="12.1328125" style="9" bestFit="1" customWidth="1"/>
    <col min="16141" max="16141" width="12.3984375" style="9" bestFit="1" customWidth="1"/>
    <col min="16142" max="16143" width="13.86328125" style="9" bestFit="1" customWidth="1"/>
    <col min="16144" max="16144" width="14.86328125" style="9" bestFit="1" customWidth="1"/>
    <col min="16145" max="16384" width="9.06640625" style="9"/>
  </cols>
  <sheetData>
    <row r="1" spans="1:18">
      <c r="A1" s="83" t="s">
        <v>0</v>
      </c>
      <c r="B1" s="83" t="s">
        <v>1</v>
      </c>
      <c r="C1" s="89" t="s">
        <v>265</v>
      </c>
      <c r="D1" s="89" t="s">
        <v>266</v>
      </c>
      <c r="E1" s="89" t="s">
        <v>267</v>
      </c>
      <c r="F1" s="89" t="s">
        <v>268</v>
      </c>
      <c r="G1" s="89" t="s">
        <v>270</v>
      </c>
      <c r="H1" s="89" t="s">
        <v>269</v>
      </c>
      <c r="I1" s="89" t="s">
        <v>271</v>
      </c>
      <c r="J1" s="89" t="s">
        <v>272</v>
      </c>
      <c r="K1" s="89" t="s">
        <v>273</v>
      </c>
      <c r="L1" s="89" t="s">
        <v>274</v>
      </c>
      <c r="M1" s="89" t="s">
        <v>275</v>
      </c>
      <c r="N1" s="89" t="s">
        <v>276</v>
      </c>
      <c r="O1" s="89" t="s">
        <v>277</v>
      </c>
      <c r="P1" s="89" t="s">
        <v>278</v>
      </c>
      <c r="Q1" s="89" t="s">
        <v>279</v>
      </c>
      <c r="R1" s="89" t="s">
        <v>280</v>
      </c>
    </row>
    <row r="2" spans="1:18">
      <c r="A2" s="90" t="s">
        <v>23</v>
      </c>
      <c r="B2" s="91" t="s">
        <v>24</v>
      </c>
      <c r="C2" s="96">
        <f>IFERROR((s_TR/(k_decay_w*Rad_Spec!I2*s_IFD_w*s_EF_w*s_ED_w))*1,".")</f>
        <v>0.75235558069731556</v>
      </c>
      <c r="D2" s="96">
        <f>IFERROR((s_TR/(k_decay_w*Rad_Spec!G2*s_IRA_w*(1/s_PEFm_up)*s_SLF*s_ET_w*s_EF_w*s_ED_w))*1,".")</f>
        <v>3.5781039846660546E-5</v>
      </c>
      <c r="E2" s="96">
        <f>IFERROR((s_TR/(k_decay_w*Rad_Spec!G2*s_IRA_w*(1/s_PEF)*s_SLF*s_ET_w*s_EF_w*s_ED_w))*1,".")</f>
        <v>2.981009975191613E-2</v>
      </c>
      <c r="F2" s="96">
        <f>IFERROR((s_TR/(k_decay_w*Rad_Spec!K2*s_GSF_s*s_Fam*s_Foffset*ACF!C2*s_ET_w*(1/24)*s_EF_w*(1/365)*s_ED_w))*1,".")</f>
        <v>849.32732448138688</v>
      </c>
      <c r="G2" s="96">
        <f t="shared" ref="G2:G3" si="0">(IF(AND(C2&lt;&gt;".",E2&lt;&gt;".",F2&lt;&gt;"."),1/((1/C2)+(1/E2)+(1/F2)),IF(AND(C2&lt;&gt;".",E2&lt;&gt;".",F2="."), 1/((1/C2)+(1/E2)),IF(AND(C2&lt;&gt;".",E2=".",F2&lt;&gt;"."),1/((1/C2)+(1/F2)),IF(AND(C2=".",E2&lt;&gt;".",F2&lt;&gt;"."),1/((1/E2)+(1/F2)),IF(AND(C2&lt;&gt;".",E2=".",F2="."),1/(1/C2),IF(AND(C2=".",E2&lt;&gt;".",F2="."),1/(1/E2),IF(AND(C2=".",E2=".",F2&lt;&gt;"."),1/(1/F2),IF(AND(C2=".",E2=".",F2="."),".")))))))))</f>
        <v>2.8673001533243876E-2</v>
      </c>
      <c r="H2" s="96">
        <f t="shared" ref="H2:H3" si="1">(IF(AND(C2&lt;&gt;".",D2&lt;&gt;".",F2&lt;&gt;"."),1/((1/C2)+(1/D2)+(1/F2)),IF(AND(C2&lt;&gt;".",D2&lt;&gt;".",F2="."), 1/((1/C2)+(1/D2)),IF(AND(C2&lt;&gt;".",D2=".",F2&lt;&gt;"."),1/((1/C2)+(1/F2)),IF(AND(C2=".",D2&lt;&gt;".",F2&lt;&gt;"."),1/((1/D2)+(1/F2)),IF(AND(C2&lt;&gt;".",D2=".",F2="."),1/(1/C2),IF(AND(C2=".",D2&lt;&gt;".",F2="."),1/(1/D2),IF(AND(C2=".",D2=".",F2&lt;&gt;"."),1/(1/F2),IF(AND(C2=".",D2=".",F2="."),".")))))))))</f>
        <v>3.5779336721225397E-5</v>
      </c>
      <c r="I2" s="108">
        <f>IFERROR((s_TR/(Rad_Spec!F2*s_GSF_s*s_Fam*s_Foffset*Fsurf!C2*s_EF_w*(1/365)*s_ET_w*(1/24)*s_ED_w))*1,".")</f>
        <v>41.2490677832185</v>
      </c>
      <c r="J2" s="96">
        <f>IFERROR((s_TR/(Rad_Spec!M2*s_GSF_s*s_Fam*s_Foffset*Fsurf!C2*s_EF_w*(1/365)*s_ET_w*(1/24)*s_ED_w))*1,".")</f>
        <v>147.25850452544628</v>
      </c>
      <c r="K2" s="96">
        <f>IFERROR((s_TR/(Rad_Spec!N2*s_GSF_s*s_Fam*s_Foffset*Fsurf!C2*s_EF_w*(1/365)*s_ET_w*(1/24)*s_ED_w))*1,".")</f>
        <v>56.878597372953628</v>
      </c>
      <c r="L2" s="96">
        <f>IFERROR((s_TR/(Rad_Spec!O2*s_GSF_s*s_Fam*s_Foffset*Fsurf!C2*s_EF_w*(1/365)*s_ET_w*(1/24)*s_ED_w))*1,".")</f>
        <v>42.32825851010503</v>
      </c>
      <c r="M2" s="96">
        <f>IFERROR((s_TR/(Rad_Spec!K2*s_GSF_s*s_Fam*s_Foffset*Fsurf!C2*s_EF_w*(1/365)*s_ET_w*(1/24)*s_ED_w))*1,".")</f>
        <v>141.36816434442844</v>
      </c>
      <c r="N2" s="96">
        <f>IFERROR((s_TR/(Rad_Spec!F2*s_GSF_s*s_Fam*s_Foffset*ACF!D2*s_ET_w*(1/24)*s_EF_w*(1/365)*s_ED_w))*1,".")</f>
        <v>51.280717010750536</v>
      </c>
      <c r="O2" s="96">
        <f>IFERROR((s_TR/(Rad_Spec!M2*s_GSF_s*s_Fam*s_Foffset*ACF!E2*s_ET_w*(1/24)*s_EF_w*(1/365)*s_ED_w))*1,".")</f>
        <v>185.07926860657594</v>
      </c>
      <c r="P2" s="96">
        <f>IFERROR((s_TR/(Rad_Spec!N2*s_GSF_s*s_Fam*s_Foffset*ACF!F2*s_ET_w*(1/24)*s_EF_w*(1/365)*s_ED_w))*1,".")</f>
        <v>72.829588694170596</v>
      </c>
      <c r="Q2" s="96">
        <f>IFERROR((s_TR/(Rad_Spec!O2*s_GSF_s*s_Fam*s_Foffset*ACF!G2*s_ET_w*(1/24)*s_EF_w*(1/365)*s_ED_w))*1,".")</f>
        <v>54.061382030203852</v>
      </c>
      <c r="R2" s="96">
        <f>IFERROR((s_TR/(Rad_Spec!K2*s_GSF_s*s_Fam*s_Foffset*ACF!C2*s_ET_w*(1/24)*s_EF_w*(1/365)*s_ED_w))*1,".")</f>
        <v>168.72092039683122</v>
      </c>
    </row>
    <row r="3" spans="1:18">
      <c r="A3" s="94" t="s">
        <v>25</v>
      </c>
      <c r="B3" s="91" t="s">
        <v>26</v>
      </c>
      <c r="C3" s="96">
        <f>IFERROR((s_TR/(k_decay_w*Rad_Spec!I3*s_IFD_w*s_EF_w*s_ED_w))*1,".")</f>
        <v>0.74623886865912603</v>
      </c>
      <c r="D3" s="96">
        <f>IFERROR((s_TR/(k_decay_w*Rad_Spec!G3*s_IRA_w*(1/s_PEFm_up)*s_SLF*s_ET_w*s_EF_w*s_ED_w))*1,".")</f>
        <v>2.7081336040805829E-5</v>
      </c>
      <c r="E3" s="96">
        <f>IFERROR((s_TR/(k_decay_w*Rad_Spec!G3*s_IRA_w*(1/s_PEF)*s_SLF*s_ET_w*s_EF_w*s_ED_w))*1,".")</f>
        <v>2.2562153929881618E-2</v>
      </c>
      <c r="F3" s="96">
        <f>IFERROR((s_TR/(k_decay_w*Rad_Spec!K3*s_GSF_s*s_Fam*s_Foffset*ACF!C3*s_ET_w*(1/24)*s_EF_w*(1/365)*s_ED_w))*1,".")</f>
        <v>544.17204648505356</v>
      </c>
      <c r="G3" s="96">
        <f t="shared" si="0"/>
        <v>2.1899136663763193E-2</v>
      </c>
      <c r="H3" s="96">
        <f t="shared" si="1"/>
        <v>2.7080351935265237E-5</v>
      </c>
      <c r="I3" s="108">
        <f>IFERROR((s_TR/(Rad_Spec!F3*s_GSF_s*s_Fam*s_Foffset*Fsurf!C3*s_EF_w*(1/365)*s_ET_w*(1/24)*s_ED_w))*1,".")</f>
        <v>60.305503644941993</v>
      </c>
      <c r="J3" s="96">
        <f>IFERROR((s_TR/(Rad_Spec!M3*s_GSF_s*s_Fam*s_Foffset*Fsurf!C3*s_EF_w*(1/365)*s_ET_w*(1/24)*s_ED_w))*1,".")</f>
        <v>121.32771106834682</v>
      </c>
      <c r="K3" s="96">
        <f>IFERROR((s_TR/(Rad_Spec!N3*s_GSF_s*s_Fam*s_Foffset*Fsurf!C3*s_EF_w*(1/365)*s_ET_w*(1/24)*s_ED_w))*1,".")</f>
        <v>64.730092227587207</v>
      </c>
      <c r="L3" s="96">
        <f>IFERROR((s_TR/(Rad_Spec!O3*s_GSF_s*s_Fam*s_Foffset*Fsurf!C3*s_EF_w*(1/365)*s_ET_w*(1/24)*s_ED_w))*1,".")</f>
        <v>60.305503644941993</v>
      </c>
      <c r="M3" s="96">
        <f>IFERROR((s_TR/(Rad_Spec!K3*s_GSF_s*s_Fam*s_Foffset*Fsurf!C3*s_EF_w*(1/365)*s_ET_w*(1/24)*s_ED_w))*1,".")</f>
        <v>89.327527274070334</v>
      </c>
      <c r="N3" s="96">
        <f>IFERROR((s_TR/(Rad_Spec!F3*s_GSF_s*s_Fam*s_Foffset*ACF!D3*s_ET_w*(1/24)*s_EF_w*(1/365)*s_ED_w))*1,".")</f>
        <v>75.156272359505834</v>
      </c>
      <c r="O3" s="96">
        <f>IFERROR((s_TR/(Rad_Spec!M3*s_GSF_s*s_Fam*s_Foffset*ACF!E3*s_ET_w*(1/24)*s_EF_w*(1/365)*s_ED_w))*1,".")</f>
        <v>155.47778100577321</v>
      </c>
      <c r="P3" s="96">
        <f>IFERROR((s_TR/(Rad_Spec!N3*s_GSF_s*s_Fam*s_Foffset*ACF!F3*s_ET_w*(1/24)*s_EF_w*(1/365)*s_ED_w))*1,".")</f>
        <v>85.755928207347054</v>
      </c>
      <c r="Q3" s="96">
        <f>IFERROR((s_TR/(Rad_Spec!O3*s_GSF_s*s_Fam*s_Foffset*ACF!G3*s_ET_w*(1/24)*s_EF_w*(1/365)*s_ED_w))*1,".")</f>
        <v>82.356246434040486</v>
      </c>
      <c r="R3" s="96">
        <f>IFERROR((s_TR/(Rad_Spec!K3*s_GSF_s*s_Fam*s_Foffset*ACF!C3*s_ET_w*(1/24)*s_EF_w*(1/365)*s_ED_w))*1,".")</f>
        <v>108.10108881549067</v>
      </c>
    </row>
    <row r="4" spans="1:18">
      <c r="A4" s="90" t="s">
        <v>27</v>
      </c>
      <c r="B4" s="91" t="s">
        <v>24</v>
      </c>
      <c r="C4" s="96" t="str">
        <f>IFERROR((s_TR/(k_decay_w*Rad_Spec!I4*s_IFD_w*s_EF_w*s_ED_w))*1,".")</f>
        <v>.</v>
      </c>
      <c r="D4" s="96" t="str">
        <f>IFERROR((s_TR/(k_decay_w*Rad_Spec!G4*s_IRA_w*(1/s_PEFm_up)*s_SLF*s_ET_w*s_EF_w*s_ED_w))*1,".")</f>
        <v>.</v>
      </c>
      <c r="E4" s="96" t="str">
        <f>IFERROR((s_TR/(k_decay_w*Rad_Spec!G4*s_IRA_w*(1/s_PEF)*s_SLF*s_ET_w*s_EF_w*s_ED_w))*1,".")</f>
        <v>.</v>
      </c>
      <c r="F4" s="96">
        <f>IFERROR((s_TR/(k_decay_w*Rad_Spec!K4*s_GSF_s*s_Fam*s_Foffset*ACF!C4*s_ET_w*(1/24)*s_EF_w*(1/365)*s_ED_w))*1,".")</f>
        <v>51586.816996278001</v>
      </c>
      <c r="G4" s="96">
        <f t="shared" ref="G4:G5" si="2">(IF(AND(C4&lt;&gt;".",E4&lt;&gt;".",F4&lt;&gt;"."),1/((1/C4)+(1/E4)+(1/F4)),IF(AND(C4&lt;&gt;".",E4&lt;&gt;".",F4="."), 1/((1/C4)+(1/E4)),IF(AND(C4&lt;&gt;".",E4=".",F4&lt;&gt;"."),1/((1/C4)+(1/F4)),IF(AND(C4=".",E4&lt;&gt;".",F4&lt;&gt;"."),1/((1/E4)+(1/F4)),IF(AND(C4&lt;&gt;".",E4=".",F4="."),1/(1/C4),IF(AND(C4=".",E4&lt;&gt;".",F4="."),1/(1/E4),IF(AND(C4=".",E4=".",F4&lt;&gt;"."),1/(1/F4),IF(AND(C4=".",E4=".",F4="."),".")))))))))</f>
        <v>51586.816996278001</v>
      </c>
      <c r="H4" s="96">
        <f t="shared" ref="H4:H5" si="3">(IF(AND(C4&lt;&gt;".",D4&lt;&gt;".",F4&lt;&gt;"."),1/((1/C4)+(1/D4)+(1/F4)),IF(AND(C4&lt;&gt;".",D4&lt;&gt;".",F4="."), 1/((1/C4)+(1/D4)),IF(AND(C4&lt;&gt;".",D4=".",F4&lt;&gt;"."),1/((1/C4)+(1/F4)),IF(AND(C4=".",D4&lt;&gt;".",F4&lt;&gt;"."),1/((1/D4)+(1/F4)),IF(AND(C4&lt;&gt;".",D4=".",F4="."),1/(1/C4),IF(AND(C4=".",D4&lt;&gt;".",F4="."),1/(1/D4),IF(AND(C4=".",D4=".",F4&lt;&gt;"."),1/(1/F4),IF(AND(C4=".",D4=".",F4="."),".")))))))))</f>
        <v>51586.816996278001</v>
      </c>
      <c r="I4" s="108">
        <f>IFERROR((s_TR/(Rad_Spec!F4*s_GSF_s*s_Fam*s_Foffset*Fsurf!C4*s_EF_w*(1/365)*s_ET_w*(1/24)*s_ED_w))*1,".")</f>
        <v>2113.3595442401133</v>
      </c>
      <c r="J4" s="96">
        <f>IFERROR((s_TR/(Rad_Spec!M4*s_GSF_s*s_Fam*s_Foffset*Fsurf!C4*s_EF_w*(1/365)*s_ET_w*(1/24)*s_ED_w))*1,".")</f>
        <v>9132.081651296181</v>
      </c>
      <c r="K4" s="96">
        <f>IFERROR((s_TR/(Rad_Spec!N4*s_GSF_s*s_Fam*s_Foffset*Fsurf!C4*s_EF_w*(1/365)*s_ET_w*(1/24)*s_ED_w))*1,".")</f>
        <v>3310.3795985948659</v>
      </c>
      <c r="L4" s="96">
        <f>IFERROR((s_TR/(Rad_Spec!O4*s_GSF_s*s_Fam*s_Foffset*Fsurf!C4*s_EF_w*(1/365)*s_ET_w*(1/24)*s_ED_w))*1,".")</f>
        <v>2253.8754713837384</v>
      </c>
      <c r="M4" s="96">
        <f>IFERROR((s_TR/(Rad_Spec!K4*s_GSF_s*s_Fam*s_Foffset*Fsurf!C4*s_EF_w*(1/365)*s_ET_w*(1/24)*s_ED_w))*1,".")</f>
        <v>9312.7162334097338</v>
      </c>
      <c r="N4" s="96">
        <f>IFERROR((s_TR/(Rad_Spec!F4*s_GSF_s*s_Fam*s_Foffset*ACF!D4*s_ET_w*(1/24)*s_EF_w*(1/365)*s_ED_w))*1,".")</f>
        <v>2480.3796517564811</v>
      </c>
      <c r="O4" s="96">
        <f>IFERROR((s_TR/(Rad_Spec!M4*s_GSF_s*s_Fam*s_Foffset*ACF!E4*s_ET_w*(1/24)*s_EF_w*(1/365)*s_ED_w))*1,".")</f>
        <v>10105.561555324359</v>
      </c>
      <c r="P4" s="96">
        <f>IFERROR((s_TR/(Rad_Spec!N4*s_GSF_s*s_Fam*s_Foffset*ACF!F4*s_ET_w*(1/24)*s_EF_w*(1/365)*s_ED_w))*1,".")</f>
        <v>3648.7867512999187</v>
      </c>
      <c r="Q4" s="96">
        <f>IFERROR((s_TR/(Rad_Spec!O4*s_GSF_s*s_Fam*s_Foffset*ACF!G4*s_ET_w*(1/24)*s_EF_w*(1/365)*s_ED_w))*1,".")</f>
        <v>2522.9831214662167</v>
      </c>
      <c r="R4" s="96">
        <f>IFERROR((s_TR/(Rad_Spec!K4*s_GSF_s*s_Fam*s_Foffset*ACF!C4*s_ET_w*(1/24)*s_EF_w*(1/365)*s_ED_w))*1,".")</f>
        <v>10247.845551501112</v>
      </c>
    </row>
    <row r="5" spans="1:18">
      <c r="A5" s="90" t="s">
        <v>28</v>
      </c>
      <c r="B5" s="97" t="s">
        <v>24</v>
      </c>
      <c r="C5" s="96" t="str">
        <f>IFERROR((s_TR/(k_decay_w*Rad_Spec!I5*s_IFD_w*s_EF_w*s_ED_w))*1,".")</f>
        <v>.</v>
      </c>
      <c r="D5" s="96" t="str">
        <f>IFERROR((s_TR/(k_decay_w*Rad_Spec!G5*s_IRA_w*(1/s_PEFm_up)*s_SLF*s_ET_w*s_EF_w*s_ED_w))*1,".")</f>
        <v>.</v>
      </c>
      <c r="E5" s="96" t="str">
        <f>IFERROR((s_TR/(k_decay_w*Rad_Spec!G5*s_IRA_w*(1/s_PEF)*s_SLF*s_ET_w*s_EF_w*s_ED_w))*1,".")</f>
        <v>.</v>
      </c>
      <c r="F5" s="96">
        <f>IFERROR((s_TR/(k_decay_w*Rad_Spec!K5*s_GSF_s*s_Fam*s_Foffset*ACF!C5*s_ET_w*(1/24)*s_EF_w*(1/365)*s_ED_w))*1,".")</f>
        <v>557716.22513594921</v>
      </c>
      <c r="G5" s="96">
        <f t="shared" si="2"/>
        <v>557716.22513594921</v>
      </c>
      <c r="H5" s="96">
        <f t="shared" si="3"/>
        <v>557716.22513594921</v>
      </c>
      <c r="I5" s="108">
        <f>IFERROR((s_TR/(Rad_Spec!F5*s_GSF_s*s_Fam*s_Foffset*Fsurf!C5*s_EF_w*(1/365)*s_ET_w*(1/24)*s_ED_w))*1,".")</f>
        <v>60666.186600991059</v>
      </c>
      <c r="J5" s="96">
        <f>IFERROR((s_TR/(Rad_Spec!M5*s_GSF_s*s_Fam*s_Foffset*Fsurf!C5*s_EF_w*(1/365)*s_ET_w*(1/24)*s_ED_w))*1,".")</f>
        <v>198448.68946593683</v>
      </c>
      <c r="K5" s="96">
        <f>IFERROR((s_TR/(Rad_Spec!N5*s_GSF_s*s_Fam*s_Foffset*Fsurf!C5*s_EF_w*(1/365)*s_ET_w*(1/24)*s_ED_w))*1,".")</f>
        <v>90288.498107871434</v>
      </c>
      <c r="L5" s="96">
        <f>IFERROR((s_TR/(Rad_Spec!O5*s_GSF_s*s_Fam*s_Foffset*Fsurf!C5*s_EF_w*(1/365)*s_ET_w*(1/24)*s_ED_w))*1,".")</f>
        <v>65098.419412022384</v>
      </c>
      <c r="M5" s="96">
        <f>IFERROR((s_TR/(Rad_Spec!K5*s_GSF_s*s_Fam*s_Foffset*Fsurf!C5*s_EF_w*(1/365)*s_ET_w*(1/24)*s_ED_w))*1,".")</f>
        <v>83371.659948730419</v>
      </c>
      <c r="N5" s="96">
        <f>IFERROR((s_TR/(Rad_Spec!F5*s_GSF_s*s_Fam*s_Foffset*ACF!D5*s_ET_w*(1/24)*s_EF_w*(1/365)*s_ED_w))*1,".")</f>
        <v>80618.621305317007</v>
      </c>
      <c r="O5" s="96">
        <f>IFERROR((s_TR/(Rad_Spec!M5*s_GSF_s*s_Fam*s_Foffset*ACF!E5*s_ET_w*(1/24)*s_EF_w*(1/365)*s_ED_w))*1,".")</f>
        <v>263716.25844584493</v>
      </c>
      <c r="P5" s="96">
        <f>IFERROR((s_TR/(Rad_Spec!N5*s_GSF_s*s_Fam*s_Foffset*ACF!F5*s_ET_w*(1/24)*s_EF_w*(1/365)*s_ED_w))*1,".")</f>
        <v>119983.38193001582</v>
      </c>
      <c r="Q5" s="96">
        <f>IFERROR((s_TR/(Rad_Spec!O5*s_GSF_s*s_Fam*s_Foffset*ACF!G5*s_ET_w*(1/24)*s_EF_w*(1/365)*s_ED_w))*1,".")</f>
        <v>86508.566240865286</v>
      </c>
      <c r="R5" s="96">
        <f>IFERROR((s_TR/(Rad_Spec!K5*s_GSF_s*s_Fam*s_Foffset*ACF!C5*s_ET_w*(1/24)*s_EF_w*(1/365)*s_ED_w))*1,".")</f>
        <v>110791.67255409063</v>
      </c>
    </row>
    <row r="6" spans="1:18">
      <c r="A6" s="90" t="s">
        <v>29</v>
      </c>
      <c r="B6" s="97" t="s">
        <v>24</v>
      </c>
      <c r="C6" s="96" t="str">
        <f>IFERROR((s_TR/(k_decay_w*Rad_Spec!I6*s_IFD_w*s_EF_w*s_ED_w))*1,".")</f>
        <v>.</v>
      </c>
      <c r="D6" s="96" t="str">
        <f>IFERROR((s_TR/(k_decay_w*Rad_Spec!G6*s_IRA_w*(1/s_PEFm_up)*s_SLF*s_ET_w*s_EF_w*s_ED_w))*1,".")</f>
        <v>.</v>
      </c>
      <c r="E6" s="96" t="str">
        <f>IFERROR((s_TR/(k_decay_w*Rad_Spec!G6*s_IRA_w*(1/s_PEF)*s_SLF*s_ET_w*s_EF_w*s_ED_w))*1,".")</f>
        <v>.</v>
      </c>
      <c r="F6" s="96">
        <f>IFERROR((s_TR/(k_decay_w*Rad_Spec!K6*s_GSF_s*s_Fam*s_Foffset*ACF!C6*s_ET_w*(1/24)*s_EF_w*(1/365)*s_ED_w))*1,".")</f>
        <v>21.097319647676642</v>
      </c>
      <c r="G6" s="96">
        <f t="shared" ref="G6:G9" si="4">(IF(AND(C6&lt;&gt;".",E6&lt;&gt;".",F6&lt;&gt;"."),1/((1/C6)+(1/E6)+(1/F6)),IF(AND(C6&lt;&gt;".",E6&lt;&gt;".",F6="."), 1/((1/C6)+(1/E6)),IF(AND(C6&lt;&gt;".",E6=".",F6&lt;&gt;"."),1/((1/C6)+(1/F6)),IF(AND(C6=".",E6&lt;&gt;".",F6&lt;&gt;"."),1/((1/E6)+(1/F6)),IF(AND(C6&lt;&gt;".",E6=".",F6="."),1/(1/C6),IF(AND(C6=".",E6&lt;&gt;".",F6="."),1/(1/E6),IF(AND(C6=".",E6=".",F6&lt;&gt;"."),1/(1/F6),IF(AND(C6=".",E6=".",F6="."),".")))))))))</f>
        <v>21.097319647676642</v>
      </c>
      <c r="H6" s="96">
        <f t="shared" ref="H6:H9" si="5">(IF(AND(C6&lt;&gt;".",D6&lt;&gt;".",F6&lt;&gt;"."),1/((1/C6)+(1/D6)+(1/F6)),IF(AND(C6&lt;&gt;".",D6&lt;&gt;".",F6="."), 1/((1/C6)+(1/D6)),IF(AND(C6&lt;&gt;".",D6=".",F6&lt;&gt;"."),1/((1/C6)+(1/F6)),IF(AND(C6=".",D6&lt;&gt;".",F6&lt;&gt;"."),1/((1/D6)+(1/F6)),IF(AND(C6&lt;&gt;".",D6=".",F6="."),1/(1/C6),IF(AND(C6=".",D6&lt;&gt;".",F6="."),1/(1/D6),IF(AND(C6=".",D6=".",F6&lt;&gt;"."),1/(1/F6),IF(AND(C6=".",D6=".",F6="."),".")))))))))</f>
        <v>21.097319647676642</v>
      </c>
      <c r="I6" s="108">
        <f>IFERROR((s_TR/(Rad_Spec!F6*s_GSF_s*s_Fam*s_Foffset*Fsurf!C6*s_EF_w*(1/365)*s_ET_w*(1/24)*s_ED_w))*1,".")</f>
        <v>0.75263025407523931</v>
      </c>
      <c r="J6" s="96">
        <f>IFERROR((s_TR/(Rad_Spec!M6*s_GSF_s*s_Fam*s_Foffset*Fsurf!C6*s_EF_w*(1/365)*s_ET_w*(1/24)*s_ED_w))*1,".")</f>
        <v>3.692511912058555</v>
      </c>
      <c r="K6" s="96">
        <f>IFERROR((s_TR/(Rad_Spec!N6*s_GSF_s*s_Fam*s_Foffset*Fsurf!C6*s_EF_w*(1/365)*s_ET_w*(1/24)*s_ED_w))*1,".")</f>
        <v>1.309417234775379</v>
      </c>
      <c r="L6" s="96">
        <f>IFERROR((s_TR/(Rad_Spec!O6*s_GSF_s*s_Fam*s_Foffset*Fsurf!C6*s_EF_w*(1/365)*s_ET_w*(1/24)*s_ED_w))*1,".")</f>
        <v>0.84441443140148809</v>
      </c>
      <c r="M6" s="96">
        <f>IFERROR((s_TR/(Rad_Spec!K6*s_GSF_s*s_Fam*s_Foffset*Fsurf!C6*s_EF_w*(1/365)*s_ET_w*(1/24)*s_ED_w))*1,".")</f>
        <v>3.7713498570218977</v>
      </c>
      <c r="N6" s="96">
        <f>IFERROR((s_TR/(Rad_Spec!F6*s_GSF_s*s_Fam*s_Foffset*ACF!D6*s_ET_w*(1/24)*s_EF_w*(1/365)*s_ED_w))*1,".")</f>
        <v>0.81003647287545655</v>
      </c>
      <c r="O6" s="96">
        <f>IFERROR((s_TR/(Rad_Spec!M6*s_GSF_s*s_Fam*s_Foffset*ACF!E6*s_ET_w*(1/24)*s_EF_w*(1/365)*s_ED_w))*1,".")</f>
        <v>3.8904969327815144</v>
      </c>
      <c r="P6" s="96">
        <f>IFERROR((s_TR/(Rad_Spec!N6*s_GSF_s*s_Fam*s_Foffset*ACF!F6*s_ET_w*(1/24)*s_EF_w*(1/365)*s_ED_w))*1,".")</f>
        <v>1.4057108954675683</v>
      </c>
      <c r="Q6" s="96">
        <f>IFERROR((s_TR/(Rad_Spec!O6*s_GSF_s*s_Fam*s_Foffset*ACF!G6*s_ET_w*(1/24)*s_EF_w*(1/365)*s_ED_w))*1,".")</f>
        <v>0.87056313162722043</v>
      </c>
      <c r="R6" s="96">
        <f>IFERROR((s_TR/(Rad_Spec!K6*s_GSF_s*s_Fam*s_Foffset*ACF!C6*s_ET_w*(1/24)*s_EF_w*(1/365)*s_ED_w))*1,".")</f>
        <v>4.1910334052135667</v>
      </c>
    </row>
    <row r="7" spans="1:18">
      <c r="A7" s="90" t="s">
        <v>30</v>
      </c>
      <c r="B7" s="97" t="s">
        <v>24</v>
      </c>
      <c r="C7" s="96">
        <f>IFERROR((s_TR/(k_decay_w*Rad_Spec!I7*s_IFD_w*s_EF_w*s_ED_w))*1,".")</f>
        <v>18.175718979222275</v>
      </c>
      <c r="D7" s="96">
        <f>IFERROR((s_TR/(k_decay_w*Rad_Spec!G7*s_IRA_w*(1/s_PEFm_up)*s_SLF*s_ET_w*s_EF_w*s_ED_w))*1,".")</f>
        <v>2.2457693302131666E-3</v>
      </c>
      <c r="E7" s="96">
        <f>IFERROR((s_TR/(k_decay_w*Rad_Spec!G7*s_IRA_w*(1/s_PEF)*s_SLF*s_ET_w*s_EF_w*s_ED_w))*1,".")</f>
        <v>1.8710078868682318</v>
      </c>
      <c r="F7" s="96">
        <f>IFERROR((s_TR/(k_decay_w*Rad_Spec!K7*s_GSF_s*s_Fam*s_Foffset*ACF!C7*s_ET_w*(1/24)*s_EF_w*(1/365)*s_ED_w))*1,".")</f>
        <v>2283.8736140216797</v>
      </c>
      <c r="G7" s="96">
        <f t="shared" si="4"/>
        <v>1.6951232674968042</v>
      </c>
      <c r="H7" s="96">
        <f t="shared" si="5"/>
        <v>2.2454896722640468E-3</v>
      </c>
      <c r="I7" s="108">
        <f>IFERROR((s_TR/(Rad_Spec!F7*s_GSF_s*s_Fam*s_Foffset*Fsurf!C7*s_EF_w*(1/365)*s_ET_w*(1/24)*s_ED_w))*1,".")</f>
        <v>671.12374858596843</v>
      </c>
      <c r="J7" s="96">
        <f>IFERROR((s_TR/(Rad_Spec!M7*s_GSF_s*s_Fam*s_Foffset*Fsurf!C7*s_EF_w*(1/365)*s_ET_w*(1/24)*s_ED_w))*1,".")</f>
        <v>1945.4051909842769</v>
      </c>
      <c r="K7" s="96">
        <f>IFERROR((s_TR/(Rad_Spec!N7*s_GSF_s*s_Fam*s_Foffset*Fsurf!C7*s_EF_w*(1/365)*s_ET_w*(1/24)*s_ED_w))*1,".")</f>
        <v>903.72913872087793</v>
      </c>
      <c r="L7" s="96">
        <f>IFERROR((s_TR/(Rad_Spec!O7*s_GSF_s*s_Fam*s_Foffset*Fsurf!C7*s_EF_w*(1/365)*s_ET_w*(1/24)*s_ED_w))*1,".")</f>
        <v>691.54925397771524</v>
      </c>
      <c r="M7" s="96">
        <f>IFERROR((s_TR/(Rad_Spec!K7*s_GSF_s*s_Fam*s_Foffset*Fsurf!C7*s_EF_w*(1/365)*s_ET_w*(1/24)*s_ED_w))*1,".")</f>
        <v>385.12428187620941</v>
      </c>
      <c r="N7" s="96">
        <f>IFERROR((s_TR/(Rad_Spec!F7*s_GSF_s*s_Fam*s_Foffset*ACF!D7*s_ET_w*(1/24)*s_EF_w*(1/365)*s_ED_w))*1,".")</f>
        <v>829.72449664596309</v>
      </c>
      <c r="O7" s="96">
        <f>IFERROR((s_TR/(Rad_Spec!M7*s_GSF_s*s_Fam*s_Foffset*ACF!E7*s_ET_w*(1/24)*s_EF_w*(1/365)*s_ED_w))*1,".")</f>
        <v>2295.7743006748251</v>
      </c>
      <c r="P7" s="96">
        <f>IFERROR((s_TR/(Rad_Spec!N7*s_GSF_s*s_Fam*s_Foffset*ACF!F7*s_ET_w*(1/24)*s_EF_w*(1/365)*s_ED_w))*1,".")</f>
        <v>1041.7892394745113</v>
      </c>
      <c r="Q7" s="96">
        <f>IFERROR((s_TR/(Rad_Spec!O7*s_GSF_s*s_Fam*s_Foffset*ACF!G7*s_ET_w*(1/24)*s_EF_w*(1/365)*s_ED_w))*1,".")</f>
        <v>847.92638387076045</v>
      </c>
      <c r="R7" s="96">
        <f>IFERROR((s_TR/(Rad_Spec!K7*s_GSF_s*s_Fam*s_Foffset*ACF!C7*s_ET_w*(1/24)*s_EF_w*(1/365)*s_ED_w))*1,".")</f>
        <v>453.69699893155826</v>
      </c>
    </row>
    <row r="8" spans="1:18">
      <c r="A8" s="90" t="s">
        <v>31</v>
      </c>
      <c r="B8" s="91" t="s">
        <v>24</v>
      </c>
      <c r="C8" s="96">
        <f>IFERROR((s_TR/(k_decay_w*Rad_Spec!I8*s_IFD_w*s_EF_w*s_ED_w))*1,".")</f>
        <v>214.20625634789386</v>
      </c>
      <c r="D8" s="96">
        <f>IFERROR((s_TR/(k_decay_w*Rad_Spec!G8*s_IRA_w*(1/s_PEFm_up)*s_SLF*s_ET_w*s_EF_w*s_ED_w))*1,".")</f>
        <v>1.3811481380810972E-2</v>
      </c>
      <c r="E8" s="96">
        <f>IFERROR((s_TR/(k_decay_w*Rad_Spec!G8*s_IRA_w*(1/s_PEF)*s_SLF*s_ET_w*s_EF_w*s_ED_w))*1,".")</f>
        <v>11.506698504239626</v>
      </c>
      <c r="F8" s="96">
        <f>IFERROR((s_TR/(k_decay_w*Rad_Spec!K8*s_GSF_s*s_Fam*s_Foffset*ACF!C8*s_ET_w*(1/24)*s_EF_w*(1/365)*s_ED_w))*1,".")</f>
        <v>93.958848922492962</v>
      </c>
      <c r="G8" s="96">
        <f t="shared" si="4"/>
        <v>9.7830840069772389</v>
      </c>
      <c r="H8" s="96">
        <f t="shared" si="5"/>
        <v>1.3808561249947679E-2</v>
      </c>
      <c r="I8" s="108">
        <f>IFERROR((s_TR/(Rad_Spec!F8*s_GSF_s*s_Fam*s_Foffset*Fsurf!C8*s_EF_w*(1/365)*s_ET_w*(1/24)*s_ED_w))*1,".")</f>
        <v>3.6341397116434986</v>
      </c>
      <c r="J8" s="96">
        <f>IFERROR((s_TR/(Rad_Spec!M8*s_GSF_s*s_Fam*s_Foffset*Fsurf!C8*s_EF_w*(1/365)*s_ET_w*(1/24)*s_ED_w))*1,".")</f>
        <v>16.764632598355423</v>
      </c>
      <c r="K8" s="96">
        <f>IFERROR((s_TR/(Rad_Spec!N8*s_GSF_s*s_Fam*s_Foffset*Fsurf!C8*s_EF_w*(1/365)*s_ET_w*(1/24)*s_ED_w))*1,".")</f>
        <v>6.0009764414567712</v>
      </c>
      <c r="L8" s="96">
        <f>IFERROR((s_TR/(Rad_Spec!O8*s_GSF_s*s_Fam*s_Foffset*Fsurf!C8*s_EF_w*(1/365)*s_ET_w*(1/24)*s_ED_w))*1,".")</f>
        <v>3.9668426429911432</v>
      </c>
      <c r="M8" s="96">
        <f>IFERROR((s_TR/(Rad_Spec!K8*s_GSF_s*s_Fam*s_Foffset*Fsurf!C8*s_EF_w*(1/365)*s_ET_w*(1/24)*s_ED_w))*1,".")</f>
        <v>16.406553067128421</v>
      </c>
      <c r="N8" s="96">
        <f>IFERROR((s_TR/(Rad_Spec!F8*s_GSF_s*s_Fam*s_Foffset*ACF!D8*s_ET_w*(1/24)*s_EF_w*(1/365)*s_ED_w))*1,".")</f>
        <v>3.7681410842153715</v>
      </c>
      <c r="O8" s="96">
        <f>IFERROR((s_TR/(Rad_Spec!M8*s_GSF_s*s_Fam*s_Foffset*ACF!E8*s_ET_w*(1/24)*s_EF_w*(1/365)*s_ED_w))*1,".")</f>
        <v>18.013478708243056</v>
      </c>
      <c r="P8" s="96">
        <f>IFERROR((s_TR/(Rad_Spec!N8*s_GSF_s*s_Fam*s_Foffset*ACF!F8*s_ET_w*(1/24)*s_EF_w*(1/365)*s_ED_w))*1,".")</f>
        <v>6.4545527826409916</v>
      </c>
      <c r="Q8" s="96">
        <f>IFERROR((s_TR/(Rad_Spec!O8*s_GSF_s*s_Fam*s_Foffset*ACF!G8*s_ET_w*(1/24)*s_EF_w*(1/365)*s_ED_w))*1,".")</f>
        <v>4.4823444810921531</v>
      </c>
      <c r="R8" s="96">
        <f>IFERROR((s_TR/(Rad_Spec!K8*s_GSF_s*s_Fam*s_Foffset*ACF!C8*s_ET_w*(1/24)*s_EF_w*(1/365)*s_ED_w))*1,".")</f>
        <v>18.665151835671622</v>
      </c>
    </row>
    <row r="9" spans="1:18">
      <c r="A9" s="90" t="s">
        <v>32</v>
      </c>
      <c r="B9" s="97" t="s">
        <v>24</v>
      </c>
      <c r="C9" s="96">
        <f>IFERROR((s_TR/(k_decay_w*Rad_Spec!I9*s_IFD_w*s_EF_w*s_ED_w))*1,".")</f>
        <v>461.24311982448501</v>
      </c>
      <c r="D9" s="96">
        <f>IFERROR((s_TR/(k_decay_w*Rad_Spec!G9*s_IRA_w*(1/s_PEFm_up)*s_SLF*s_ET_w*s_EF_w*s_ED_w))*1,".")</f>
        <v>1.65380197763756E-2</v>
      </c>
      <c r="E9" s="96">
        <f>IFERROR((s_TR/(k_decay_w*Rad_Spec!G9*s_IRA_w*(1/s_PEF)*s_SLF*s_ET_w*s_EF_w*s_ED_w))*1,".")</f>
        <v>13.778247399898584</v>
      </c>
      <c r="F9" s="96">
        <f>IFERROR((s_TR/(k_decay_w*Rad_Spec!K9*s_GSF_s*s_Fam*s_Foffset*ACF!C9*s_ET_w*(1/24)*s_EF_w*(1/365)*s_ED_w))*1,".")</f>
        <v>9.0118658360699797</v>
      </c>
      <c r="G9" s="96">
        <f t="shared" si="4"/>
        <v>5.3847095649215495</v>
      </c>
      <c r="H9" s="96">
        <f t="shared" si="5"/>
        <v>1.6507135032725495E-2</v>
      </c>
      <c r="I9" s="108">
        <f>IFERROR((s_TR/(Rad_Spec!F9*s_GSF_s*s_Fam*s_Foffset*Fsurf!C9*s_EF_w*(1/365)*s_ET_w*(1/24)*s_ED_w))*1,".")</f>
        <v>0.2868555682754107</v>
      </c>
      <c r="J9" s="96">
        <f>IFERROR((s_TR/(Rad_Spec!M9*s_GSF_s*s_Fam*s_Foffset*Fsurf!C9*s_EF_w*(1/365)*s_ET_w*(1/24)*s_ED_w))*1,".")</f>
        <v>1.5883112011024061</v>
      </c>
      <c r="K9" s="96">
        <f>IFERROR((s_TR/(Rad_Spec!N9*s_GSF_s*s_Fam*s_Foffset*Fsurf!C9*s_EF_w*(1/365)*s_ET_w*(1/24)*s_ED_w))*1,".")</f>
        <v>0.55279458469740606</v>
      </c>
      <c r="L9" s="96">
        <f>IFERROR((s_TR/(Rad_Spec!O9*s_GSF_s*s_Fam*s_Foffset*Fsurf!C9*s_EF_w*(1/365)*s_ET_w*(1/24)*s_ED_w))*1,".")</f>
        <v>0.34302690578941697</v>
      </c>
      <c r="M9" s="96">
        <f>IFERROR((s_TR/(Rad_Spec!K9*s_GSF_s*s_Fam*s_Foffset*Fsurf!C9*s_EF_w*(1/365)*s_ET_w*(1/24)*s_ED_w))*1,".")</f>
        <v>1.6402922949566663</v>
      </c>
      <c r="N9" s="96">
        <f>IFERROR((s_TR/(Rad_Spec!F9*s_GSF_s*s_Fam*s_Foffset*ACF!D9*s_ET_w*(1/24)*s_EF_w*(1/365)*s_ED_w))*1,".")</f>
        <v>0.28765823752608949</v>
      </c>
      <c r="O9" s="96">
        <f>IFERROR((s_TR/(Rad_Spec!M9*s_GSF_s*s_Fam*s_Foffset*ACF!E9*s_ET_w*(1/24)*s_EF_w*(1/365)*s_ED_w))*1,".")</f>
        <v>1.6060208709946981</v>
      </c>
      <c r="P9" s="96">
        <f>IFERROR((s_TR/(Rad_Spec!N9*s_GSF_s*s_Fam*s_Foffset*ACF!F9*s_ET_w*(1/24)*s_EF_w*(1/365)*s_ED_w))*1,".")</f>
        <v>0.55306962931132575</v>
      </c>
      <c r="Q9" s="96">
        <f>IFERROR((s_TR/(Rad_Spec!O9*s_GSF_s*s_Fam*s_Foffset*ACF!G9*s_ET_w*(1/24)*s_EF_w*(1/365)*s_ED_w))*1,".")</f>
        <v>0.34577112103573227</v>
      </c>
      <c r="R9" s="96">
        <f>IFERROR((s_TR/(Rad_Spec!K9*s_GSF_s*s_Fam*s_Foffset*ACF!C9*s_ET_w*(1/24)*s_EF_w*(1/365)*s_ED_w))*1,".")</f>
        <v>1.7902288723407338</v>
      </c>
    </row>
    <row r="10" spans="1:18">
      <c r="A10" s="94" t="s">
        <v>33</v>
      </c>
      <c r="B10" s="97" t="s">
        <v>26</v>
      </c>
      <c r="C10" s="96">
        <f>IFERROR((s_TR/(k_decay_w*Rad_Spec!I10*s_IFD_w*s_EF_w*s_ED_w))*1,".")</f>
        <v>2.1370752234009895</v>
      </c>
      <c r="D10" s="96">
        <f>IFERROR((s_TR/(k_decay_w*Rad_Spec!G10*s_IRA_w*(1/s_PEFm_up)*s_SLF*s_ET_w*s_EF_w*s_ED_w))*1,".")</f>
        <v>9.0865009084282709E-3</v>
      </c>
      <c r="E10" s="96">
        <f>IFERROR((s_TR/(k_decay_w*Rad_Spec!G10*s_IRA_w*(1/s_PEF)*s_SLF*s_ET_w*s_EF_w*s_ED_w))*1,".")</f>
        <v>7.5701963843681739</v>
      </c>
      <c r="F10" s="96">
        <f>IFERROR((s_TR/(k_decay_w*Rad_Spec!K10*s_GSF_s*s_Fam*s_Foffset*ACF!C10*s_ET_w*(1/24)*s_EF_w*(1/365)*s_ED_w))*1,".")</f>
        <v>20004.267134134327</v>
      </c>
      <c r="G10" s="96">
        <f t="shared" ref="G10" si="6">(IF(AND(C10&lt;&gt;".",E10&lt;&gt;".",F10&lt;&gt;"."),1/((1/C10)+(1/E10)+(1/F10)),IF(AND(C10&lt;&gt;".",E10&lt;&gt;".",F10="."), 1/((1/C10)+(1/E10)),IF(AND(C10&lt;&gt;".",E10=".",F10&lt;&gt;"."),1/((1/C10)+(1/F10)),IF(AND(C10=".",E10&lt;&gt;".",F10&lt;&gt;"."),1/((1/E10)+(1/F10)),IF(AND(C10&lt;&gt;".",E10=".",F10="."),1/(1/C10),IF(AND(C10=".",E10&lt;&gt;".",F10="."),1/(1/E10),IF(AND(C10=".",E10=".",F10&lt;&gt;"."),1/(1/F10),IF(AND(C10=".",E10=".",F10="."),".")))))))))</f>
        <v>1.6664550110927361</v>
      </c>
      <c r="H10" s="96">
        <f t="shared" ref="H10" si="7">(IF(AND(C10&lt;&gt;".",D10&lt;&gt;".",F10&lt;&gt;"."),1/((1/C10)+(1/D10)+(1/F10)),IF(AND(C10&lt;&gt;".",D10&lt;&gt;".",F10="."), 1/((1/C10)+(1/D10)),IF(AND(C10&lt;&gt;".",D10=".",F10&lt;&gt;"."),1/((1/C10)+(1/F10)),IF(AND(C10=".",D10&lt;&gt;".",F10&lt;&gt;"."),1/((1/D10)+(1/F10)),IF(AND(C10&lt;&gt;".",D10=".",F10="."),1/(1/C10),IF(AND(C10=".",D10&lt;&gt;".",F10="."),1/(1/D10),IF(AND(C10=".",D10=".",F10&lt;&gt;"."),1/(1/F10),IF(AND(C10=".",D10=".",F10="."),".")))))))))</f>
        <v>9.0480260437801E-3</v>
      </c>
      <c r="I10" s="108">
        <f>IFERROR((s_TR/(Rad_Spec!F10*s_GSF_s*s_Fam*s_Foffset*Fsurf!C10*s_EF_w*(1/365)*s_ET_w*(1/24)*s_ED_w))*1,".")</f>
        <v>3362.7130743102421</v>
      </c>
      <c r="J10" s="96">
        <f>IFERROR((s_TR/(Rad_Spec!M10*s_GSF_s*s_Fam*s_Foffset*Fsurf!C10*s_EF_w*(1/365)*s_ET_w*(1/24)*s_ED_w))*1,".")</f>
        <v>9651.476238766656</v>
      </c>
      <c r="K10" s="96">
        <f>IFERROR((s_TR/(Rad_Spec!N10*s_GSF_s*s_Fam*s_Foffset*Fsurf!C10*s_EF_w*(1/365)*s_ET_w*(1/24)*s_ED_w))*1,".")</f>
        <v>4379.3041964447821</v>
      </c>
      <c r="L10" s="96">
        <f>IFERROR((s_TR/(Rad_Spec!O10*s_GSF_s*s_Fam*s_Foffset*Fsurf!C10*s_EF_w*(1/365)*s_ET_w*(1/24)*s_ED_w))*1,".")</f>
        <v>3427.9381123895378</v>
      </c>
      <c r="M10" s="96">
        <f>IFERROR((s_TR/(Rad_Spec!K10*s_GSF_s*s_Fam*s_Foffset*Fsurf!C10*s_EF_w*(1/365)*s_ET_w*(1/24)*s_ED_w))*1,".")</f>
        <v>3355.618742929842</v>
      </c>
      <c r="N10" s="96">
        <f>IFERROR((s_TR/(Rad_Spec!F10*s_GSF_s*s_Fam*s_Foffset*ACF!D10*s_ET_w*(1/24)*s_EF_w*(1/365)*s_ED_w))*1,".")</f>
        <v>4222.7990012023938</v>
      </c>
      <c r="O10" s="96">
        <f>IFERROR((s_TR/(Rad_Spec!M10*s_GSF_s*s_Fam*s_Foffset*ACF!E10*s_ET_w*(1/24)*s_EF_w*(1/365)*s_ED_w))*1,".")</f>
        <v>11331.752292525265</v>
      </c>
      <c r="P10" s="96">
        <f>IFERROR((s_TR/(Rad_Spec!N10*s_GSF_s*s_Fam*s_Foffset*ACF!F10*s_ET_w*(1/24)*s_EF_w*(1/365)*s_ED_w))*1,".")</f>
        <v>5059.008465879012</v>
      </c>
      <c r="Q10" s="96">
        <f>IFERROR((s_TR/(Rad_Spec!O10*s_GSF_s*s_Fam*s_Foffset*ACF!G10*s_ET_w*(1/24)*s_EF_w*(1/365)*s_ED_w))*1,".")</f>
        <v>4206.0387634427752</v>
      </c>
      <c r="R10" s="96">
        <f>IFERROR((s_TR/(Rad_Spec!K10*s_GSF_s*s_Fam*s_Foffset*ACF!C10*s_ET_w*(1/24)*s_EF_w*(1/365)*s_ED_w))*1,".")</f>
        <v>3973.8958884857957</v>
      </c>
    </row>
    <row r="11" spans="1:18">
      <c r="A11" s="90" t="s">
        <v>34</v>
      </c>
      <c r="B11" s="91" t="s">
        <v>24</v>
      </c>
      <c r="C11" s="96" t="str">
        <f>IFERROR((s_TR/(k_decay_w*Rad_Spec!I11*s_IFD_w*s_EF_w*s_ED_w))*1,".")</f>
        <v>.</v>
      </c>
      <c r="D11" s="96" t="str">
        <f>IFERROR((s_TR/(k_decay_w*Rad_Spec!G11*s_IRA_w*(1/s_PEFm_up)*s_SLF*s_ET_w*s_EF_w*s_ED_w))*1,".")</f>
        <v>.</v>
      </c>
      <c r="E11" s="96" t="str">
        <f>IFERROR((s_TR/(k_decay_w*Rad_Spec!G11*s_IRA_w*(1/s_PEF)*s_SLF*s_ET_w*s_EF_w*s_ED_w))*1,".")</f>
        <v>.</v>
      </c>
      <c r="F11" s="96">
        <f>IFERROR((s_TR/(k_decay_w*Rad_Spec!K11*s_GSF_s*s_Fam*s_Foffset*ACF!C11*s_ET_w*(1/24)*s_EF_w*(1/365)*s_ED_w))*1,".")</f>
        <v>428.41756122259534</v>
      </c>
      <c r="G11" s="96">
        <f t="shared" ref="G11" si="8">(IF(AND(C11&lt;&gt;".",E11&lt;&gt;".",F11&lt;&gt;"."),1/((1/C11)+(1/E11)+(1/F11)),IF(AND(C11&lt;&gt;".",E11&lt;&gt;".",F11="."), 1/((1/C11)+(1/E11)),IF(AND(C11&lt;&gt;".",E11=".",F11&lt;&gt;"."),1/((1/C11)+(1/F11)),IF(AND(C11=".",E11&lt;&gt;".",F11&lt;&gt;"."),1/((1/E11)+(1/F11)),IF(AND(C11&lt;&gt;".",E11=".",F11="."),1/(1/C11),IF(AND(C11=".",E11&lt;&gt;".",F11="."),1/(1/E11),IF(AND(C11=".",E11=".",F11&lt;&gt;"."),1/(1/F11),IF(AND(C11=".",E11=".",F11="."),".")))))))))</f>
        <v>428.41756122259528</v>
      </c>
      <c r="H11" s="96">
        <f t="shared" ref="H11" si="9">(IF(AND(C11&lt;&gt;".",D11&lt;&gt;".",F11&lt;&gt;"."),1/((1/C11)+(1/D11)+(1/F11)),IF(AND(C11&lt;&gt;".",D11&lt;&gt;".",F11="."), 1/((1/C11)+(1/D11)),IF(AND(C11&lt;&gt;".",D11=".",F11&lt;&gt;"."),1/((1/C11)+(1/F11)),IF(AND(C11=".",D11&lt;&gt;".",F11&lt;&gt;"."),1/((1/D11)+(1/F11)),IF(AND(C11&lt;&gt;".",D11=".",F11="."),1/(1/C11),IF(AND(C11=".",D11&lt;&gt;".",F11="."),1/(1/D11),IF(AND(C11=".",D11=".",F11&lt;&gt;"."),1/(1/F11),IF(AND(C11=".",D11=".",F11="."),".")))))))))</f>
        <v>428.41756122259528</v>
      </c>
      <c r="I11" s="108">
        <f>IFERROR((s_TR/(Rad_Spec!F11*s_GSF_s*s_Fam*s_Foffset*Fsurf!C11*s_EF_w*(1/365)*s_ET_w*(1/24)*s_ED_w))*1,".")</f>
        <v>17.845461097839127</v>
      </c>
      <c r="J11" s="96">
        <f>IFERROR((s_TR/(Rad_Spec!M11*s_GSF_s*s_Fam*s_Foffset*Fsurf!C11*s_EF_w*(1/365)*s_ET_w*(1/24)*s_ED_w))*1,".")</f>
        <v>73.107774023081816</v>
      </c>
      <c r="K11" s="96">
        <f>IFERROR((s_TR/(Rad_Spec!N11*s_GSF_s*s_Fam*s_Foffset*Fsurf!C11*s_EF_w*(1/365)*s_ET_w*(1/24)*s_ED_w))*1,".")</f>
        <v>26.496732913127541</v>
      </c>
      <c r="L11" s="96">
        <f>IFERROR((s_TR/(Rad_Spec!O11*s_GSF_s*s_Fam*s_Foffset*Fsurf!C11*s_EF_w*(1/365)*s_ET_w*(1/24)*s_ED_w))*1,".")</f>
        <v>18.526270596369404</v>
      </c>
      <c r="M11" s="96">
        <f>IFERROR((s_TR/(Rad_Spec!K11*s_GSF_s*s_Fam*s_Foffset*Fsurf!C11*s_EF_w*(1/365)*s_ET_w*(1/24)*s_ED_w))*1,".")</f>
        <v>74.190852156757117</v>
      </c>
      <c r="N11" s="96">
        <f>IFERROR((s_TR/(Rad_Spec!F11*s_GSF_s*s_Fam*s_Foffset*ACF!D11*s_ET_w*(1/24)*s_EF_w*(1/365)*s_ED_w))*1,".")</f>
        <v>23.056335738408158</v>
      </c>
      <c r="O11" s="96">
        <f>IFERROR((s_TR/(Rad_Spec!M11*s_GSF_s*s_Fam*s_Foffset*ACF!E11*s_ET_w*(1/24)*s_EF_w*(1/365)*s_ED_w))*1,".")</f>
        <v>87.339420699575115</v>
      </c>
      <c r="P11" s="96">
        <f>IFERROR((s_TR/(Rad_Spec!N11*s_GSF_s*s_Fam*s_Foffset*ACF!F11*s_ET_w*(1/24)*s_EF_w*(1/365)*s_ED_w))*1,".")</f>
        <v>31.032058592761569</v>
      </c>
      <c r="Q11" s="96">
        <f>IFERROR((s_TR/(Rad_Spec!O11*s_GSF_s*s_Fam*s_Foffset*ACF!G11*s_ET_w*(1/24)*s_EF_w*(1/365)*s_ED_w))*1,".")</f>
        <v>22.390206250751334</v>
      </c>
      <c r="R11" s="96">
        <f>IFERROR((s_TR/(Rad_Spec!K11*s_GSF_s*s_Fam*s_Foffset*ACF!C11*s_ET_w*(1/24)*s_EF_w*(1/365)*s_ED_w))*1,".")</f>
        <v>85.106181280320016</v>
      </c>
    </row>
    <row r="12" spans="1:18">
      <c r="A12" s="90" t="s">
        <v>35</v>
      </c>
      <c r="B12" s="97" t="s">
        <v>24</v>
      </c>
      <c r="C12" s="96" t="str">
        <f>IFERROR((s_TR/(k_decay_w*Rad_Spec!I12*s_IFD_w*s_EF_w*s_ED_w))*1,".")</f>
        <v>.</v>
      </c>
      <c r="D12" s="96" t="str">
        <f>IFERROR((s_TR/(k_decay_w*Rad_Spec!G12*s_IRA_w*(1/s_PEFm_up)*s_SLF*s_ET_w*s_EF_w*s_ED_w))*1,".")</f>
        <v>.</v>
      </c>
      <c r="E12" s="96" t="str">
        <f>IFERROR((s_TR/(k_decay_w*Rad_Spec!G12*s_IRA_w*(1/s_PEF)*s_SLF*s_ET_w*s_EF_w*s_ED_w))*1,".")</f>
        <v>.</v>
      </c>
      <c r="F12" s="96">
        <f>IFERROR((s_TR/(k_decay_w*Rad_Spec!K12*s_GSF_s*s_Fam*s_Foffset*ACF!C12*s_ET_w*(1/24)*s_EF_w*(1/365)*s_ED_w))*1,".")</f>
        <v>99.451246517908729</v>
      </c>
      <c r="G12" s="96">
        <f t="shared" ref="G12" si="10">(IF(AND(C12&lt;&gt;".",E12&lt;&gt;".",F12&lt;&gt;"."),1/((1/C12)+(1/E12)+(1/F12)),IF(AND(C12&lt;&gt;".",E12&lt;&gt;".",F12="."), 1/((1/C12)+(1/E12)),IF(AND(C12&lt;&gt;".",E12=".",F12&lt;&gt;"."),1/((1/C12)+(1/F12)),IF(AND(C12=".",E12&lt;&gt;".",F12&lt;&gt;"."),1/((1/E12)+(1/F12)),IF(AND(C12&lt;&gt;".",E12=".",F12="."),1/(1/C12),IF(AND(C12=".",E12&lt;&gt;".",F12="."),1/(1/E12),IF(AND(C12=".",E12=".",F12&lt;&gt;"."),1/(1/F12),IF(AND(C12=".",E12=".",F12="."),".")))))))))</f>
        <v>99.451246517908729</v>
      </c>
      <c r="H12" s="96">
        <f t="shared" ref="H12" si="11">(IF(AND(C12&lt;&gt;".",D12&lt;&gt;".",F12&lt;&gt;"."),1/((1/C12)+(1/D12)+(1/F12)),IF(AND(C12&lt;&gt;".",D12&lt;&gt;".",F12="."), 1/((1/C12)+(1/D12)),IF(AND(C12&lt;&gt;".",D12=".",F12&lt;&gt;"."),1/((1/C12)+(1/F12)),IF(AND(C12=".",D12&lt;&gt;".",F12&lt;&gt;"."),1/((1/D12)+(1/F12)),IF(AND(C12&lt;&gt;".",D12=".",F12="."),1/(1/C12),IF(AND(C12=".",D12&lt;&gt;".",F12="."),1/(1/D12),IF(AND(C12=".",D12=".",F12&lt;&gt;"."),1/(1/F12),IF(AND(C12=".",D12=".",F12="."),".")))))))))</f>
        <v>99.451246517908729</v>
      </c>
      <c r="I12" s="108" t="str">
        <f>IFERROR((s_TR/(Rad_Spec!F12*s_GSF_s*s_Fam*s_Foffset*Fsurf!C12*s_EF_w*(1/365)*s_ET_w*(1/24)*s_ED_w))*1,".")</f>
        <v>.</v>
      </c>
      <c r="J12" s="96" t="str">
        <f>IFERROR((s_TR/(Rad_Spec!M12*s_GSF_s*s_Fam*s_Foffset*Fsurf!C12*s_EF_w*(1/365)*s_ET_w*(1/24)*s_ED_w))*1,".")</f>
        <v>.</v>
      </c>
      <c r="K12" s="96" t="str">
        <f>IFERROR((s_TR/(Rad_Spec!N12*s_GSF_s*s_Fam*s_Foffset*Fsurf!C12*s_EF_w*(1/365)*s_ET_w*(1/24)*s_ED_w))*1,".")</f>
        <v>.</v>
      </c>
      <c r="L12" s="96" t="str">
        <f>IFERROR((s_TR/(Rad_Spec!O12*s_GSF_s*s_Fam*s_Foffset*Fsurf!C12*s_EF_w*(1/365)*s_ET_w*(1/24)*s_ED_w))*1,".")</f>
        <v>.</v>
      </c>
      <c r="M12" s="96" t="str">
        <f>IFERROR((s_TR/(Rad_Spec!K12*s_GSF_s*s_Fam*s_Foffset*Fsurf!C12*s_EF_w*(1/365)*s_ET_w*(1/24)*s_ED_w))*1,".")</f>
        <v>.</v>
      </c>
      <c r="N12" s="96">
        <f>IFERROR((s_TR/(Rad_Spec!F12*s_GSF_s*s_Fam*s_Foffset*ACF!D12*s_ET_w*(1/24)*s_EF_w*(1/365)*s_ED_w))*1,".")</f>
        <v>4.6081246808869771</v>
      </c>
      <c r="O12" s="96">
        <f>IFERROR((s_TR/(Rad_Spec!M12*s_GSF_s*s_Fam*s_Foffset*ACF!E12*s_ET_w*(1/24)*s_EF_w*(1/365)*s_ED_w))*1,".")</f>
        <v>19.645314153911613</v>
      </c>
      <c r="P12" s="96">
        <f>IFERROR((s_TR/(Rad_Spec!N12*s_GSF_s*s_Fam*s_Foffset*ACF!F12*s_ET_w*(1/24)*s_EF_w*(1/365)*s_ED_w))*1,".")</f>
        <v>6.9987570077473205</v>
      </c>
      <c r="Q12" s="96">
        <f>IFERROR((s_TR/(Rad_Spec!O12*s_GSF_s*s_Fam*s_Foffset*ACF!G12*s_ET_w*(1/24)*s_EF_w*(1/365)*s_ED_w))*1,".")</f>
        <v>4.9837245309405827</v>
      </c>
      <c r="R12" s="96">
        <f>IFERROR((s_TR/(Rad_Spec!K12*s_GSF_s*s_Fam*s_Foffset*ACF!C12*s_ET_w*(1/24)*s_EF_w*(1/365)*s_ED_w))*1,".")</f>
        <v>19.756229857975615</v>
      </c>
    </row>
    <row r="13" spans="1:18">
      <c r="A13" s="90" t="s">
        <v>36</v>
      </c>
      <c r="B13" s="91" t="s">
        <v>24</v>
      </c>
      <c r="C13" s="96">
        <f>IFERROR((s_TR/(k_decay_w*Rad_Spec!I13*s_IFD_w*s_EF_w*s_ED_w))*1,".")</f>
        <v>1.4454705644893309</v>
      </c>
      <c r="D13" s="96">
        <f>IFERROR((s_TR/(k_decay_w*Rad_Spec!G13*s_IRA_w*(1/s_PEFm_up)*s_SLF*s_ET_w*s_EF_w*s_ED_w))*1,".")</f>
        <v>3.5642532595641216E-5</v>
      </c>
      <c r="E13" s="96">
        <f>IFERROR((s_TR/(k_decay_w*Rad_Spec!G13*s_IRA_w*(1/s_PEF)*s_SLF*s_ET_w*s_EF_w*s_ED_w))*1,".")</f>
        <v>2.9694705817392576E-2</v>
      </c>
      <c r="F13" s="96">
        <f>IFERROR((s_TR/(k_decay_w*Rad_Spec!K13*s_GSF_s*s_Fam*s_Foffset*ACF!C13*s_ET_w*(1/24)*s_EF_w*(1/365)*s_ED_w))*1,".")</f>
        <v>481.81453262135346</v>
      </c>
      <c r="G13" s="96">
        <f t="shared" ref="G13:G14" si="12">(IF(AND(C13&lt;&gt;".",E13&lt;&gt;".",F13&lt;&gt;"."),1/((1/C13)+(1/E13)+(1/F13)),IF(AND(C13&lt;&gt;".",E13&lt;&gt;".",F13="."), 1/((1/C13)+(1/E13)),IF(AND(C13&lt;&gt;".",E13=".",F13&lt;&gt;"."),1/((1/C13)+(1/F13)),IF(AND(C13=".",E13&lt;&gt;".",F13&lt;&gt;"."),1/((1/E13)+(1/F13)),IF(AND(C13&lt;&gt;".",E13=".",F13="."),1/(1/C13),IF(AND(C13=".",E13&lt;&gt;".",F13="."),1/(1/E13),IF(AND(C13=".",E13=".",F13&lt;&gt;"."),1/(1/F13),IF(AND(C13=".",E13=".",F13="."),".")))))))))</f>
        <v>2.9095201788852984E-2</v>
      </c>
      <c r="H13" s="96">
        <f t="shared" ref="H13:H14" si="13">(IF(AND(C13&lt;&gt;".",D13&lt;&gt;".",F13&lt;&gt;"."),1/((1/C13)+(1/D13)+(1/F13)),IF(AND(C13&lt;&gt;".",D13&lt;&gt;".",F13="."), 1/((1/C13)+(1/D13)),IF(AND(C13&lt;&gt;".",D13=".",F13&lt;&gt;"."),1/((1/C13)+(1/F13)),IF(AND(C13=".",D13&lt;&gt;".",F13&lt;&gt;"."),1/((1/D13)+(1/F13)),IF(AND(C13&lt;&gt;".",D13=".",F13="."),1/(1/C13),IF(AND(C13=".",D13&lt;&gt;".",F13="."),1/(1/D13),IF(AND(C13=".",D13=".",F13&lt;&gt;"."),1/(1/F13),IF(AND(C13=".",D13=".",F13="."),".")))))))))</f>
        <v>3.5641651104250254E-5</v>
      </c>
      <c r="I13" s="108">
        <f>IFERROR((s_TR/(Rad_Spec!F13*s_GSF_s*s_Fam*s_Foffset*Fsurf!C13*s_EF_w*(1/365)*s_ET_w*(1/24)*s_ED_w))*1,".")</f>
        <v>32.344098499676676</v>
      </c>
      <c r="J13" s="96">
        <f>IFERROR((s_TR/(Rad_Spec!M13*s_GSF_s*s_Fam*s_Foffset*Fsurf!C13*s_EF_w*(1/365)*s_ET_w*(1/24)*s_ED_w))*1,".")</f>
        <v>96.422850843585238</v>
      </c>
      <c r="K13" s="96">
        <f>IFERROR((s_TR/(Rad_Spec!N13*s_GSF_s*s_Fam*s_Foffset*Fsurf!C13*s_EF_w*(1/365)*s_ET_w*(1/24)*s_ED_w))*1,".")</f>
        <v>40.521593991393566</v>
      </c>
      <c r="L13" s="96">
        <f>IFERROR((s_TR/(Rad_Spec!O13*s_GSF_s*s_Fam*s_Foffset*Fsurf!C13*s_EF_w*(1/365)*s_ET_w*(1/24)*s_ED_w))*1,".")</f>
        <v>32.490783753643449</v>
      </c>
      <c r="M13" s="96">
        <f>IFERROR((s_TR/(Rad_Spec!K13*s_GSF_s*s_Fam*s_Foffset*Fsurf!C13*s_EF_w*(1/365)*s_ET_w*(1/24)*s_ED_w))*1,".")</f>
        <v>79.602420196426436</v>
      </c>
      <c r="N13" s="96">
        <f>IFERROR((s_TR/(Rad_Spec!F13*s_GSF_s*s_Fam*s_Foffset*ACF!D13*s_ET_w*(1/24)*s_EF_w*(1/365)*s_ED_w))*1,".")</f>
        <v>39.059691691868821</v>
      </c>
      <c r="O13" s="96">
        <f>IFERROR((s_TR/(Rad_Spec!M13*s_GSF_s*s_Fam*s_Foffset*ACF!E13*s_ET_w*(1/24)*s_EF_w*(1/365)*s_ED_w))*1,".")</f>
        <v>120.51240330015024</v>
      </c>
      <c r="P13" s="96">
        <f>IFERROR((s_TR/(Rad_Spec!N13*s_GSF_s*s_Fam*s_Foffset*ACF!F13*s_ET_w*(1/24)*s_EF_w*(1/365)*s_ED_w))*1,".")</f>
        <v>51.579352351731529</v>
      </c>
      <c r="Q13" s="96">
        <f>IFERROR((s_TR/(Rad_Spec!O13*s_GSF_s*s_Fam*s_Foffset*ACF!G13*s_ET_w*(1/24)*s_EF_w*(1/365)*s_ED_w))*1,".")</f>
        <v>41.253750483533302</v>
      </c>
      <c r="R13" s="96">
        <f>IFERROR((s_TR/(Rad_Spec!K13*s_GSF_s*s_Fam*s_Foffset*ACF!C13*s_ET_w*(1/24)*s_EF_w*(1/365)*s_ED_w))*1,".")</f>
        <v>95.713618367432304</v>
      </c>
    </row>
    <row r="14" spans="1:18">
      <c r="A14" s="90" t="s">
        <v>37</v>
      </c>
      <c r="B14" s="91" t="s">
        <v>24</v>
      </c>
      <c r="C14" s="96">
        <f>IFERROR((s_TR/(k_decay_w*Rad_Spec!I14*s_IFD_w*s_EF_w*s_ED_w))*1,".")</f>
        <v>26.300109124662612</v>
      </c>
      <c r="D14" s="96">
        <f>IFERROR((s_TR/(k_decay_w*Rad_Spec!G14*s_IRA_w*(1/s_PEFm_up)*s_SLF*s_ET_w*s_EF_w*s_ED_w))*1,".")</f>
        <v>6.6883687074145146E-2</v>
      </c>
      <c r="E14" s="96">
        <f>IFERROR((s_TR/(k_decay_w*Rad_Spec!G14*s_IRA_w*(1/s_PEF)*s_SLF*s_ET_w*s_EF_w*s_ED_w))*1,".")</f>
        <v>55.722510916414642</v>
      </c>
      <c r="F14" s="96">
        <f>IFERROR((s_TR/(k_decay_w*Rad_Spec!K14*s_GSF_s*s_Fam*s_Foffset*ACF!C14*s_ET_w*(1/24)*s_EF_w*(1/365)*s_ED_w))*1,".")</f>
        <v>57.199471312031115</v>
      </c>
      <c r="G14" s="96">
        <f t="shared" si="12"/>
        <v>13.614443726116956</v>
      </c>
      <c r="H14" s="96">
        <f t="shared" si="13"/>
        <v>6.6636306353366578E-2</v>
      </c>
      <c r="I14" s="108">
        <f>IFERROR((s_TR/(Rad_Spec!F14*s_GSF_s*s_Fam*s_Foffset*Fsurf!C14*s_EF_w*(1/365)*s_ET_w*(1/24)*s_ED_w))*1,".")</f>
        <v>2.2716036074854715</v>
      </c>
      <c r="J14" s="96">
        <f>IFERROR((s_TR/(Rad_Spec!M14*s_GSF_s*s_Fam*s_Foffset*Fsurf!C14*s_EF_w*(1/365)*s_ET_w*(1/24)*s_ED_w))*1,".")</f>
        <v>9.5763681492034571</v>
      </c>
      <c r="K14" s="96">
        <f>IFERROR((s_TR/(Rad_Spec!N14*s_GSF_s*s_Fam*s_Foffset*Fsurf!C14*s_EF_w*(1/365)*s_ET_w*(1/24)*s_ED_w))*1,".")</f>
        <v>3.4885341114955448</v>
      </c>
      <c r="L14" s="96">
        <f>IFERROR((s_TR/(Rad_Spec!O14*s_GSF_s*s_Fam*s_Foffset*Fsurf!C14*s_EF_w*(1/365)*s_ET_w*(1/24)*s_ED_w))*1,".")</f>
        <v>2.4007116466205902</v>
      </c>
      <c r="M14" s="96">
        <f>IFERROR((s_TR/(Rad_Spec!K14*s_GSF_s*s_Fam*s_Foffset*Fsurf!C14*s_EF_w*(1/365)*s_ET_w*(1/24)*s_ED_w))*1,".")</f>
        <v>9.7072253537267361</v>
      </c>
      <c r="N14" s="96">
        <f>IFERROR((s_TR/(Rad_Spec!F14*s_GSF_s*s_Fam*s_Foffset*ACF!D14*s_ET_w*(1/24)*s_EF_w*(1/365)*s_ED_w))*1,".")</f>
        <v>2.6876457947834349</v>
      </c>
      <c r="O14" s="96">
        <f>IFERROR((s_TR/(Rad_Spec!M14*s_GSF_s*s_Fam*s_Foffset*ACF!E14*s_ET_w*(1/24)*s_EF_w*(1/365)*s_ED_w))*1,".")</f>
        <v>11.268326890371108</v>
      </c>
      <c r="P14" s="96">
        <f>IFERROR((s_TR/(Rad_Spec!N14*s_GSF_s*s_Fam*s_Foffset*ACF!F14*s_ET_w*(1/24)*s_EF_w*(1/365)*s_ED_w))*1,".")</f>
        <v>4.0905507691475584</v>
      </c>
      <c r="Q14" s="96">
        <f>IFERROR((s_TR/(Rad_Spec!O14*s_GSF_s*s_Fam*s_Foffset*ACF!G14*s_ET_w*(1/24)*s_EF_w*(1/365)*s_ED_w))*1,".")</f>
        <v>2.9442180828047042</v>
      </c>
      <c r="R14" s="96">
        <f>IFERROR((s_TR/(Rad_Spec!K14*s_GSF_s*s_Fam*s_Foffset*ACF!C14*s_ET_w*(1/24)*s_EF_w*(1/365)*s_ED_w))*1,".")</f>
        <v>11.362812861190989</v>
      </c>
    </row>
    <row r="15" spans="1:18">
      <c r="A15" s="90" t="s">
        <v>38</v>
      </c>
      <c r="B15" s="91" t="s">
        <v>24</v>
      </c>
      <c r="C15" s="96">
        <f>IFERROR((s_TR/(k_decay_w*Rad_Spec!I15*s_IFD_w*s_EF_w*s_ED_w))*1,".")</f>
        <v>556.28715663680305</v>
      </c>
      <c r="D15" s="96">
        <f>IFERROR((s_TR/(k_decay_w*Rad_Spec!G15*s_IRA_w*(1/s_PEFm_up)*s_SLF*s_ET_w*s_EF_w*s_ED_w))*1,".")</f>
        <v>4.9151179291142251</v>
      </c>
      <c r="E15" s="96">
        <f>IFERROR((s_TR/(k_decay_w*Rad_Spec!G15*s_IRA_w*(1/s_PEF)*s_SLF*s_ET_w*s_EF_w*s_ED_w))*1,".")</f>
        <v>4094.9104997294044</v>
      </c>
      <c r="F15" s="96">
        <f>IFERROR((s_TR/(k_decay_w*Rad_Spec!K15*s_GSF_s*s_Fam*s_Foffset*ACF!C15*s_ET_w*(1/24)*s_EF_w*(1/365)*s_ED_w))*1,".")</f>
        <v>19704.436879803161</v>
      </c>
      <c r="G15" s="96">
        <f t="shared" ref="G15:G21" si="14">(IF(AND(C15&lt;&gt;".",E15&lt;&gt;".",F15&lt;&gt;"."),1/((1/C15)+(1/E15)+(1/F15)),IF(AND(C15&lt;&gt;".",E15&lt;&gt;".",F15="."), 1/((1/C15)+(1/E15)),IF(AND(C15&lt;&gt;".",E15=".",F15&lt;&gt;"."),1/((1/C15)+(1/F15)),IF(AND(C15=".",E15&lt;&gt;".",F15&lt;&gt;"."),1/((1/E15)+(1/F15)),IF(AND(C15&lt;&gt;".",E15=".",F15="."),1/(1/C15),IF(AND(C15=".",E15&lt;&gt;".",F15="."),1/(1/E15),IF(AND(C15=".",E15=".",F15&lt;&gt;"."),1/(1/F15),IF(AND(C15=".",E15=".",F15="."),".")))))))))</f>
        <v>477.87708584786066</v>
      </c>
      <c r="H15" s="96">
        <f t="shared" ref="H15:H21" si="15">(IF(AND(C15&lt;&gt;".",D15&lt;&gt;".",F15&lt;&gt;"."),1/((1/C15)+(1/D15)+(1/F15)),IF(AND(C15&lt;&gt;".",D15&lt;&gt;".",F15="."), 1/((1/C15)+(1/D15)),IF(AND(C15&lt;&gt;".",D15=".",F15&lt;&gt;"."),1/((1/C15)+(1/F15)),IF(AND(C15=".",D15&lt;&gt;".",F15&lt;&gt;"."),1/((1/D15)+(1/F15)),IF(AND(C15&lt;&gt;".",D15=".",F15="."),1/(1/C15),IF(AND(C15=".",D15&lt;&gt;".",F15="."),1/(1/D15),IF(AND(C15=".",D15=".",F15&lt;&gt;"."),1/(1/F15),IF(AND(C15=".",D15=".",F15="."),".")))))))))</f>
        <v>4.8708660185320367</v>
      </c>
      <c r="I15" s="108">
        <f>IFERROR((s_TR/(Rad_Spec!F15*s_GSF_s*s_Fam*s_Foffset*Fsurf!C15*s_EF_w*(1/365)*s_ET_w*(1/24)*s_ED_w))*1,".")</f>
        <v>3457.7462698885761</v>
      </c>
      <c r="J15" s="96">
        <f>IFERROR((s_TR/(Rad_Spec!M15*s_GSF_s*s_Fam*s_Foffset*Fsurf!C15*s_EF_w*(1/365)*s_ET_w*(1/24)*s_ED_w))*1,".")</f>
        <v>10079.615235416633</v>
      </c>
      <c r="K15" s="96">
        <f>IFERROR((s_TR/(Rad_Spec!N15*s_GSF_s*s_Fam*s_Foffset*Fsurf!C15*s_EF_w*(1/365)*s_ET_w*(1/24)*s_ED_w))*1,".")</f>
        <v>4457.8567380850473</v>
      </c>
      <c r="L15" s="96">
        <f>IFERROR((s_TR/(Rad_Spec!O15*s_GSF_s*s_Fam*s_Foffset*Fsurf!C15*s_EF_w*(1/365)*s_ET_w*(1/24)*s_ED_w))*1,".")</f>
        <v>3511.1772277014243</v>
      </c>
      <c r="M15" s="96">
        <f>IFERROR((s_TR/(Rad_Spec!K15*s_GSF_s*s_Fam*s_Foffset*Fsurf!C15*s_EF_w*(1/365)*s_ET_w*(1/24)*s_ED_w))*1,".")</f>
        <v>3286.2877771668286</v>
      </c>
      <c r="N15" s="96">
        <f>IFERROR((s_TR/(Rad_Spec!F15*s_GSF_s*s_Fam*s_Foffset*ACF!D15*s_ET_w*(1/24)*s_EF_w*(1/365)*s_ED_w))*1,".")</f>
        <v>4118.5600014672818</v>
      </c>
      <c r="O15" s="96">
        <f>IFERROR((s_TR/(Rad_Spec!M15*s_GSF_s*s_Fam*s_Foffset*ACF!E15*s_ET_w*(1/24)*s_EF_w*(1/365)*s_ED_w))*1,".")</f>
        <v>12005.941702629592</v>
      </c>
      <c r="P15" s="96">
        <f>IFERROR((s_TR/(Rad_Spec!N15*s_GSF_s*s_Fam*s_Foffset*ACF!F15*s_ET_w*(1/24)*s_EF_w*(1/365)*s_ED_w))*1,".")</f>
        <v>5309.8026924746346</v>
      </c>
      <c r="Q15" s="96">
        <f>IFERROR((s_TR/(Rad_Spec!O15*s_GSF_s*s_Fam*s_Foffset*ACF!G15*s_ET_w*(1/24)*s_EF_w*(1/365)*s_ED_w))*1,".")</f>
        <v>4182.2022089954735</v>
      </c>
      <c r="R15" s="96">
        <f>IFERROR((s_TR/(Rad_Spec!K15*s_GSF_s*s_Fam*s_Foffset*ACF!C15*s_ET_w*(1/24)*s_EF_w*(1/365)*s_ED_w))*1,".")</f>
        <v>3914.3338856920445</v>
      </c>
    </row>
    <row r="16" spans="1:18">
      <c r="A16" s="90" t="s">
        <v>39</v>
      </c>
      <c r="B16" s="97" t="s">
        <v>24</v>
      </c>
      <c r="C16" s="96">
        <f>IFERROR((s_TR/(k_decay_w*Rad_Spec!I16*s_IFD_w*s_EF_w*s_ED_w))*1,".")</f>
        <v>0.11331775412971912</v>
      </c>
      <c r="D16" s="96">
        <f>IFERROR((s_TR/(k_decay_w*Rad_Spec!G16*s_IRA_w*(1/s_PEFm_up)*s_SLF*s_ET_w*s_EF_w*s_ED_w))*1,".")</f>
        <v>6.4389190586531335E-5</v>
      </c>
      <c r="E16" s="96">
        <f>IFERROR((s_TR/(k_decay_w*Rad_Spec!G16*s_IRA_w*(1/s_PEF)*s_SLF*s_ET_w*s_EF_w*s_ED_w))*1,".")</f>
        <v>5.3644282071047197E-2</v>
      </c>
      <c r="F16" s="96">
        <f>IFERROR((s_TR/(k_decay_w*Rad_Spec!K16*s_GSF_s*s_Fam*s_Foffset*ACF!C16*s_ET_w*(1/24)*s_EF_w*(1/365)*s_ED_w))*1,".")</f>
        <v>5838.9474182600397</v>
      </c>
      <c r="G16" s="96">
        <f t="shared" si="14"/>
        <v>3.6408346473704903E-2</v>
      </c>
      <c r="H16" s="96">
        <f t="shared" si="15"/>
        <v>6.4352623556141871E-5</v>
      </c>
      <c r="I16" s="108">
        <f>IFERROR((s_TR/(Rad_Spec!F16*s_GSF_s*s_Fam*s_Foffset*Fsurf!C16*s_EF_w*(1/365)*s_ET_w*(1/24)*s_ED_w))*1,".")</f>
        <v>1119.7545465101855</v>
      </c>
      <c r="J16" s="96">
        <f>IFERROR((s_TR/(Rad_Spec!M16*s_GSF_s*s_Fam*s_Foffset*Fsurf!C16*s_EF_w*(1/365)*s_ET_w*(1/24)*s_ED_w))*1,".")</f>
        <v>1742.7552378283524</v>
      </c>
      <c r="K16" s="96">
        <f>IFERROR((s_TR/(Rad_Spec!N16*s_GSF_s*s_Fam*s_Foffset*Fsurf!C16*s_EF_w*(1/365)*s_ET_w*(1/24)*s_ED_w))*1,".")</f>
        <v>1132.2358869967638</v>
      </c>
      <c r="L16" s="96">
        <f>IFERROR((s_TR/(Rad_Spec!O16*s_GSF_s*s_Fam*s_Foffset*Fsurf!C16*s_EF_w*(1/365)*s_ET_w*(1/24)*s_ED_w))*1,".")</f>
        <v>1119.7545465101855</v>
      </c>
      <c r="M16" s="96">
        <f>IFERROR((s_TR/(Rad_Spec!K16*s_GSF_s*s_Fam*s_Foffset*Fsurf!C16*s_EF_w*(1/365)*s_ET_w*(1/24)*s_ED_w))*1,".")</f>
        <v>967.40698916186102</v>
      </c>
      <c r="N16" s="96">
        <f>IFERROR((s_TR/(Rad_Spec!F16*s_GSF_s*s_Fam*s_Foffset*ACF!D16*s_ET_w*(1/24)*s_EF_w*(1/365)*s_ED_w))*1,".")</f>
        <v>1418.5811183184894</v>
      </c>
      <c r="O16" s="96">
        <f>IFERROR((s_TR/(Rad_Spec!M16*s_GSF_s*s_Fam*s_Foffset*ACF!E16*s_ET_w*(1/24)*s_EF_w*(1/365)*s_ED_w))*1,".")</f>
        <v>2144.7755746521921</v>
      </c>
      <c r="P16" s="96">
        <f>IFERROR((s_TR/(Rad_Spec!N16*s_GSF_s*s_Fam*s_Foffset*ACF!F16*s_ET_w*(1/24)*s_EF_w*(1/365)*s_ED_w))*1,".")</f>
        <v>1430.0179545861199</v>
      </c>
      <c r="Q16" s="96">
        <f>IFERROR((s_TR/(Rad_Spec!O16*s_GSF_s*s_Fam*s_Foffset*ACF!G16*s_ET_w*(1/24)*s_EF_w*(1/365)*s_ED_w))*1,".")</f>
        <v>1421.5613307519316</v>
      </c>
      <c r="R16" s="96">
        <f>IFERROR((s_TR/(Rad_Spec!K16*s_GSF_s*s_Fam*s_Foffset*ACF!C16*s_ET_w*(1/24)*s_EF_w*(1/365)*s_ED_w))*1,".")</f>
        <v>1159.9209800050712</v>
      </c>
    </row>
    <row r="17" spans="1:18">
      <c r="A17" s="90" t="s">
        <v>40</v>
      </c>
      <c r="B17" s="97" t="s">
        <v>24</v>
      </c>
      <c r="C17" s="96">
        <f>IFERROR((s_TR/(k_decay_w*Rad_Spec!I17*s_IFD_w*s_EF_w*s_ED_w))*1,".")</f>
        <v>308.01134511769294</v>
      </c>
      <c r="D17" s="96">
        <f>IFERROR((s_TR/(k_decay_w*Rad_Spec!G17*s_IRA_w*(1/s_PEFm_up)*s_SLF*s_ET_w*s_EF_w*s_ED_w))*1,".")</f>
        <v>1.315379179124854E-2</v>
      </c>
      <c r="E17" s="96">
        <f>IFERROR((s_TR/(k_decay_w*Rad_Spec!G17*s_IRA_w*(1/s_PEF)*s_SLF*s_ET_w*s_EF_w*s_ED_w))*1,".")</f>
        <v>10.958760480228214</v>
      </c>
      <c r="F17" s="96">
        <f>IFERROR((s_TR/(k_decay_w*Rad_Spec!K17*s_GSF_s*s_Fam*s_Foffset*ACF!C17*s_ET_w*(1/24)*s_EF_w*(1/365)*s_ED_w))*1,".")</f>
        <v>49.838331831544807</v>
      </c>
      <c r="G17" s="96">
        <f t="shared" si="14"/>
        <v>8.7288440473898241</v>
      </c>
      <c r="H17" s="96">
        <f t="shared" si="15"/>
        <v>1.314975961788988E-2</v>
      </c>
      <c r="I17" s="108">
        <f>IFERROR((s_TR/(Rad_Spec!F17*s_GSF_s*s_Fam*s_Foffset*Fsurf!C17*s_EF_w*(1/365)*s_ET_w*(1/24)*s_ED_w))*1,".")</f>
        <v>1.930273395469746</v>
      </c>
      <c r="J17" s="96">
        <f>IFERROR((s_TR/(Rad_Spec!M17*s_GSF_s*s_Fam*s_Foffset*Fsurf!C17*s_EF_w*(1/365)*s_ET_w*(1/24)*s_ED_w))*1,".")</f>
        <v>8.4848277869047219</v>
      </c>
      <c r="K17" s="96">
        <f>IFERROR((s_TR/(Rad_Spec!N17*s_GSF_s*s_Fam*s_Foffset*Fsurf!C17*s_EF_w*(1/365)*s_ET_w*(1/24)*s_ED_w))*1,".")</f>
        <v>3.0464811935177192</v>
      </c>
      <c r="L17" s="96">
        <f>IFERROR((s_TR/(Rad_Spec!O17*s_GSF_s*s_Fam*s_Foffset*Fsurf!C17*s_EF_w*(1/365)*s_ET_w*(1/24)*s_ED_w))*1,".")</f>
        <v>2.0610572892656891</v>
      </c>
      <c r="M17" s="96">
        <f>IFERROR((s_TR/(Rad_Spec!K17*s_GSF_s*s_Fam*s_Foffset*Fsurf!C17*s_EF_w*(1/365)*s_ET_w*(1/24)*s_ED_w))*1,".")</f>
        <v>8.6003280604437382</v>
      </c>
      <c r="N17" s="96">
        <f>IFERROR((s_TR/(Rad_Spec!F17*s_GSF_s*s_Fam*s_Foffset*ACF!D17*s_ET_w*(1/24)*s_EF_w*(1/365)*s_ED_w))*1,".")</f>
        <v>2.1675566395928536</v>
      </c>
      <c r="O17" s="96">
        <f>IFERROR((s_TR/(Rad_Spec!M17*s_GSF_s*s_Fam*s_Foffset*ACF!E17*s_ET_w*(1/24)*s_EF_w*(1/365)*s_ED_w))*1,".")</f>
        <v>9.5153719457463684</v>
      </c>
      <c r="P17" s="96">
        <f>IFERROR((s_TR/(Rad_Spec!N17*s_GSF_s*s_Fam*s_Foffset*ACF!F17*s_ET_w*(1/24)*s_EF_w*(1/365)*s_ED_w))*1,".")</f>
        <v>3.401409052903682</v>
      </c>
      <c r="Q17" s="96">
        <f>IFERROR((s_TR/(Rad_Spec!O17*s_GSF_s*s_Fam*s_Foffset*ACF!G17*s_ET_w*(1/24)*s_EF_w*(1/365)*s_ED_w))*1,".")</f>
        <v>2.4334151274970055</v>
      </c>
      <c r="R17" s="96">
        <f>IFERROR((s_TR/(Rad_Spec!K17*s_GSF_s*s_Fam*s_Foffset*ACF!C17*s_ET_w*(1/24)*s_EF_w*(1/365)*s_ED_w))*1,".")</f>
        <v>9.9005047586282053</v>
      </c>
    </row>
    <row r="18" spans="1:18">
      <c r="A18" s="90" t="s">
        <v>41</v>
      </c>
      <c r="B18" s="97" t="s">
        <v>24</v>
      </c>
      <c r="C18" s="96">
        <f>IFERROR((s_TR/(k_decay_w*Rad_Spec!I18*s_IFD_w*s_EF_w*s_ED_w))*1,".")</f>
        <v>4.7313082909831182E-2</v>
      </c>
      <c r="D18" s="96">
        <f>IFERROR((s_TR/(k_decay_w*Rad_Spec!G18*s_IRA_w*(1/s_PEFm_up)*s_SLF*s_ET_w*s_EF_w*s_ED_w))*1,".")</f>
        <v>7.0466741738831488E-5</v>
      </c>
      <c r="E18" s="96">
        <f>IFERROR((s_TR/(k_decay_w*Rad_Spec!G18*s_IRA_w*(1/s_PEF)*s_SLF*s_ET_w*s_EF_w*s_ED_w))*1,".")</f>
        <v>5.8707645429794002E-2</v>
      </c>
      <c r="F18" s="96">
        <f>IFERROR((s_TR/(k_decay_w*Rad_Spec!K18*s_GSF_s*s_Fam*s_Foffset*ACF!C18*s_ET_w*(1/24)*s_EF_w*(1/365)*s_ED_w))*1,".")</f>
        <v>1307206.78777928</v>
      </c>
      <c r="G18" s="96">
        <f t="shared" si="14"/>
        <v>2.6199024318089403E-2</v>
      </c>
      <c r="H18" s="96">
        <f t="shared" si="15"/>
        <v>7.0361946680055662E-5</v>
      </c>
      <c r="I18" s="108">
        <f>IFERROR((s_TR/(Rad_Spec!F18*s_GSF_s*s_Fam*s_Foffset*Fsurf!C18*s_EF_w*(1/365)*s_ET_w*(1/24)*s_ED_w))*1,".")</f>
        <v>45445.634251462056</v>
      </c>
      <c r="J18" s="96">
        <f>IFERROR((s_TR/(Rad_Spec!M18*s_GSF_s*s_Fam*s_Foffset*Fsurf!C18*s_EF_w*(1/365)*s_ET_w*(1/24)*s_ED_w))*1,".")</f>
        <v>228888.50236253068</v>
      </c>
      <c r="K18" s="96">
        <f>IFERROR((s_TR/(Rad_Spec!N18*s_GSF_s*s_Fam*s_Foffset*Fsurf!C18*s_EF_w*(1/365)*s_ET_w*(1/24)*s_ED_w))*1,".")</f>
        <v>80615.876935038366</v>
      </c>
      <c r="L18" s="96">
        <f>IFERROR((s_TR/(Rad_Spec!O18*s_GSF_s*s_Fam*s_Foffset*Fsurf!C18*s_EF_w*(1/365)*s_ET_w*(1/24)*s_ED_w))*1,".")</f>
        <v>51746.356404319617</v>
      </c>
      <c r="M18" s="96">
        <f>IFERROR((s_TR/(Rad_Spec!K18*s_GSF_s*s_Fam*s_Foffset*Fsurf!C18*s_EF_w*(1/365)*s_ET_w*(1/24)*s_ED_w))*1,".")</f>
        <v>235463.28618878327</v>
      </c>
      <c r="N18" s="96">
        <f>IFERROR((s_TR/(Rad_Spec!F18*s_GSF_s*s_Fam*s_Foffset*ACF!D18*s_ET_w*(1/24)*s_EF_w*(1/365)*s_ED_w))*1,".")</f>
        <v>47187.324817786321</v>
      </c>
      <c r="O18" s="96">
        <f>IFERROR((s_TR/(Rad_Spec!M18*s_GSF_s*s_Fam*s_Foffset*ACF!E18*s_ET_w*(1/24)*s_EF_w*(1/365)*s_ED_w))*1,".")</f>
        <v>237605.71773296097</v>
      </c>
      <c r="P18" s="96">
        <f>IFERROR((s_TR/(Rad_Spec!N18*s_GSF_s*s_Fam*s_Foffset*ACF!F18*s_ET_w*(1/24)*s_EF_w*(1/365)*s_ED_w))*1,".")</f>
        <v>84244.726832001543</v>
      </c>
      <c r="Q18" s="96">
        <f>IFERROR((s_TR/(Rad_Spec!O18*s_GSF_s*s_Fam*s_Foffset*ACF!G18*s_ET_w*(1/24)*s_EF_w*(1/365)*s_ED_w))*1,".")</f>
        <v>53243.753060772666</v>
      </c>
      <c r="R18" s="96">
        <f>IFERROR((s_TR/(Rad_Spec!K18*s_GSF_s*s_Fam*s_Foffset*ACF!C18*s_ET_w*(1/24)*s_EF_w*(1/365)*s_ED_w))*1,".")</f>
        <v>259679.77954527579</v>
      </c>
    </row>
    <row r="19" spans="1:18">
      <c r="A19" s="90" t="s">
        <v>42</v>
      </c>
      <c r="B19" s="91" t="s">
        <v>24</v>
      </c>
      <c r="C19" s="96" t="str">
        <f>IFERROR((s_TR/(k_decay_w*Rad_Spec!I19*s_IFD_w*s_EF_w*s_ED_w))*1,".")</f>
        <v>.</v>
      </c>
      <c r="D19" s="96" t="str">
        <f>IFERROR((s_TR/(k_decay_w*Rad_Spec!G19*s_IRA_w*(1/s_PEFm_up)*s_SLF*s_ET_w*s_EF_w*s_ED_w))*1,".")</f>
        <v>.</v>
      </c>
      <c r="E19" s="96" t="str">
        <f>IFERROR((s_TR/(k_decay_w*Rad_Spec!G19*s_IRA_w*(1/s_PEF)*s_SLF*s_ET_w*s_EF_w*s_ED_w))*1,".")</f>
        <v>.</v>
      </c>
      <c r="F19" s="96">
        <f>IFERROR((s_TR/(k_decay_w*Rad_Spec!K19*s_GSF_s*s_Fam*s_Foffset*ACF!C19*s_ET_w*(1/24)*s_EF_w*(1/365)*s_ED_w))*1,".")</f>
        <v>338703.62376083509</v>
      </c>
      <c r="G19" s="96">
        <f t="shared" si="14"/>
        <v>338703.62376083509</v>
      </c>
      <c r="H19" s="96">
        <f t="shared" si="15"/>
        <v>338703.62376083509</v>
      </c>
      <c r="I19" s="108" t="str">
        <f>IFERROR((s_TR/(Rad_Spec!F19*s_GSF_s*s_Fam*s_Foffset*Fsurf!C19*s_EF_w*(1/365)*s_ET_w*(1/24)*s_ED_w))*1,".")</f>
        <v>.</v>
      </c>
      <c r="J19" s="96" t="str">
        <f>IFERROR((s_TR/(Rad_Spec!M19*s_GSF_s*s_Fam*s_Foffset*Fsurf!C19*s_EF_w*(1/365)*s_ET_w*(1/24)*s_ED_w))*1,".")</f>
        <v>.</v>
      </c>
      <c r="K19" s="96" t="str">
        <f>IFERROR((s_TR/(Rad_Spec!N19*s_GSF_s*s_Fam*s_Foffset*Fsurf!C19*s_EF_w*(1/365)*s_ET_w*(1/24)*s_ED_w))*1,".")</f>
        <v>.</v>
      </c>
      <c r="L19" s="96" t="str">
        <f>IFERROR((s_TR/(Rad_Spec!O19*s_GSF_s*s_Fam*s_Foffset*Fsurf!C19*s_EF_w*(1/365)*s_ET_w*(1/24)*s_ED_w))*1,".")</f>
        <v>.</v>
      </c>
      <c r="M19" s="96" t="str">
        <f>IFERROR((s_TR/(Rad_Spec!K19*s_GSF_s*s_Fam*s_Foffset*Fsurf!C19*s_EF_w*(1/365)*s_ET_w*(1/24)*s_ED_w))*1,".")</f>
        <v>.</v>
      </c>
      <c r="N19" s="96">
        <f>IFERROR((s_TR/(Rad_Spec!F19*s_GSF_s*s_Fam*s_Foffset*ACF!D19*s_ET_w*(1/24)*s_EF_w*(1/365)*s_ED_w))*1,".")</f>
        <v>12293.575811894558</v>
      </c>
      <c r="O19" s="96">
        <f>IFERROR((s_TR/(Rad_Spec!M19*s_GSF_s*s_Fam*s_Foffset*ACF!E19*s_ET_w*(1/24)*s_EF_w*(1/365)*s_ED_w))*1,".")</f>
        <v>61613.266193616575</v>
      </c>
      <c r="P19" s="96">
        <f>IFERROR((s_TR/(Rad_Spec!N19*s_GSF_s*s_Fam*s_Foffset*ACF!F19*s_ET_w*(1/24)*s_EF_w*(1/365)*s_ED_w))*1,".")</f>
        <v>21942.057798778544</v>
      </c>
      <c r="Q19" s="96">
        <f>IFERROR((s_TR/(Rad_Spec!O19*s_GSF_s*s_Fam*s_Foffset*ACF!G19*s_ET_w*(1/24)*s_EF_w*(1/365)*s_ED_w))*1,".")</f>
        <v>13825.004113033412</v>
      </c>
      <c r="R19" s="96">
        <f>IFERROR((s_TR/(Rad_Spec!K19*s_GSF_s*s_Fam*s_Foffset*ACF!C19*s_ET_w*(1/24)*s_EF_w*(1/365)*s_ED_w))*1,".")</f>
        <v>67284.291339107265</v>
      </c>
    </row>
    <row r="20" spans="1:18">
      <c r="A20" s="90" t="s">
        <v>43</v>
      </c>
      <c r="B20" s="97" t="s">
        <v>24</v>
      </c>
      <c r="C20" s="96" t="str">
        <f>IFERROR((s_TR/(k_decay_w*Rad_Spec!I20*s_IFD_w*s_EF_w*s_ED_w))*1,".")</f>
        <v>.</v>
      </c>
      <c r="D20" s="96" t="str">
        <f>IFERROR((s_TR/(k_decay_w*Rad_Spec!G20*s_IRA_w*(1/s_PEFm_up)*s_SLF*s_ET_w*s_EF_w*s_ED_w))*1,".")</f>
        <v>.</v>
      </c>
      <c r="E20" s="96" t="str">
        <f>IFERROR((s_TR/(k_decay_w*Rad_Spec!G20*s_IRA_w*(1/s_PEF)*s_SLF*s_ET_w*s_EF_w*s_ED_w))*1,".")</f>
        <v>.</v>
      </c>
      <c r="F20" s="96">
        <f>IFERROR((s_TR/(k_decay_w*Rad_Spec!K20*s_GSF_s*s_Fam*s_Foffset*ACF!C20*s_ET_w*(1/24)*s_EF_w*(1/365)*s_ED_w))*1,".")</f>
        <v>153498.16618311734</v>
      </c>
      <c r="G20" s="96">
        <f t="shared" si="14"/>
        <v>153498.16618311734</v>
      </c>
      <c r="H20" s="96">
        <f t="shared" si="15"/>
        <v>153498.16618311734</v>
      </c>
      <c r="I20" s="108">
        <f>IFERROR((s_TR/(Rad_Spec!F20*s_GSF_s*s_Fam*s_Foffset*Fsurf!C20*s_EF_w*(1/365)*s_ET_w*(1/24)*s_ED_w))*1,".")</f>
        <v>5315.7620669891958</v>
      </c>
      <c r="J20" s="96">
        <f>IFERROR((s_TR/(Rad_Spec!M20*s_GSF_s*s_Fam*s_Foffset*Fsurf!C20*s_EF_w*(1/365)*s_ET_w*(1/24)*s_ED_w))*1,".")</f>
        <v>26871.958978346123</v>
      </c>
      <c r="K20" s="96">
        <f>IFERROR((s_TR/(Rad_Spec!N20*s_GSF_s*s_Fam*s_Foffset*Fsurf!C20*s_EF_w*(1/365)*s_ET_w*(1/24)*s_ED_w))*1,".")</f>
        <v>9533.7037071001905</v>
      </c>
      <c r="L20" s="96">
        <f>IFERROR((s_TR/(Rad_Spec!O20*s_GSF_s*s_Fam*s_Foffset*Fsurf!C20*s_EF_w*(1/365)*s_ET_w*(1/24)*s_ED_w))*1,".")</f>
        <v>6069.901322167595</v>
      </c>
      <c r="M20" s="96">
        <f>IFERROR((s_TR/(Rad_Spec!K20*s_GSF_s*s_Fam*s_Foffset*Fsurf!C20*s_EF_w*(1/365)*s_ET_w*(1/24)*s_ED_w))*1,".")</f>
        <v>27581.784309849609</v>
      </c>
      <c r="N20" s="96">
        <f>IFERROR((s_TR/(Rad_Spec!F20*s_GSF_s*s_Fam*s_Foffset*ACF!D20*s_ET_w*(1/24)*s_EF_w*(1/365)*s_ED_w))*1,".")</f>
        <v>5538.0255328619805</v>
      </c>
      <c r="O20" s="96">
        <f>IFERROR((s_TR/(Rad_Spec!M20*s_GSF_s*s_Fam*s_Foffset*ACF!E20*s_ET_w*(1/24)*s_EF_w*(1/365)*s_ED_w))*1,".")</f>
        <v>27895.499863610894</v>
      </c>
      <c r="P20" s="96">
        <f>IFERROR((s_TR/(Rad_Spec!N20*s_GSF_s*s_Fam*s_Foffset*ACF!F20*s_ET_w*(1/24)*s_EF_w*(1/365)*s_ED_w))*1,".")</f>
        <v>9954.1295639858326</v>
      </c>
      <c r="Q20" s="96">
        <f>IFERROR((s_TR/(Rad_Spec!O20*s_GSF_s*s_Fam*s_Foffset*ACF!G20*s_ET_w*(1/24)*s_EF_w*(1/365)*s_ED_w))*1,".")</f>
        <v>6246.999619567312</v>
      </c>
      <c r="R20" s="96">
        <f>IFERROR((s_TR/(Rad_Spec!K20*s_GSF_s*s_Fam*s_Foffset*ACF!C20*s_ET_w*(1/24)*s_EF_w*(1/365)*s_ED_w))*1,".")</f>
        <v>30492.780734983742</v>
      </c>
    </row>
    <row r="21" spans="1:18">
      <c r="A21" s="90" t="s">
        <v>44</v>
      </c>
      <c r="B21" s="97" t="s">
        <v>24</v>
      </c>
      <c r="C21" s="96" t="str">
        <f>IFERROR((s_TR/(k_decay_w*Rad_Spec!I21*s_IFD_w*s_EF_w*s_ED_w))*1,".")</f>
        <v>.</v>
      </c>
      <c r="D21" s="96">
        <f>IFERROR((s_TR/(k_decay_w*Rad_Spec!G21*s_IRA_w*(1/s_PEFm_up)*s_SLF*s_ET_w*s_EF_w*s_ED_w))*1,".")</f>
        <v>7.3528749797123164E-2</v>
      </c>
      <c r="E21" s="96">
        <f>IFERROR((s_TR/(k_decay_w*Rad_Spec!G21*s_IRA_w*(1/s_PEF)*s_SLF*s_ET_w*s_EF_w*s_ED_w))*1,".")</f>
        <v>61.258682684441169</v>
      </c>
      <c r="F21" s="96">
        <f>IFERROR((s_TR/(k_decay_w*Rad_Spec!K21*s_GSF_s*s_Fam*s_Foffset*ACF!C21*s_ET_w*(1/24)*s_EF_w*(1/365)*s_ED_w))*1,".")</f>
        <v>2100649218.0230684</v>
      </c>
      <c r="G21" s="96">
        <f t="shared" si="14"/>
        <v>61.258680898028636</v>
      </c>
      <c r="H21" s="96">
        <f t="shared" si="15"/>
        <v>7.3528749794549444E-2</v>
      </c>
      <c r="I21" s="108">
        <f>IFERROR((s_TR/(Rad_Spec!F21*s_GSF_s*s_Fam*s_Foffset*Fsurf!C21*s_EF_w*(1/365)*s_ET_w*(1/24)*s_ED_w))*1,".")</f>
        <v>299969008.9383651</v>
      </c>
      <c r="J21" s="96">
        <f>IFERROR((s_TR/(Rad_Spec!M21*s_GSF_s*s_Fam*s_Foffset*Fsurf!C21*s_EF_w*(1/365)*s_ET_w*(1/24)*s_ED_w))*1,".")</f>
        <v>650080766.41228521</v>
      </c>
      <c r="K21" s="96">
        <f>IFERROR((s_TR/(Rad_Spec!N21*s_GSF_s*s_Fam*s_Foffset*Fsurf!C21*s_EF_w*(1/365)*s_ET_w*(1/24)*s_ED_w))*1,".")</f>
        <v>343323904.76148808</v>
      </c>
      <c r="L21" s="96">
        <f>IFERROR((s_TR/(Rad_Spec!O21*s_GSF_s*s_Fam*s_Foffset*Fsurf!C21*s_EF_w*(1/365)*s_ET_w*(1/24)*s_ED_w))*1,".")</f>
        <v>300996300.06486636</v>
      </c>
      <c r="M21" s="96">
        <f>IFERROR((s_TR/(Rad_Spec!K21*s_GSF_s*s_Fam*s_Foffset*Fsurf!C21*s_EF_w*(1/365)*s_ET_w*(1/24)*s_ED_w))*1,".")</f>
        <v>387184667.92485017</v>
      </c>
      <c r="N21" s="96">
        <f>IFERROR((s_TR/(Rad_Spec!F21*s_GSF_s*s_Fam*s_Foffset*ACF!D21*s_ET_w*(1/24)*s_EF_w*(1/365)*s_ED_w))*1,".")</f>
        <v>323299931.85579348</v>
      </c>
      <c r="O21" s="96">
        <f>IFERROR((s_TR/(Rad_Spec!M21*s_GSF_s*s_Fam*s_Foffset*ACF!E21*s_ET_w*(1/24)*s_EF_w*(1/365)*s_ED_w))*1,".")</f>
        <v>700642603.79990733</v>
      </c>
      <c r="P21" s="96">
        <f>IFERROR((s_TR/(Rad_Spec!N21*s_GSF_s*s_Fam*s_Foffset*ACF!F21*s_ET_w*(1/24)*s_EF_w*(1/365)*s_ED_w))*1,".")</f>
        <v>370026875.1318261</v>
      </c>
      <c r="Q21" s="96">
        <f>IFERROR((s_TR/(Rad_Spec!O21*s_GSF_s*s_Fam*s_Foffset*ACF!G21*s_ET_w*(1/24)*s_EF_w*(1/365)*s_ED_w))*1,".")</f>
        <v>324407123.40324479</v>
      </c>
      <c r="R21" s="96">
        <f>IFERROR((s_TR/(Rad_Spec!K21*s_GSF_s*s_Fam*s_Foffset*ACF!C21*s_ET_w*(1/24)*s_EF_w*(1/365)*s_ED_w))*1,".")</f>
        <v>417299030.9856717</v>
      </c>
    </row>
    <row r="22" spans="1:18">
      <c r="A22" s="90" t="s">
        <v>45</v>
      </c>
      <c r="B22" s="91" t="s">
        <v>24</v>
      </c>
      <c r="C22" s="96">
        <f>IFERROR((s_TR/(k_decay_w*Rad_Spec!I22*s_IFD_w*s_EF_w*s_ED_w))*1,".")</f>
        <v>0.91330727209027351</v>
      </c>
      <c r="D22" s="96">
        <f>IFERROR((s_TR/(k_decay_w*Rad_Spec!G22*s_IRA_w*(1/s_PEFm_up)*s_SLF*s_ET_w*s_EF_w*s_ED_w))*1,".")</f>
        <v>3.9070668686876863E-5</v>
      </c>
      <c r="E22" s="96">
        <f>IFERROR((s_TR/(k_decay_w*Rad_Spec!G22*s_IRA_w*(1/s_PEF)*s_SLF*s_ET_w*s_EF_w*s_ED_w))*1,".")</f>
        <v>3.2550773703648166E-2</v>
      </c>
      <c r="F22" s="96">
        <f>IFERROR((s_TR/(k_decay_w*Rad_Spec!K22*s_GSF_s*s_Fam*s_Foffset*ACF!C22*s_ET_w*(1/24)*s_EF_w*(1/365)*s_ED_w))*1,".")</f>
        <v>1148.2238440808947</v>
      </c>
      <c r="G22" s="96">
        <f t="shared" ref="G22:G23" si="16">(IF(AND(C22&lt;&gt;".",E22&lt;&gt;".",F22&lt;&gt;"."),1/((1/C22)+(1/E22)+(1/F22)),IF(AND(C22&lt;&gt;".",E22&lt;&gt;".",F22="."), 1/((1/C22)+(1/E22)),IF(AND(C22&lt;&gt;".",E22=".",F22&lt;&gt;"."),1/((1/C22)+(1/F22)),IF(AND(C22=".",E22&lt;&gt;".",F22&lt;&gt;"."),1/((1/E22)+(1/F22)),IF(AND(C22&lt;&gt;".",E22=".",F22="."),1/(1/C22),IF(AND(C22=".",E22&lt;&gt;".",F22="."),1/(1/E22),IF(AND(C22=".",E22=".",F22&lt;&gt;"."),1/(1/F22),IF(AND(C22=".",E22=".",F22="."),".")))))))))</f>
        <v>3.1429710532077527E-2</v>
      </c>
      <c r="H22" s="96">
        <f t="shared" ref="H22:H23" si="17">(IF(AND(C22&lt;&gt;".",D22&lt;&gt;".",F22&lt;&gt;"."),1/((1/C22)+(1/D22)+(1/F22)),IF(AND(C22&lt;&gt;".",D22&lt;&gt;".",F22="."), 1/((1/C22)+(1/D22)),IF(AND(C22&lt;&gt;".",D22=".",F22&lt;&gt;"."),1/((1/C22)+(1/F22)),IF(AND(C22=".",D22&lt;&gt;".",F22&lt;&gt;"."),1/((1/D22)+(1/F22)),IF(AND(C22&lt;&gt;".",D22=".",F22="."),1/(1/C22),IF(AND(C22=".",D22&lt;&gt;".",F22="."),1/(1/D22),IF(AND(C22=".",D22=".",F22&lt;&gt;"."),1/(1/F22),IF(AND(C22=".",D22=".",F22="."),".")))))))))</f>
        <v>3.9068996012193443E-5</v>
      </c>
      <c r="I22" s="108">
        <f>IFERROR((s_TR/(Rad_Spec!F22*s_GSF_s*s_Fam*s_Foffset*Fsurf!C22*s_EF_w*(1/365)*s_ET_w*(1/24)*s_ED_w))*1,".")</f>
        <v>278.64944854757317</v>
      </c>
      <c r="J22" s="96">
        <f>IFERROR((s_TR/(Rad_Spec!M22*s_GSF_s*s_Fam*s_Foffset*Fsurf!C22*s_EF_w*(1/365)*s_ET_w*(1/24)*s_ED_w))*1,".")</f>
        <v>382.70394325205035</v>
      </c>
      <c r="K22" s="96">
        <f>IFERROR((s_TR/(Rad_Spec!N22*s_GSF_s*s_Fam*s_Foffset*Fsurf!C22*s_EF_w*(1/365)*s_ET_w*(1/24)*s_ED_w))*1,".")</f>
        <v>280.25704151996297</v>
      </c>
      <c r="L22" s="96">
        <f>IFERROR((s_TR/(Rad_Spec!O22*s_GSF_s*s_Fam*s_Foffset*Fsurf!C22*s_EF_w*(1/365)*s_ET_w*(1/24)*s_ED_w))*1,".")</f>
        <v>279.18325975168727</v>
      </c>
      <c r="M22" s="96">
        <f>IFERROR((s_TR/(Rad_Spec!K22*s_GSF_s*s_Fam*s_Foffset*Fsurf!C22*s_EF_w*(1/365)*s_ET_w*(1/24)*s_ED_w))*1,".")</f>
        <v>192.51474450512654</v>
      </c>
      <c r="N22" s="96">
        <f>IFERROR((s_TR/(Rad_Spec!F22*s_GSF_s*s_Fam*s_Foffset*ACF!D22*s_ET_w*(1/24)*s_EF_w*(1/365)*s_ED_w))*1,".")</f>
        <v>375.44867149624463</v>
      </c>
      <c r="O22" s="96">
        <f>IFERROR((s_TR/(Rad_Spec!M22*s_GSF_s*s_Fam*s_Foffset*ACF!E22*s_ET_w*(1/24)*s_EF_w*(1/365)*s_ED_w))*1,".")</f>
        <v>452.81357917187177</v>
      </c>
      <c r="P22" s="96">
        <f>IFERROR((s_TR/(Rad_Spec!N22*s_GSF_s*s_Fam*s_Foffset*ACF!F22*s_ET_w*(1/24)*s_EF_w*(1/365)*s_ED_w))*1,".")</f>
        <v>343.36775454903386</v>
      </c>
      <c r="Q22" s="96">
        <f>IFERROR((s_TR/(Rad_Spec!O22*s_GSF_s*s_Fam*s_Foffset*ACF!G22*s_ET_w*(1/24)*s_EF_w*(1/365)*s_ED_w))*1,".")</f>
        <v>341.10523431692462</v>
      </c>
      <c r="R22" s="96">
        <f>IFERROR((s_TR/(Rad_Spec!K22*s_GSF_s*s_Fam*s_Foffset*ACF!C22*s_ET_w*(1/24)*s_EF_w*(1/365)*s_ED_w))*1,".")</f>
        <v>228.09743453527824</v>
      </c>
    </row>
    <row r="23" spans="1:18">
      <c r="A23" s="94" t="s">
        <v>46</v>
      </c>
      <c r="B23" s="97" t="s">
        <v>26</v>
      </c>
      <c r="C23" s="96">
        <f>IFERROR((s_TR/(k_decay_w*Rad_Spec!I23*s_IFD_w*s_EF_w*s_ED_w))*1,".")</f>
        <v>0.23062155991224245</v>
      </c>
      <c r="D23" s="96">
        <f>IFERROR((s_TR/(k_decay_w*Rad_Spec!G23*s_IRA_w*(1/s_PEFm_up)*s_SLF*s_ET_w*s_EF_w*s_ED_w))*1,".")</f>
        <v>3.6298242787939483E-5</v>
      </c>
      <c r="E23" s="96">
        <f>IFERROR((s_TR/(k_decay_w*Rad_Spec!G23*s_IRA_w*(1/s_PEF)*s_SLF*s_ET_w*s_EF_w*s_ED_w))*1,".")</f>
        <v>3.0240994754900465E-2</v>
      </c>
      <c r="F23" s="96">
        <f>IFERROR((s_TR/(k_decay_w*Rad_Spec!K23*s_GSF_s*s_Fam*s_Foffset*ACF!C23*s_ET_w*(1/24)*s_EF_w*(1/365)*s_ED_w))*1,".")</f>
        <v>1728.9557213274486</v>
      </c>
      <c r="G23" s="96">
        <f t="shared" si="16"/>
        <v>2.6734835707453403E-2</v>
      </c>
      <c r="H23" s="96">
        <f t="shared" si="17"/>
        <v>3.6292529832139511E-5</v>
      </c>
      <c r="I23" s="108">
        <f>IFERROR((s_TR/(Rad_Spec!F23*s_GSF_s*s_Fam*s_Foffset*Fsurf!C23*s_EF_w*(1/365)*s_ET_w*(1/24)*s_ED_w))*1,".")</f>
        <v>73.434852517656012</v>
      </c>
      <c r="J23" s="96">
        <f>IFERROR((s_TR/(Rad_Spec!M23*s_GSF_s*s_Fam*s_Foffset*Fsurf!C23*s_EF_w*(1/365)*s_ET_w*(1/24)*s_ED_w))*1,".")</f>
        <v>289.73190336980798</v>
      </c>
      <c r="K23" s="96">
        <f>IFERROR((s_TR/(Rad_Spec!N23*s_GSF_s*s_Fam*s_Foffset*Fsurf!C23*s_EF_w*(1/365)*s_ET_w*(1/24)*s_ED_w))*1,".")</f>
        <v>105.96802723383941</v>
      </c>
      <c r="L23" s="96">
        <f>IFERROR((s_TR/(Rad_Spec!O23*s_GSF_s*s_Fam*s_Foffset*Fsurf!C23*s_EF_w*(1/365)*s_ET_w*(1/24)*s_ED_w))*1,".")</f>
        <v>75.553165571049917</v>
      </c>
      <c r="M23" s="96">
        <f>IFERROR((s_TR/(Rad_Spec!K23*s_GSF_s*s_Fam*s_Foffset*Fsurf!C23*s_EF_w*(1/365)*s_ET_w*(1/24)*s_ED_w))*1,".")</f>
        <v>293.73941007062405</v>
      </c>
      <c r="N23" s="96">
        <f>IFERROR((s_TR/(Rad_Spec!F23*s_GSF_s*s_Fam*s_Foffset*ACF!D23*s_ET_w*(1/24)*s_EF_w*(1/365)*s_ED_w))*1,".")</f>
        <v>96.309685449207961</v>
      </c>
      <c r="O23" s="96">
        <f>IFERROR((s_TR/(Rad_Spec!M23*s_GSF_s*s_Fam*s_Foffset*ACF!E23*s_ET_w*(1/24)*s_EF_w*(1/365)*s_ED_w))*1,".")</f>
        <v>356.63499616001229</v>
      </c>
      <c r="P23" s="96">
        <f>IFERROR((s_TR/(Rad_Spec!N23*s_GSF_s*s_Fam*s_Foffset*ACF!F23*s_ET_w*(1/24)*s_EF_w*(1/365)*s_ED_w))*1,".")</f>
        <v>128.81187975228607</v>
      </c>
      <c r="Q23" s="96">
        <f>IFERROR((s_TR/(Rad_Spec!O23*s_GSF_s*s_Fam*s_Foffset*ACF!G23*s_ET_w*(1/24)*s_EF_w*(1/365)*s_ED_w))*1,".")</f>
        <v>92.785099103216311</v>
      </c>
      <c r="R23" s="96">
        <f>IFERROR((s_TR/(Rad_Spec!K23*s_GSF_s*s_Fam*s_Foffset*ACF!C23*s_ET_w*(1/24)*s_EF_w*(1/365)*s_ED_w))*1,".")</f>
        <v>343.4612218626757</v>
      </c>
    </row>
    <row r="24" spans="1:18">
      <c r="A24" s="90" t="s">
        <v>47</v>
      </c>
      <c r="B24" s="97" t="s">
        <v>24</v>
      </c>
      <c r="C24" s="96" t="str">
        <f>IFERROR((s_TR/(k_decay_w*Rad_Spec!I24*s_IFD_w*s_EF_w*s_ED_w))*1,".")</f>
        <v>.</v>
      </c>
      <c r="D24" s="96" t="str">
        <f>IFERROR((s_TR/(k_decay_w*Rad_Spec!G24*s_IRA_w*(1/s_PEFm_up)*s_SLF*s_ET_w*s_EF_w*s_ED_w))*1,".")</f>
        <v>.</v>
      </c>
      <c r="E24" s="96" t="str">
        <f>IFERROR((s_TR/(k_decay_w*Rad_Spec!G24*s_IRA_w*(1/s_PEF)*s_SLF*s_ET_w*s_EF_w*s_ED_w))*1,".")</f>
        <v>.</v>
      </c>
      <c r="F24" s="96">
        <f>IFERROR((s_TR/(k_decay_w*Rad_Spec!K24*s_GSF_s*s_Fam*s_Foffset*ACF!C24*s_ET_w*(1/24)*s_EF_w*(1/365)*s_ED_w))*1,".")</f>
        <v>16615.461006678215</v>
      </c>
      <c r="G24" s="96">
        <f t="shared" ref="G24:G25" si="18">(IF(AND(C24&lt;&gt;".",E24&lt;&gt;".",F24&lt;&gt;"."),1/((1/C24)+(1/E24)+(1/F24)),IF(AND(C24&lt;&gt;".",E24&lt;&gt;".",F24="."), 1/((1/C24)+(1/E24)),IF(AND(C24&lt;&gt;".",E24=".",F24&lt;&gt;"."),1/((1/C24)+(1/F24)),IF(AND(C24=".",E24&lt;&gt;".",F24&lt;&gt;"."),1/((1/E24)+(1/F24)),IF(AND(C24&lt;&gt;".",E24=".",F24="."),1/(1/C24),IF(AND(C24=".",E24&lt;&gt;".",F24="."),1/(1/E24),IF(AND(C24=".",E24=".",F24&lt;&gt;"."),1/(1/F24),IF(AND(C24=".",E24=".",F24="."),".")))))))))</f>
        <v>16615.461006678215</v>
      </c>
      <c r="H24" s="96">
        <f t="shared" ref="H24:H25" si="19">(IF(AND(C24&lt;&gt;".",D24&lt;&gt;".",F24&lt;&gt;"."),1/((1/C24)+(1/D24)+(1/F24)),IF(AND(C24&lt;&gt;".",D24&lt;&gt;".",F24="."), 1/((1/C24)+(1/D24)),IF(AND(C24&lt;&gt;".",D24=".",F24&lt;&gt;"."),1/((1/C24)+(1/F24)),IF(AND(C24=".",D24&lt;&gt;".",F24&lt;&gt;"."),1/((1/D24)+(1/F24)),IF(AND(C24&lt;&gt;".",D24=".",F24="."),1/(1/C24),IF(AND(C24=".",D24&lt;&gt;".",F24="."),1/(1/D24),IF(AND(C24=".",D24=".",F24&lt;&gt;"."),1/(1/F24),IF(AND(C24=".",D24=".",F24="."),".")))))))))</f>
        <v>16615.461006678215</v>
      </c>
      <c r="I24" s="108">
        <f>IFERROR((s_TR/(Rad_Spec!F24*s_GSF_s*s_Fam*s_Foffset*Fsurf!C24*s_EF_w*(1/365)*s_ET_w*(1/24)*s_ED_w))*1,".")</f>
        <v>594.49943886456356</v>
      </c>
      <c r="J24" s="96">
        <f>IFERROR((s_TR/(Rad_Spec!M24*s_GSF_s*s_Fam*s_Foffset*Fsurf!C24*s_EF_w*(1/365)*s_ET_w*(1/24)*s_ED_w))*1,".")</f>
        <v>2888.8209998445614</v>
      </c>
      <c r="K24" s="96">
        <f>IFERROR((s_TR/(Rad_Spec!N24*s_GSF_s*s_Fam*s_Foffset*Fsurf!C24*s_EF_w*(1/365)*s_ET_w*(1/24)*s_ED_w))*1,".")</f>
        <v>1026.2192694685918</v>
      </c>
      <c r="L24" s="96">
        <f>IFERROR((s_TR/(Rad_Spec!O24*s_GSF_s*s_Fam*s_Foffset*Fsurf!C24*s_EF_w*(1/365)*s_ET_w*(1/24)*s_ED_w))*1,".")</f>
        <v>663.09552796432092</v>
      </c>
      <c r="M24" s="96">
        <f>IFERROR((s_TR/(Rad_Spec!K24*s_GSF_s*s_Fam*s_Foffset*Fsurf!C24*s_EF_w*(1/365)*s_ET_w*(1/24)*s_ED_w))*1,".")</f>
        <v>2957.2013253983437</v>
      </c>
      <c r="N24" s="96">
        <f>IFERROR((s_TR/(Rad_Spec!F24*s_GSF_s*s_Fam*s_Foffset*ACF!D24*s_ET_w*(1/24)*s_EF_w*(1/365)*s_ED_w))*1,".")</f>
        <v>643.69926704362456</v>
      </c>
      <c r="O24" s="96">
        <f>IFERROR((s_TR/(Rad_Spec!M24*s_GSF_s*s_Fam*s_Foffset*ACF!E24*s_ET_w*(1/24)*s_EF_w*(1/365)*s_ED_w))*1,".")</f>
        <v>3059.3125684106094</v>
      </c>
      <c r="P24" s="96">
        <f>IFERROR((s_TR/(Rad_Spec!N24*s_GSF_s*s_Fam*s_Foffset*ACF!F24*s_ET_w*(1/24)*s_EF_w*(1/365)*s_ED_w))*1,".")</f>
        <v>1104.220962270223</v>
      </c>
      <c r="Q24" s="96">
        <f>IFERROR((s_TR/(Rad_Spec!O24*s_GSF_s*s_Fam*s_Foffset*ACF!G24*s_ET_w*(1/24)*s_EF_w*(1/365)*s_ED_w))*1,".")</f>
        <v>686.7031174415846</v>
      </c>
      <c r="R24" s="96">
        <f>IFERROR((s_TR/(Rad_Spec!K24*s_GSF_s*s_Fam*s_Foffset*ACF!C24*s_ET_w*(1/24)*s_EF_w*(1/365)*s_ED_w))*1,".")</f>
        <v>3300.7013822099702</v>
      </c>
    </row>
    <row r="25" spans="1:18">
      <c r="A25" s="94" t="s">
        <v>48</v>
      </c>
      <c r="B25" s="97" t="s">
        <v>26</v>
      </c>
      <c r="C25" s="96" t="str">
        <f>IFERROR((s_TR/(k_decay_w*Rad_Spec!I25*s_IFD_w*s_EF_w*s_ED_w))*1,".")</f>
        <v>.</v>
      </c>
      <c r="D25" s="96">
        <f>IFERROR((s_TR/(k_decay_w*Rad_Spec!G25*s_IRA_w*(1/s_PEFm_up)*s_SLF*s_ET_w*s_EF_w*s_ED_w))*1,".")</f>
        <v>0.44826737814912815</v>
      </c>
      <c r="E25" s="96">
        <f>IFERROR((s_TR/(k_decay_w*Rad_Spec!G25*s_IRA_w*(1/s_PEF)*s_SLF*s_ET_w*s_EF_w*s_ED_w))*1,".")</f>
        <v>373.46302162882989</v>
      </c>
      <c r="F25" s="96">
        <f>IFERROR((s_TR/(k_decay_w*Rad_Spec!K25*s_GSF_s*s_Fam*s_Foffset*ACF!C25*s_ET_w*(1/24)*s_EF_w*(1/365)*s_ED_w))*1,".")</f>
        <v>32464.814264129385</v>
      </c>
      <c r="G25" s="96">
        <f t="shared" si="18"/>
        <v>369.21570294915529</v>
      </c>
      <c r="H25" s="96">
        <f t="shared" si="19"/>
        <v>0.44826118865221226</v>
      </c>
      <c r="I25" s="108">
        <f>IFERROR((s_TR/(Rad_Spec!F25*s_GSF_s*s_Fam*s_Foffset*Fsurf!C25*s_EF_w*(1/365)*s_ET_w*(1/24)*s_ED_w))*1,".")</f>
        <v>1177.0969870611677</v>
      </c>
      <c r="J25" s="96">
        <f>IFERROR((s_TR/(Rad_Spec!M25*s_GSF_s*s_Fam*s_Foffset*Fsurf!C25*s_EF_w*(1/365)*s_ET_w*(1/24)*s_ED_w))*1,".")</f>
        <v>5585.0478770899654</v>
      </c>
      <c r="K25" s="96">
        <f>IFERROR((s_TR/(Rad_Spec!N25*s_GSF_s*s_Fam*s_Foffset*Fsurf!C25*s_EF_w*(1/365)*s_ET_w*(1/24)*s_ED_w))*1,".")</f>
        <v>1979.1171512508045</v>
      </c>
      <c r="L25" s="96">
        <f>IFERROR((s_TR/(Rad_Spec!O25*s_GSF_s*s_Fam*s_Foffset*Fsurf!C25*s_EF_w*(1/365)*s_ET_w*(1/24)*s_ED_w))*1,".")</f>
        <v>1293.0232054838586</v>
      </c>
      <c r="M25" s="96">
        <f>IFERROR((s_TR/(Rad_Spec!K25*s_GSF_s*s_Fam*s_Foffset*Fsurf!C25*s_EF_w*(1/365)*s_ET_w*(1/24)*s_ED_w))*1,".")</f>
        <v>5689.3021041289785</v>
      </c>
      <c r="N25" s="96">
        <f>IFERROR((s_TR/(Rad_Spec!F25*s_GSF_s*s_Fam*s_Foffset*ACF!D25*s_ET_w*(1/24)*s_EF_w*(1/365)*s_ED_w))*1,".")</f>
        <v>1246.7584376689329</v>
      </c>
      <c r="O25" s="96">
        <f>IFERROR((s_TR/(Rad_Spec!M25*s_GSF_s*s_Fam*s_Foffset*ACF!E25*s_ET_w*(1/24)*s_EF_w*(1/365)*s_ED_w))*1,".")</f>
        <v>5938.8180622808213</v>
      </c>
      <c r="P25" s="96">
        <f>IFERROR((s_TR/(Rad_Spec!N25*s_GSF_s*s_Fam*s_Foffset*ACF!F25*s_ET_w*(1/24)*s_EF_w*(1/365)*s_ED_w))*1,".")</f>
        <v>2121.535755691094</v>
      </c>
      <c r="Q25" s="96">
        <f>IFERROR((s_TR/(Rad_Spec!O25*s_GSF_s*s_Fam*s_Foffset*ACF!G25*s_ET_w*(1/24)*s_EF_w*(1/365)*s_ED_w))*1,".")</f>
        <v>1404.3425571436687</v>
      </c>
      <c r="R25" s="96">
        <f>IFERROR((s_TR/(Rad_Spec!K25*s_GSF_s*s_Fam*s_Foffset*ACF!C25*s_ET_w*(1/24)*s_EF_w*(1/365)*s_ED_w))*1,".")</f>
        <v>6449.2136132565056</v>
      </c>
    </row>
    <row r="26" spans="1:18">
      <c r="A26" s="90" t="s">
        <v>49</v>
      </c>
      <c r="B26" s="91" t="s">
        <v>24</v>
      </c>
      <c r="C26" s="96">
        <f>IFERROR((s_TR/(k_decay_w*Rad_Spec!I26*s_IFD_w*s_EF_w*s_ED_w))*1,".")</f>
        <v>0.34506534152282897</v>
      </c>
      <c r="D26" s="96">
        <f>IFERROR((s_TR/(k_decay_w*Rad_Spec!G26*s_IRA_w*(1/s_PEFm_up)*s_SLF*s_ET_w*s_EF_w*s_ED_w))*1,".")</f>
        <v>5.8523226189877009E-6</v>
      </c>
      <c r="E26" s="96">
        <f>IFERROR((s_TR/(k_decay_w*Rad_Spec!G26*s_IRA_w*(1/s_PEF)*s_SLF*s_ET_w*s_EF_w*s_ED_w))*1,".")</f>
        <v>4.8757197051862815E-3</v>
      </c>
      <c r="F26" s="96">
        <f>IFERROR((s_TR/(k_decay_w*Rad_Spec!K26*s_GSF_s*s_Fam*s_Foffset*ACF!C26*s_ET_w*(1/24)*s_EF_w*(1/365)*s_ED_w))*1,".")</f>
        <v>145.21228977697967</v>
      </c>
      <c r="G26" s="96">
        <f t="shared" ref="G26" si="20">(IF(AND(C26&lt;&gt;".",E26&lt;&gt;".",F26&lt;&gt;"."),1/((1/C26)+(1/E26)+(1/F26)),IF(AND(C26&lt;&gt;".",E26&lt;&gt;".",F26="."), 1/((1/C26)+(1/E26)),IF(AND(C26&lt;&gt;".",E26=".",F26&lt;&gt;"."),1/((1/C26)+(1/F26)),IF(AND(C26=".",E26&lt;&gt;".",F26&lt;&gt;"."),1/((1/E26)+(1/F26)),IF(AND(C26&lt;&gt;".",E26=".",F26="."),1/(1/C26),IF(AND(C26=".",E26&lt;&gt;".",F26="."),1/(1/E26),IF(AND(C26=".",E26=".",F26&lt;&gt;"."),1/(1/F26),IF(AND(C26=".",E26=".",F26="."),".")))))))))</f>
        <v>4.8076272551708741E-3</v>
      </c>
      <c r="H26" s="96">
        <f t="shared" ref="H26" si="21">(IF(AND(C26&lt;&gt;".",D26&lt;&gt;".",F26&lt;&gt;"."),1/((1/C26)+(1/D26)+(1/F26)),IF(AND(C26&lt;&gt;".",D26&lt;&gt;".",F26="."), 1/((1/C26)+(1/D26)),IF(AND(C26&lt;&gt;".",D26=".",F26&lt;&gt;"."),1/((1/C26)+(1/F26)),IF(AND(C26=".",D26&lt;&gt;".",F26&lt;&gt;"."),1/((1/D26)+(1/F26)),IF(AND(C26&lt;&gt;".",D26=".",F26="."),1/(1/C26),IF(AND(C26=".",D26&lt;&gt;".",F26="."),1/(1/D26),IF(AND(C26=".",D26=".",F26&lt;&gt;"."),1/(1/F26),IF(AND(C26=".",D26=".",F26="."),".")))))))))</f>
        <v>5.8522231291833894E-6</v>
      </c>
      <c r="I26" s="108">
        <f>IFERROR((s_TR/(Rad_Spec!F26*s_GSF_s*s_Fam*s_Foffset*Fsurf!C26*s_EF_w*(1/365)*s_ET_w*(1/24)*s_ED_w))*1,".")</f>
        <v>7.5902948744989978</v>
      </c>
      <c r="J26" s="96">
        <f>IFERROR((s_TR/(Rad_Spec!M26*s_GSF_s*s_Fam*s_Foffset*Fsurf!C26*s_EF_w*(1/365)*s_ET_w*(1/24)*s_ED_w))*1,".")</f>
        <v>25.161198479002199</v>
      </c>
      <c r="K26" s="96">
        <f>IFERROR((s_TR/(Rad_Spec!N26*s_GSF_s*s_Fam*s_Foffset*Fsurf!C26*s_EF_w*(1/365)*s_ET_w*(1/24)*s_ED_w))*1,".")</f>
        <v>9.9749255024216819</v>
      </c>
      <c r="L26" s="96">
        <f>IFERROR((s_TR/(Rad_Spec!O26*s_GSF_s*s_Fam*s_Foffset*Fsurf!C26*s_EF_w*(1/365)*s_ET_w*(1/24)*s_ED_w))*1,".")</f>
        <v>7.6701927152831981</v>
      </c>
      <c r="M26" s="96">
        <f>IFERROR((s_TR/(Rad_Spec!K26*s_GSF_s*s_Fam*s_Foffset*Fsurf!C26*s_EF_w*(1/365)*s_ET_w*(1/24)*s_ED_w))*1,".")</f>
        <v>24.04845900831366</v>
      </c>
      <c r="N26" s="96">
        <f>IFERROR((s_TR/(Rad_Spec!F26*s_GSF_s*s_Fam*s_Foffset*ACF!D26*s_ET_w*(1/24)*s_EF_w*(1/365)*s_ED_w))*1,".")</f>
        <v>9.333739135978302</v>
      </c>
      <c r="O26" s="96">
        <f>IFERROR((s_TR/(Rad_Spec!M26*s_GSF_s*s_Fam*s_Foffset*ACF!E26*s_ET_w*(1/24)*s_EF_w*(1/365)*s_ED_w))*1,".")</f>
        <v>32.010907268819885</v>
      </c>
      <c r="P26" s="96">
        <f>IFERROR((s_TR/(Rad_Spec!N26*s_GSF_s*s_Fam*s_Foffset*ACF!F26*s_ET_w*(1/24)*s_EF_w*(1/365)*s_ED_w))*1,".")</f>
        <v>12.814387795941029</v>
      </c>
      <c r="Q26" s="96">
        <f>IFERROR((s_TR/(Rad_Spec!O26*s_GSF_s*s_Fam*s_Foffset*ACF!G26*s_ET_w*(1/24)*s_EF_w*(1/365)*s_ED_w))*1,".")</f>
        <v>9.7593614561084525</v>
      </c>
      <c r="R26" s="96">
        <f>IFERROR((s_TR/(Rad_Spec!K26*s_GSF_s*s_Fam*s_Foffset*ACF!C26*s_ET_w*(1/24)*s_EF_w*(1/365)*s_ED_w))*1,".")</f>
        <v>28.846771412969307</v>
      </c>
    </row>
    <row r="27" spans="1:18">
      <c r="A27" s="90" t="s">
        <v>50</v>
      </c>
      <c r="B27" s="97" t="s">
        <v>24</v>
      </c>
      <c r="C27" s="96" t="str">
        <f>IFERROR((s_TR/(k_decay_w*Rad_Spec!I27*s_IFD_w*s_EF_w*s_ED_w))*1,".")</f>
        <v>.</v>
      </c>
      <c r="D27" s="96" t="str">
        <f>IFERROR((s_TR/(k_decay_w*Rad_Spec!G27*s_IRA_w*(1/s_PEFm_up)*s_SLF*s_ET_w*s_EF_w*s_ED_w))*1,".")</f>
        <v>.</v>
      </c>
      <c r="E27" s="96" t="str">
        <f>IFERROR((s_TR/(k_decay_w*Rad_Spec!G27*s_IRA_w*(1/s_PEF)*s_SLF*s_ET_w*s_EF_w*s_ED_w))*1,".")</f>
        <v>.</v>
      </c>
      <c r="F27" s="96">
        <f>IFERROR((s_TR/(k_decay_w*Rad_Spec!K27*s_GSF_s*s_Fam*s_Foffset*ACF!C27*s_ET_w*(1/24)*s_EF_w*(1/365)*s_ED_w))*1,".")</f>
        <v>1241.3423530373423</v>
      </c>
      <c r="G27" s="96">
        <f t="shared" ref="G27:G30" si="22">(IF(AND(C27&lt;&gt;".",E27&lt;&gt;".",F27&lt;&gt;"."),1/((1/C27)+(1/E27)+(1/F27)),IF(AND(C27&lt;&gt;".",E27&lt;&gt;".",F27="."), 1/((1/C27)+(1/E27)),IF(AND(C27&lt;&gt;".",E27=".",F27&lt;&gt;"."),1/((1/C27)+(1/F27)),IF(AND(C27=".",E27&lt;&gt;".",F27&lt;&gt;"."),1/((1/E27)+(1/F27)),IF(AND(C27&lt;&gt;".",E27=".",F27="."),1/(1/C27),IF(AND(C27=".",E27&lt;&gt;".",F27="."),1/(1/E27),IF(AND(C27=".",E27=".",F27&lt;&gt;"."),1/(1/F27),IF(AND(C27=".",E27=".",F27="."),".")))))))))</f>
        <v>1241.3423530373423</v>
      </c>
      <c r="H27" s="96">
        <f t="shared" ref="H27:H30" si="23">(IF(AND(C27&lt;&gt;".",D27&lt;&gt;".",F27&lt;&gt;"."),1/((1/C27)+(1/D27)+(1/F27)),IF(AND(C27&lt;&gt;".",D27&lt;&gt;".",F27="."), 1/((1/C27)+(1/D27)),IF(AND(C27&lt;&gt;".",D27=".",F27&lt;&gt;"."),1/((1/C27)+(1/F27)),IF(AND(C27=".",D27&lt;&gt;".",F27&lt;&gt;"."),1/((1/D27)+(1/F27)),IF(AND(C27&lt;&gt;".",D27=".",F27="."),1/(1/C27),IF(AND(C27=".",D27&lt;&gt;".",F27="."),1/(1/D27),IF(AND(C27=".",D27=".",F27&lt;&gt;"."),1/(1/F27),IF(AND(C27=".",D27=".",F27="."),".")))))))))</f>
        <v>1241.3423530373423</v>
      </c>
      <c r="I27" s="108">
        <f>IFERROR((s_TR/(Rad_Spec!F27*s_GSF_s*s_Fam*s_Foffset*Fsurf!C27*s_EF_w*(1/365)*s_ET_w*(1/24)*s_ED_w))*1,".")</f>
        <v>299.65060183884236</v>
      </c>
      <c r="J27" s="96">
        <f>IFERROR((s_TR/(Rad_Spec!M27*s_GSF_s*s_Fam*s_Foffset*Fsurf!C27*s_EF_w*(1/365)*s_ET_w*(1/24)*s_ED_w))*1,".")</f>
        <v>882.41703131596057</v>
      </c>
      <c r="K27" s="96">
        <f>IFERROR((s_TR/(Rad_Spec!N27*s_GSF_s*s_Fam*s_Foffset*Fsurf!C27*s_EF_w*(1/365)*s_ET_w*(1/24)*s_ED_w))*1,".")</f>
        <v>415.03512913589657</v>
      </c>
      <c r="L27" s="96">
        <f>IFERROR((s_TR/(Rad_Spec!O27*s_GSF_s*s_Fam*s_Foffset*Fsurf!C27*s_EF_w*(1/365)*s_ET_w*(1/24)*s_ED_w))*1,".")</f>
        <v>312.18578637791751</v>
      </c>
      <c r="M27" s="96">
        <f>IFERROR((s_TR/(Rad_Spec!K27*s_GSF_s*s_Fam*s_Foffset*Fsurf!C27*s_EF_w*(1/365)*s_ET_w*(1/24)*s_ED_w))*1,".")</f>
        <v>213.51125989334415</v>
      </c>
      <c r="N27" s="96">
        <f>IFERROR((s_TR/(Rad_Spec!F27*s_GSF_s*s_Fam*s_Foffset*ACF!D27*s_ET_w*(1/24)*s_EF_w*(1/365)*s_ED_w))*1,".")</f>
        <v>336.91138669823289</v>
      </c>
      <c r="O27" s="96">
        <f>IFERROR((s_TR/(Rad_Spec!M27*s_GSF_s*s_Fam*s_Foffset*ACF!E27*s_ET_w*(1/24)*s_EF_w*(1/365)*s_ED_w))*1,".")</f>
        <v>1051.023704499617</v>
      </c>
      <c r="P27" s="96">
        <f>IFERROR((s_TR/(Rad_Spec!N27*s_GSF_s*s_Fam*s_Foffset*ACF!F27*s_ET_w*(1/24)*s_EF_w*(1/365)*s_ED_w))*1,".")</f>
        <v>500.05891825724757</v>
      </c>
      <c r="Q27" s="96">
        <f>IFERROR((s_TR/(Rad_Spec!O27*s_GSF_s*s_Fam*s_Foffset*ACF!G27*s_ET_w*(1/24)*s_EF_w*(1/365)*s_ED_w))*1,".")</f>
        <v>373.12809784427537</v>
      </c>
      <c r="R27" s="96">
        <f>IFERROR((s_TR/(Rad_Spec!K27*s_GSF_s*s_Fam*s_Foffset*ACF!C27*s_ET_w*(1/24)*s_EF_w*(1/365)*s_ED_w))*1,".")</f>
        <v>246.59565081097131</v>
      </c>
    </row>
    <row r="28" spans="1:18">
      <c r="A28" s="90" t="s">
        <v>51</v>
      </c>
      <c r="B28" s="91" t="s">
        <v>24</v>
      </c>
      <c r="C28" s="96" t="str">
        <f>IFERROR((s_TR/(k_decay_w*Rad_Spec!I28*s_IFD_w*s_EF_w*s_ED_w))*1,".")</f>
        <v>.</v>
      </c>
      <c r="D28" s="96" t="str">
        <f>IFERROR((s_TR/(k_decay_w*Rad_Spec!G28*s_IRA_w*(1/s_PEFm_up)*s_SLF*s_ET_w*s_EF_w*s_ED_w))*1,".")</f>
        <v>.</v>
      </c>
      <c r="E28" s="96" t="str">
        <f>IFERROR((s_TR/(k_decay_w*Rad_Spec!G28*s_IRA_w*(1/s_PEF)*s_SLF*s_ET_w*s_EF_w*s_ED_w))*1,".")</f>
        <v>.</v>
      </c>
      <c r="F28" s="96">
        <f>IFERROR((s_TR/(k_decay_w*Rad_Spec!K28*s_GSF_s*s_Fam*s_Foffset*ACF!C28*s_ET_w*(1/24)*s_EF_w*(1/365)*s_ED_w))*1,".")</f>
        <v>6.2208659915298803</v>
      </c>
      <c r="G28" s="96">
        <f t="shared" si="22"/>
        <v>6.2208659915298803</v>
      </c>
      <c r="H28" s="96">
        <f t="shared" si="23"/>
        <v>6.2208659915298803</v>
      </c>
      <c r="I28" s="108">
        <f>IFERROR((s_TR/(Rad_Spec!F28*s_GSF_s*s_Fam*s_Foffset*Fsurf!C28*s_EF_w*(1/365)*s_ET_w*(1/24)*s_ED_w))*1,".")</f>
        <v>0.20282101724398879</v>
      </c>
      <c r="J28" s="96">
        <f>IFERROR((s_TR/(Rad_Spec!M28*s_GSF_s*s_Fam*s_Foffset*Fsurf!C28*s_EF_w*(1/365)*s_ET_w*(1/24)*s_ED_w))*1,".")</f>
        <v>1.0986138434049395</v>
      </c>
      <c r="K28" s="96">
        <f>IFERROR((s_TR/(Rad_Spec!N28*s_GSF_s*s_Fam*s_Foffset*Fsurf!C28*s_EF_w*(1/365)*s_ET_w*(1/24)*s_ED_w))*1,".")</f>
        <v>0.38245260077578097</v>
      </c>
      <c r="L28" s="96">
        <f>IFERROR((s_TR/(Rad_Spec!O28*s_GSF_s*s_Fam*s_Foffset*Fsurf!C28*s_EF_w*(1/365)*s_ET_w*(1/24)*s_ED_w))*1,".")</f>
        <v>0.24034018665373472</v>
      </c>
      <c r="M28" s="96">
        <f>IFERROR((s_TR/(Rad_Spec!K28*s_GSF_s*s_Fam*s_Foffset*Fsurf!C28*s_EF_w*(1/365)*s_ET_w*(1/24)*s_ED_w))*1,".")</f>
        <v>1.1276338317212964</v>
      </c>
      <c r="N28" s="96">
        <f>IFERROR((s_TR/(Rad_Spec!F28*s_GSF_s*s_Fam*s_Foffset*ACF!D28*s_ET_w*(1/24)*s_EF_w*(1/365)*s_ED_w))*1,".")</f>
        <v>0.20475879766351734</v>
      </c>
      <c r="O28" s="96">
        <f>IFERROR((s_TR/(Rad_Spec!M28*s_GSF_s*s_Fam*s_Foffset*ACF!E28*s_ET_w*(1/24)*s_EF_w*(1/365)*s_ED_w))*1,".")</f>
        <v>1.1224344638339019</v>
      </c>
      <c r="P28" s="96">
        <f>IFERROR((s_TR/(Rad_Spec!N28*s_GSF_s*s_Fam*s_Foffset*ACF!F28*s_ET_w*(1/24)*s_EF_w*(1/365)*s_ED_w))*1,".")</f>
        <v>0.38624328142063807</v>
      </c>
      <c r="Q28" s="96">
        <f>IFERROR((s_TR/(Rad_Spec!O28*s_GSF_s*s_Fam*s_Foffset*ACF!G28*s_ET_w*(1/24)*s_EF_w*(1/365)*s_ED_w))*1,".")</f>
        <v>0.25017817610500942</v>
      </c>
      <c r="R28" s="96">
        <f>IFERROR((s_TR/(Rad_Spec!K28*s_GSF_s*s_Fam*s_Foffset*ACF!C28*s_ET_w*(1/24)*s_EF_w*(1/365)*s_ED_w))*1,".")</f>
        <v>1.235790025238108</v>
      </c>
    </row>
    <row r="29" spans="1:18">
      <c r="A29" s="90" t="s">
        <v>52</v>
      </c>
      <c r="B29" s="97" t="s">
        <v>24</v>
      </c>
      <c r="C29" s="96" t="str">
        <f>IFERROR((s_TR/(k_decay_w*Rad_Spec!I29*s_IFD_w*s_EF_w*s_ED_w))*1,".")</f>
        <v>.</v>
      </c>
      <c r="D29" s="96" t="str">
        <f>IFERROR((s_TR/(k_decay_w*Rad_Spec!G29*s_IRA_w*(1/s_PEFm_up)*s_SLF*s_ET_w*s_EF_w*s_ED_w))*1,".")</f>
        <v>.</v>
      </c>
      <c r="E29" s="96" t="str">
        <f>IFERROR((s_TR/(k_decay_w*Rad_Spec!G29*s_IRA_w*(1/s_PEF)*s_SLF*s_ET_w*s_EF_w*s_ED_w))*1,".")</f>
        <v>.</v>
      </c>
      <c r="F29" s="96">
        <f>IFERROR((s_TR/(k_decay_w*Rad_Spec!K29*s_GSF_s*s_Fam*s_Foffset*ACF!C29*s_ET_w*(1/24)*s_EF_w*(1/365)*s_ED_w))*1,".")</f>
        <v>4.7726824395857212</v>
      </c>
      <c r="G29" s="96">
        <f t="shared" si="22"/>
        <v>4.7726824395857212</v>
      </c>
      <c r="H29" s="96">
        <f t="shared" si="23"/>
        <v>4.7726824395857212</v>
      </c>
      <c r="I29" s="108" t="str">
        <f>IFERROR((s_TR/(Rad_Spec!F29*s_GSF_s*s_Fam*s_Foffset*Fsurf!C29*s_EF_w*(1/365)*s_ET_w*(1/24)*s_ED_w))*1,".")</f>
        <v>.</v>
      </c>
      <c r="J29" s="96" t="str">
        <f>IFERROR((s_TR/(Rad_Spec!M29*s_GSF_s*s_Fam*s_Foffset*Fsurf!C29*s_EF_w*(1/365)*s_ET_w*(1/24)*s_ED_w))*1,".")</f>
        <v>.</v>
      </c>
      <c r="K29" s="96" t="str">
        <f>IFERROR((s_TR/(Rad_Spec!N29*s_GSF_s*s_Fam*s_Foffset*Fsurf!C29*s_EF_w*(1/365)*s_ET_w*(1/24)*s_ED_w))*1,".")</f>
        <v>.</v>
      </c>
      <c r="L29" s="96" t="str">
        <f>IFERROR((s_TR/(Rad_Spec!O29*s_GSF_s*s_Fam*s_Foffset*Fsurf!C29*s_EF_w*(1/365)*s_ET_w*(1/24)*s_ED_w))*1,".")</f>
        <v>.</v>
      </c>
      <c r="M29" s="96" t="str">
        <f>IFERROR((s_TR/(Rad_Spec!K29*s_GSF_s*s_Fam*s_Foffset*Fsurf!C29*s_EF_w*(1/365)*s_ET_w*(1/24)*s_ED_w))*1,".")</f>
        <v>.</v>
      </c>
      <c r="N29" s="96">
        <f>IFERROR((s_TR/(Rad_Spec!F29*s_GSF_s*s_Fam*s_Foffset*ACF!D29*s_ET_w*(1/24)*s_EF_w*(1/365)*s_ED_w))*1,".")</f>
        <v>0.15799066235136794</v>
      </c>
      <c r="O29" s="96">
        <f>IFERROR((s_TR/(Rad_Spec!M29*s_GSF_s*s_Fam*s_Foffset*ACF!E29*s_ET_w*(1/24)*s_EF_w*(1/365)*s_ED_w))*1,".")</f>
        <v>0.85186717402726986</v>
      </c>
      <c r="P29" s="96">
        <f>IFERROR((s_TR/(Rad_Spec!N29*s_GSF_s*s_Fam*s_Foffset*ACF!F29*s_ET_w*(1/24)*s_EF_w*(1/365)*s_ED_w))*1,".")</f>
        <v>0.29658412581839549</v>
      </c>
      <c r="Q29" s="96">
        <f>IFERROR((s_TR/(Rad_Spec!O29*s_GSF_s*s_Fam*s_Foffset*ACF!G29*s_ET_w*(1/24)*s_EF_w*(1/365)*s_ED_w))*1,".")</f>
        <v>0.18764145040126301</v>
      </c>
      <c r="R29" s="96">
        <f>IFERROR((s_TR/(Rad_Spec!K29*s_GSF_s*s_Fam*s_Foffset*ACF!C29*s_ET_w*(1/24)*s_EF_w*(1/365)*s_ED_w))*1,".")</f>
        <v>0.9481048716528655</v>
      </c>
    </row>
    <row r="30" spans="1:18">
      <c r="A30" s="90" t="s">
        <v>53</v>
      </c>
      <c r="B30" s="91" t="s">
        <v>24</v>
      </c>
      <c r="C30" s="96">
        <f>IFERROR((s_TR/(k_decay_w*Rad_Spec!I30*s_IFD_w*s_EF_w*s_ED_w))*1,".")</f>
        <v>1.3019486644691134</v>
      </c>
      <c r="D30" s="96">
        <f>IFERROR((s_TR/(k_decay_w*Rad_Spec!G30*s_IRA_w*(1/s_PEFm_up)*s_SLF*s_ET_w*s_EF_w*s_ED_w))*1,".")</f>
        <v>3.6108448054407772E-5</v>
      </c>
      <c r="E30" s="96">
        <f>IFERROR((s_TR/(k_decay_w*Rad_Spec!G30*s_IRA_w*(1/s_PEF)*s_SLF*s_ET_w*s_EF_w*s_ED_w))*1,".")</f>
        <v>3.0082871906508827E-2</v>
      </c>
      <c r="F30" s="96">
        <f>IFERROR((s_TR/(k_decay_w*Rad_Spec!K30*s_GSF_s*s_Fam*s_Foffset*ACF!C30*s_ET_w*(1/24)*s_EF_w*(1/365)*s_ED_w))*1,".")</f>
        <v>28049.845440660971</v>
      </c>
      <c r="G30" s="96">
        <f t="shared" si="22"/>
        <v>2.9403443369098382E-2</v>
      </c>
      <c r="H30" s="96">
        <f t="shared" si="23"/>
        <v>3.610744659835095E-5</v>
      </c>
      <c r="I30" s="108">
        <f>IFERROR((s_TR/(Rad_Spec!F30*s_GSF_s*s_Fam*s_Foffset*Fsurf!C30*s_EF_w*(1/365)*s_ET_w*(1/24)*s_ED_w))*1,".")</f>
        <v>2317.7228990738463</v>
      </c>
      <c r="J30" s="96">
        <f>IFERROR((s_TR/(Rad_Spec!M30*s_GSF_s*s_Fam*s_Foffset*Fsurf!C30*s_EF_w*(1/365)*s_ET_w*(1/24)*s_ED_w))*1,".")</f>
        <v>7947.597103243088</v>
      </c>
      <c r="K30" s="96">
        <f>IFERROR((s_TR/(Rad_Spec!N30*s_GSF_s*s_Fam*s_Foffset*Fsurf!C30*s_EF_w*(1/365)*s_ET_w*(1/24)*s_ED_w))*1,".")</f>
        <v>3255.2888504058415</v>
      </c>
      <c r="L30" s="96">
        <f>IFERROR((s_TR/(Rad_Spec!O30*s_GSF_s*s_Fam*s_Foffset*Fsurf!C30*s_EF_w*(1/365)*s_ET_w*(1/24)*s_ED_w))*1,".")</f>
        <v>2396.4231672936717</v>
      </c>
      <c r="M30" s="96">
        <f>IFERROR((s_TR/(Rad_Spec!K30*s_GSF_s*s_Fam*s_Foffset*Fsurf!C30*s_EF_w*(1/365)*s_ET_w*(1/24)*s_ED_w))*1,".")</f>
        <v>4612.7230246273612</v>
      </c>
      <c r="N30" s="96">
        <f>IFERROR((s_TR/(Rad_Spec!F30*s_GSF_s*s_Fam*s_Foffset*ACF!D30*s_ET_w*(1/24)*s_EF_w*(1/365)*s_ED_w))*1,".")</f>
        <v>2799.8092620812063</v>
      </c>
      <c r="O30" s="96">
        <f>IFERROR((s_TR/(Rad_Spec!M30*s_GSF_s*s_Fam*s_Foffset*ACF!E30*s_ET_w*(1/24)*s_EF_w*(1/365)*s_ED_w))*1,".")</f>
        <v>9798.649822381929</v>
      </c>
      <c r="P30" s="96">
        <f>IFERROR((s_TR/(Rad_Spec!N30*s_GSF_s*s_Fam*s_Foffset*ACF!F30*s_ET_w*(1/24)*s_EF_w*(1/365)*s_ED_w))*1,".")</f>
        <v>4049.6903056611277</v>
      </c>
      <c r="Q30" s="96">
        <f>IFERROR((s_TR/(Rad_Spec!O30*s_GSF_s*s_Fam*s_Foffset*ACF!G30*s_ET_w*(1/24)*s_EF_w*(1/365)*s_ED_w))*1,".")</f>
        <v>3011.6081855299003</v>
      </c>
      <c r="R30" s="96">
        <f>IFERROR((s_TR/(Rad_Spec!K30*s_GSF_s*s_Fam*s_Foffset*ACF!C30*s_ET_w*(1/24)*s_EF_w*(1/365)*s_ED_w))*1,".")</f>
        <v>5572.1694137498534</v>
      </c>
    </row>
    <row r="31" spans="1:18">
      <c r="A31" s="98" t="s">
        <v>25</v>
      </c>
      <c r="B31" s="98" t="s">
        <v>24</v>
      </c>
      <c r="C31" s="109">
        <f>1/SUM(1/C32,1/C33,1/C34,1/C35,1/C36,1/C37,1/C38,1/C41,1/C44)</f>
        <v>0.12245118731408317</v>
      </c>
      <c r="D31" s="109">
        <f>1/SUM(1/D32,1/D33,1/D34,1/D35,1/D36,1/D37,1/D38,1/D41,1/D44)</f>
        <v>3.1527957649875625E-6</v>
      </c>
      <c r="E31" s="109">
        <f>1/SUM(1/E32,1/E33,1/E34,1/E35,1/E36,1/E37,1/E38,1/E41,1/E44)</f>
        <v>2.6266748158933003E-3</v>
      </c>
      <c r="F31" s="109">
        <f>1/SUM(1/F32,1/F33,1/F34,1/F35,1/F36,1/F37,1/F38,1/F39,1/F40,1/F41,1/F42,1/F43,1/F44)</f>
        <v>21.379224353639771</v>
      </c>
      <c r="G31" s="109">
        <f t="shared" ref="G31:H31" si="24">1/SUM(1/G32,1/G33,1/G34,1/G35,1/G36,1/G37,1/G38,1/G39,1/G40,1/G41,1/G42,1/G43,1/G44)</f>
        <v>2.5712045438397754E-3</v>
      </c>
      <c r="H31" s="109">
        <f t="shared" si="24"/>
        <v>3.1527141259662154E-6</v>
      </c>
      <c r="I31" s="109">
        <f>1/SUM(1/I32,1/I33,1/I34,1/I35,1/I36,1/I37,1/I38,1/I39,1/I40,1/I41,1/I43,1/I44)</f>
        <v>0.92362011569903824</v>
      </c>
      <c r="J31" s="109">
        <f>1/SUM(1/J32,1/J33,1/J34,1/J35,1/J36,1/J37,1/J38,1/J39,1/J40,1/J41,1/J43,1/J44)</f>
        <v>3.7755620859106447</v>
      </c>
      <c r="K31" s="109">
        <f>1/SUM(1/K32,1/K33,1/K34,1/K35,1/K36,1/K37,1/K38,1/K39,1/K40,1/K41,1/K43,1/K44)</f>
        <v>1.4123984360415629</v>
      </c>
      <c r="L31" s="109">
        <f>1/SUM(1/L32,1/L33,1/L34,1/L35,1/L36,1/L37,1/L38,1/L39,1/L40,1/L41,1/L43,1/L44)</f>
        <v>0.9846230336394407</v>
      </c>
      <c r="M31" s="109">
        <f>1/SUM(1/M32,1/M33,1/M34,1/M35,1/M36,1/M37,1/M38,1/M39,1/M40,1/M41,1/M43,1/M44)</f>
        <v>3.6468750876075</v>
      </c>
      <c r="N31" s="109">
        <f>1/SUM(1/N32,1/N33,1/N34,1/N35,1/N36,1/N37,1/N38,1/N39,1/N40,1/N41,1/N42,1/N43,1/N44)</f>
        <v>1.0502576577022309</v>
      </c>
      <c r="O31" s="109">
        <f>1/SUM(1/O32,1/O33,1/O34,1/O35,1/O36,1/O37,1/O38,1/O39,1/O40,1/O41,1/O42,1/O43,1/O44)</f>
        <v>4.3821217184231109</v>
      </c>
      <c r="P31" s="109">
        <f>1/SUM(1/P32,1/P33,1/P34,1/P35,1/P36,1/P37,1/P38,1/P39,1/P40,1/P41,1/P42,1/P43,1/P44)</f>
        <v>1.6334832515215341</v>
      </c>
      <c r="Q31" s="109">
        <f>1/SUM(1/Q32,1/Q33,1/Q34,1/Q35,1/Q36,1/Q37,1/Q38,1/Q39,1/Q40,1/Q41,1/Q42,1/Q43,1/Q44)</f>
        <v>1.1733948012566033</v>
      </c>
      <c r="R31" s="109">
        <f>1/SUM(1/R32,1/R33,1/R34,1/R35,1/R36,1/R37,1/R38,1/R39,1/R40,1/R41,1/R42,1/R43,1/R44)</f>
        <v>4.2470344546126766</v>
      </c>
    </row>
    <row r="32" spans="1:18">
      <c r="A32" s="101" t="s">
        <v>303</v>
      </c>
      <c r="B32" s="102">
        <v>1</v>
      </c>
      <c r="C32" s="110">
        <f>IFERROR(C3/$B32,0)</f>
        <v>0.74623886865912603</v>
      </c>
      <c r="D32" s="110">
        <f>IFERROR(D3/$B32,0)</f>
        <v>2.7081336040805829E-5</v>
      </c>
      <c r="E32" s="110">
        <f>IFERROR(E3/$B32,0)</f>
        <v>2.2562153929881618E-2</v>
      </c>
      <c r="F32" s="110">
        <f>IFERROR(F3/$B32,0)</f>
        <v>544.17204648505356</v>
      </c>
      <c r="G32" s="103">
        <f t="shared" ref="G32:G44" si="25">(IF(AND(C32&lt;&gt;0,E32&lt;&gt;0,F32&lt;&gt;0),1/((1/C32)+(1/E32)+(1/F32)),IF(AND(C32&lt;&gt;0,E32&lt;&gt;0,F32=0), 1/((1/C32)+(1/E32)),IF(AND(C32&lt;&gt;0,E32=0,F32&lt;&gt;0),1/((1/C32)+(1/F32)),IF(AND(C32=0,E32&lt;&gt;0,F32&lt;&gt;0),1/((1/E32)+(1/F32)),IF(AND(C32&lt;&gt;0,E32=0,F32=0),1/(1/C32),IF(AND(C32=0,E32&lt;&gt;0,F32=0),1/(1/E32),IF(AND(C32=0,E32=0,F32&lt;&gt;0),1/(1/F32),IF(AND(C32=0,E32=0,F32=0),0)))))))))</f>
        <v>2.1899136663763193E-2</v>
      </c>
      <c r="H32" s="103">
        <f t="shared" ref="H32:H44" si="26">(IF(AND(C32&lt;&gt;0,D32&lt;&gt;0,F32&lt;&gt;0),1/((1/C32)+(1/D32)+(1/F32)),IF(AND(C32&lt;&gt;0,D32&lt;&gt;0,F32=0), 1/((1/C32)+(1/D32)),IF(AND(C32&lt;&gt;0,D32=0,F32&lt;&gt;0),1/((1/C32)+(1/F32)),IF(AND(C32=0,D32&lt;&gt;0,F32&lt;&gt;0),1/((1/D32)+(1/F32)),IF(AND(C32&lt;&gt;0,D32=0,F32=0),1/(1/C32),IF(AND(C32=0,D32&lt;&gt;0,F32=0),1/(1/D32),IF(AND(C32=0,D32=0,F32&lt;&gt;0),1/(1/F32),IF(AND(C32=0,D32=0,F32=0),0)))))))))</f>
        <v>2.7080351935265237E-5</v>
      </c>
      <c r="I32" s="110">
        <f>IFERROR(I3/$B32,0)</f>
        <v>60.305503644941993</v>
      </c>
      <c r="J32" s="110">
        <f>IFERROR(J3/$B32,0)</f>
        <v>121.32771106834682</v>
      </c>
      <c r="K32" s="110">
        <f>IFERROR(K3/$B32,0)</f>
        <v>64.730092227587207</v>
      </c>
      <c r="L32" s="110">
        <f>IFERROR(L3/$B32,0)</f>
        <v>60.305503644941993</v>
      </c>
      <c r="M32" s="110">
        <f>IFERROR(M3/$B32,0)</f>
        <v>89.327527274070334</v>
      </c>
      <c r="N32" s="110">
        <f>IFERROR(N3/$B32,0)</f>
        <v>75.156272359505834</v>
      </c>
      <c r="O32" s="110">
        <f>IFERROR(O3/$B32,0)</f>
        <v>155.47778100577321</v>
      </c>
      <c r="P32" s="110">
        <f>IFERROR(P3/$B32,0)</f>
        <v>85.755928207347054</v>
      </c>
      <c r="Q32" s="110">
        <f>IFERROR(Q3/$B32,0)</f>
        <v>82.356246434040486</v>
      </c>
      <c r="R32" s="110">
        <f>IFERROR(R3/$B32,0)</f>
        <v>108.10108881549067</v>
      </c>
    </row>
    <row r="33" spans="1:18">
      <c r="A33" s="101" t="s">
        <v>304</v>
      </c>
      <c r="B33" s="102">
        <v>1</v>
      </c>
      <c r="C33" s="110">
        <f>IFERROR(C13/$B33,0)</f>
        <v>1.4454705644893309</v>
      </c>
      <c r="D33" s="110">
        <f>IFERROR(D13/$B33,0)</f>
        <v>3.5642532595641216E-5</v>
      </c>
      <c r="E33" s="110">
        <f>IFERROR(E13/$B33,0)</f>
        <v>2.9694705817392576E-2</v>
      </c>
      <c r="F33" s="110">
        <f>IFERROR(F13/$B33,0)</f>
        <v>481.81453262135346</v>
      </c>
      <c r="G33" s="103">
        <f t="shared" si="25"/>
        <v>2.9095201788852984E-2</v>
      </c>
      <c r="H33" s="103">
        <f t="shared" si="26"/>
        <v>3.5641651104250254E-5</v>
      </c>
      <c r="I33" s="110">
        <f>IFERROR(I13/$B33,0)</f>
        <v>32.344098499676676</v>
      </c>
      <c r="J33" s="110">
        <f>IFERROR(J13/$B33,0)</f>
        <v>96.422850843585238</v>
      </c>
      <c r="K33" s="110">
        <f>IFERROR(K13/$B33,0)</f>
        <v>40.521593991393566</v>
      </c>
      <c r="L33" s="110">
        <f>IFERROR(L13/$B33,0)</f>
        <v>32.490783753643449</v>
      </c>
      <c r="M33" s="110">
        <f>IFERROR(M13/$B33,0)</f>
        <v>79.602420196426436</v>
      </c>
      <c r="N33" s="110">
        <f>IFERROR(N13/$B33,0)</f>
        <v>39.059691691868821</v>
      </c>
      <c r="O33" s="110">
        <f>IFERROR(O13/$B33,0)</f>
        <v>120.51240330015024</v>
      </c>
      <c r="P33" s="110">
        <f>IFERROR(P13/$B33,0)</f>
        <v>51.579352351731529</v>
      </c>
      <c r="Q33" s="110">
        <f>IFERROR(Q13/$B33,0)</f>
        <v>41.253750483533302</v>
      </c>
      <c r="R33" s="110">
        <f>IFERROR(R13/$B33,0)</f>
        <v>95.713618367432304</v>
      </c>
    </row>
    <row r="34" spans="1:18">
      <c r="A34" s="101" t="s">
        <v>305</v>
      </c>
      <c r="B34" s="102">
        <v>1</v>
      </c>
      <c r="C34" s="110">
        <f>IFERROR(C14/$B34,0)</f>
        <v>26.300109124662612</v>
      </c>
      <c r="D34" s="110">
        <f>IFERROR(D14/$B34,0)</f>
        <v>6.6883687074145146E-2</v>
      </c>
      <c r="E34" s="110">
        <f>IFERROR(E14/$B34,0)</f>
        <v>55.722510916414642</v>
      </c>
      <c r="F34" s="110">
        <f>IFERROR(F14/$B34,0)</f>
        <v>57.199471312031115</v>
      </c>
      <c r="G34" s="103">
        <f t="shared" si="25"/>
        <v>13.614443726116956</v>
      </c>
      <c r="H34" s="103">
        <f t="shared" si="26"/>
        <v>6.6636306353366578E-2</v>
      </c>
      <c r="I34" s="110">
        <f>IFERROR(I14/$B34,0)</f>
        <v>2.2716036074854715</v>
      </c>
      <c r="J34" s="110">
        <f>IFERROR(J14/$B34,0)</f>
        <v>9.5763681492034571</v>
      </c>
      <c r="K34" s="110">
        <f>IFERROR(K14/$B34,0)</f>
        <v>3.4885341114955448</v>
      </c>
      <c r="L34" s="110">
        <f>IFERROR(L14/$B34,0)</f>
        <v>2.4007116466205902</v>
      </c>
      <c r="M34" s="110">
        <f>IFERROR(M14/$B34,0)</f>
        <v>9.7072253537267361</v>
      </c>
      <c r="N34" s="110">
        <f>IFERROR(N14/$B34,0)</f>
        <v>2.6876457947834349</v>
      </c>
      <c r="O34" s="110">
        <f>IFERROR(O14/$B34,0)</f>
        <v>11.268326890371108</v>
      </c>
      <c r="P34" s="110">
        <f>IFERROR(P14/$B34,0)</f>
        <v>4.0905507691475584</v>
      </c>
      <c r="Q34" s="110">
        <f>IFERROR(Q14/$B34,0)</f>
        <v>2.9442180828047042</v>
      </c>
      <c r="R34" s="110">
        <f>IFERROR(R14/$B34,0)</f>
        <v>11.362812861190989</v>
      </c>
    </row>
    <row r="35" spans="1:18">
      <c r="A35" s="101" t="s">
        <v>306</v>
      </c>
      <c r="B35" s="102">
        <v>1</v>
      </c>
      <c r="C35" s="110">
        <f>IFERROR(C30/$B35,0)</f>
        <v>1.3019486644691134</v>
      </c>
      <c r="D35" s="110">
        <f>IFERROR(D30/$B35,0)</f>
        <v>3.6108448054407772E-5</v>
      </c>
      <c r="E35" s="110">
        <f>IFERROR(E30/$B35,0)</f>
        <v>3.0082871906508827E-2</v>
      </c>
      <c r="F35" s="110">
        <f>IFERROR(F30/$B35,0)</f>
        <v>28049.845440660971</v>
      </c>
      <c r="G35" s="103">
        <f t="shared" si="25"/>
        <v>2.9403443369098382E-2</v>
      </c>
      <c r="H35" s="103">
        <f t="shared" si="26"/>
        <v>3.610744659835095E-5</v>
      </c>
      <c r="I35" s="110">
        <f>IFERROR(I30/$B35,0)</f>
        <v>2317.7228990738463</v>
      </c>
      <c r="J35" s="110">
        <f>IFERROR(J30/$B35,0)</f>
        <v>7947.597103243088</v>
      </c>
      <c r="K35" s="110">
        <f>IFERROR(K30/$B35,0)</f>
        <v>3255.2888504058415</v>
      </c>
      <c r="L35" s="110">
        <f>IFERROR(L30/$B35,0)</f>
        <v>2396.4231672936717</v>
      </c>
      <c r="M35" s="110">
        <f>IFERROR(M30/$B35,0)</f>
        <v>4612.7230246273612</v>
      </c>
      <c r="N35" s="110">
        <f>IFERROR(N30/$B35,0)</f>
        <v>2799.8092620812063</v>
      </c>
      <c r="O35" s="110">
        <f>IFERROR(O30/$B35,0)</f>
        <v>9798.649822381929</v>
      </c>
      <c r="P35" s="110">
        <f>IFERROR(P30/$B35,0)</f>
        <v>4049.6903056611277</v>
      </c>
      <c r="Q35" s="110">
        <f>IFERROR(Q30/$B35,0)</f>
        <v>3011.6081855299003</v>
      </c>
      <c r="R35" s="110">
        <f>IFERROR(R30/$B35,0)</f>
        <v>5572.1694137498534</v>
      </c>
    </row>
    <row r="36" spans="1:18">
      <c r="A36" s="101" t="s">
        <v>307</v>
      </c>
      <c r="B36" s="102">
        <v>1</v>
      </c>
      <c r="C36" s="110">
        <f>IFERROR(C26/$B36,0)</f>
        <v>0.34506534152282897</v>
      </c>
      <c r="D36" s="110">
        <f>IFERROR(D26/$B36,0)</f>
        <v>5.8523226189877009E-6</v>
      </c>
      <c r="E36" s="110">
        <f>IFERROR(E26/$B36,0)</f>
        <v>4.8757197051862815E-3</v>
      </c>
      <c r="F36" s="110">
        <f>IFERROR(F26/$B36,0)</f>
        <v>145.21228977697967</v>
      </c>
      <c r="G36" s="103">
        <f t="shared" si="25"/>
        <v>4.8076272551708741E-3</v>
      </c>
      <c r="H36" s="103">
        <f t="shared" si="26"/>
        <v>5.8522231291833894E-6</v>
      </c>
      <c r="I36" s="110">
        <f>IFERROR(I26/$B36,0)</f>
        <v>7.5902948744989978</v>
      </c>
      <c r="J36" s="110">
        <f>IFERROR(J26/$B36,0)</f>
        <v>25.161198479002199</v>
      </c>
      <c r="K36" s="110">
        <f>IFERROR(K26/$B36,0)</f>
        <v>9.9749255024216819</v>
      </c>
      <c r="L36" s="110">
        <f>IFERROR(L26/$B36,0)</f>
        <v>7.6701927152831981</v>
      </c>
      <c r="M36" s="110">
        <f>IFERROR(M26/$B36,0)</f>
        <v>24.04845900831366</v>
      </c>
      <c r="N36" s="110">
        <f>IFERROR(N26/$B36,0)</f>
        <v>9.333739135978302</v>
      </c>
      <c r="O36" s="110">
        <f>IFERROR(O26/$B36,0)</f>
        <v>32.010907268819885</v>
      </c>
      <c r="P36" s="110">
        <f>IFERROR(P26/$B36,0)</f>
        <v>12.814387795941029</v>
      </c>
      <c r="Q36" s="110">
        <f>IFERROR(Q26/$B36,0)</f>
        <v>9.7593614561084525</v>
      </c>
      <c r="R36" s="110">
        <f>IFERROR(R26/$B36,0)</f>
        <v>28.846771412969307</v>
      </c>
    </row>
    <row r="37" spans="1:18">
      <c r="A37" s="101" t="s">
        <v>308</v>
      </c>
      <c r="B37" s="102">
        <v>1</v>
      </c>
      <c r="C37" s="110">
        <f>IFERROR(C22/$B37,0)</f>
        <v>0.91330727209027351</v>
      </c>
      <c r="D37" s="110">
        <f>IFERROR(D22/$B37,0)</f>
        <v>3.9070668686876863E-5</v>
      </c>
      <c r="E37" s="110">
        <f>IFERROR(E22/$B37,0)</f>
        <v>3.2550773703648166E-2</v>
      </c>
      <c r="F37" s="110">
        <f>IFERROR(F22/$B37,0)</f>
        <v>1148.2238440808947</v>
      </c>
      <c r="G37" s="103">
        <f t="shared" si="25"/>
        <v>3.1429710532077527E-2</v>
      </c>
      <c r="H37" s="103">
        <f t="shared" si="26"/>
        <v>3.9068996012193443E-5</v>
      </c>
      <c r="I37" s="110">
        <f>IFERROR(I22/$B37,0)</f>
        <v>278.64944854757317</v>
      </c>
      <c r="J37" s="110">
        <f>IFERROR(J22/$B37,0)</f>
        <v>382.70394325205035</v>
      </c>
      <c r="K37" s="110">
        <f>IFERROR(K22/$B37,0)</f>
        <v>280.25704151996297</v>
      </c>
      <c r="L37" s="110">
        <f>IFERROR(L22/$B37,0)</f>
        <v>279.18325975168727</v>
      </c>
      <c r="M37" s="110">
        <f>IFERROR(M22/$B37,0)</f>
        <v>192.51474450512654</v>
      </c>
      <c r="N37" s="110">
        <f>IFERROR(N22/$B37,0)</f>
        <v>375.44867149624463</v>
      </c>
      <c r="O37" s="110">
        <f>IFERROR(O22/$B37,0)</f>
        <v>452.81357917187177</v>
      </c>
      <c r="P37" s="110">
        <f>IFERROR(P22/$B37,0)</f>
        <v>343.36775454903386</v>
      </c>
      <c r="Q37" s="110">
        <f>IFERROR(Q22/$B37,0)</f>
        <v>341.10523431692462</v>
      </c>
      <c r="R37" s="110">
        <f>IFERROR(R22/$B37,0)</f>
        <v>228.09743453527824</v>
      </c>
    </row>
    <row r="38" spans="1:18">
      <c r="A38" s="101" t="s">
        <v>309</v>
      </c>
      <c r="B38" s="102">
        <v>1</v>
      </c>
      <c r="C38" s="110">
        <f>IFERROR(C2/$B38,0)</f>
        <v>0.75235558069731556</v>
      </c>
      <c r="D38" s="110">
        <f>IFERROR(D2/$B38,0)</f>
        <v>3.5781039846660546E-5</v>
      </c>
      <c r="E38" s="110">
        <f>IFERROR(E2/$B38,0)</f>
        <v>2.981009975191613E-2</v>
      </c>
      <c r="F38" s="110">
        <f>IFERROR(F2/$B38,0)</f>
        <v>849.32732448138688</v>
      </c>
      <c r="G38" s="103">
        <f t="shared" si="25"/>
        <v>2.8673001533243876E-2</v>
      </c>
      <c r="H38" s="103">
        <f t="shared" si="26"/>
        <v>3.5779336721225397E-5</v>
      </c>
      <c r="I38" s="110">
        <f>IFERROR(I2/$B38,0)</f>
        <v>41.2490677832185</v>
      </c>
      <c r="J38" s="110">
        <f>IFERROR(J2/$B38,0)</f>
        <v>147.25850452544628</v>
      </c>
      <c r="K38" s="110">
        <f>IFERROR(K2/$B38,0)</f>
        <v>56.878597372953628</v>
      </c>
      <c r="L38" s="110">
        <f>IFERROR(L2/$B38,0)</f>
        <v>42.32825851010503</v>
      </c>
      <c r="M38" s="110">
        <f>IFERROR(M2/$B38,0)</f>
        <v>141.36816434442844</v>
      </c>
      <c r="N38" s="110">
        <f>IFERROR(N2/$B38,0)</f>
        <v>51.280717010750536</v>
      </c>
      <c r="O38" s="110">
        <f>IFERROR(O2/$B38,0)</f>
        <v>185.07926860657594</v>
      </c>
      <c r="P38" s="110">
        <f>IFERROR(P2/$B38,0)</f>
        <v>72.829588694170596</v>
      </c>
      <c r="Q38" s="110">
        <f>IFERROR(Q2/$B38,0)</f>
        <v>54.061382030203852</v>
      </c>
      <c r="R38" s="110">
        <f>IFERROR(R2/$B38,0)</f>
        <v>168.72092039683122</v>
      </c>
    </row>
    <row r="39" spans="1:18">
      <c r="A39" s="101" t="s">
        <v>310</v>
      </c>
      <c r="B39" s="102">
        <v>1</v>
      </c>
      <c r="C39" s="110">
        <f>IFERROR(C11/$B39,0)</f>
        <v>0</v>
      </c>
      <c r="D39" s="110">
        <f>IFERROR(D11/$B39,0)</f>
        <v>0</v>
      </c>
      <c r="E39" s="110">
        <f>IFERROR(E11/$B39,0)</f>
        <v>0</v>
      </c>
      <c r="F39" s="110">
        <f>IFERROR(F11/$B39,0)</f>
        <v>428.41756122259534</v>
      </c>
      <c r="G39" s="103">
        <f t="shared" si="25"/>
        <v>428.41756122259528</v>
      </c>
      <c r="H39" s="103">
        <f t="shared" si="26"/>
        <v>428.41756122259528</v>
      </c>
      <c r="I39" s="110">
        <f>IFERROR(I11/$B39,0)</f>
        <v>17.845461097839127</v>
      </c>
      <c r="J39" s="110">
        <f>IFERROR(J11/$B39,0)</f>
        <v>73.107774023081816</v>
      </c>
      <c r="K39" s="110">
        <f>IFERROR(K11/$B39,0)</f>
        <v>26.496732913127541</v>
      </c>
      <c r="L39" s="110">
        <f>IFERROR(L11/$B39,0)</f>
        <v>18.526270596369404</v>
      </c>
      <c r="M39" s="110">
        <f>IFERROR(M11/$B39,0)</f>
        <v>74.190852156757117</v>
      </c>
      <c r="N39" s="110">
        <f>IFERROR(N11/$B39,0)</f>
        <v>23.056335738408158</v>
      </c>
      <c r="O39" s="110">
        <f>IFERROR(O11/$B39,0)</f>
        <v>87.339420699575115</v>
      </c>
      <c r="P39" s="110">
        <f>IFERROR(P11/$B39,0)</f>
        <v>31.032058592761569</v>
      </c>
      <c r="Q39" s="110">
        <f>IFERROR(Q11/$B39,0)</f>
        <v>22.390206250751334</v>
      </c>
      <c r="R39" s="110">
        <f>IFERROR(R11/$B39,0)</f>
        <v>85.106181280320016</v>
      </c>
    </row>
    <row r="40" spans="1:18">
      <c r="A40" s="101" t="s">
        <v>311</v>
      </c>
      <c r="B40" s="102">
        <v>1</v>
      </c>
      <c r="C40" s="110">
        <f>IFERROR(C4/$B40,0)</f>
        <v>0</v>
      </c>
      <c r="D40" s="110">
        <f>IFERROR(D4/$B40,0)</f>
        <v>0</v>
      </c>
      <c r="E40" s="110">
        <f>IFERROR(E4/$B40,0)</f>
        <v>0</v>
      </c>
      <c r="F40" s="110">
        <f>IFERROR(F4/$B40,0)</f>
        <v>51586.816996278001</v>
      </c>
      <c r="G40" s="103">
        <f t="shared" si="25"/>
        <v>51586.816996278001</v>
      </c>
      <c r="H40" s="103">
        <f t="shared" si="26"/>
        <v>51586.816996278001</v>
      </c>
      <c r="I40" s="110">
        <f>IFERROR(I4/$B40,0)</f>
        <v>2113.3595442401133</v>
      </c>
      <c r="J40" s="110">
        <f>IFERROR(J4/$B40,0)</f>
        <v>9132.081651296181</v>
      </c>
      <c r="K40" s="110">
        <f>IFERROR(K4/$B40,0)</f>
        <v>3310.3795985948659</v>
      </c>
      <c r="L40" s="110">
        <f>IFERROR(L4/$B40,0)</f>
        <v>2253.8754713837384</v>
      </c>
      <c r="M40" s="110">
        <f>IFERROR(M4/$B40,0)</f>
        <v>9312.7162334097338</v>
      </c>
      <c r="N40" s="110">
        <f>IFERROR(N4/$B40,0)</f>
        <v>2480.3796517564811</v>
      </c>
      <c r="O40" s="110">
        <f>IFERROR(O4/$B40,0)</f>
        <v>10105.561555324359</v>
      </c>
      <c r="P40" s="110">
        <f>IFERROR(P4/$B40,0)</f>
        <v>3648.7867512999187</v>
      </c>
      <c r="Q40" s="110">
        <f>IFERROR(Q4/$B40,0)</f>
        <v>2522.9831214662167</v>
      </c>
      <c r="R40" s="110">
        <f>IFERROR(R4/$B40,0)</f>
        <v>10247.845551501112</v>
      </c>
    </row>
    <row r="41" spans="1:18">
      <c r="A41" s="101" t="s">
        <v>312</v>
      </c>
      <c r="B41" s="105">
        <v>0.99987999999999999</v>
      </c>
      <c r="C41" s="110">
        <f>IFERROR(C8/$B41,0)</f>
        <v>214.23196418359589</v>
      </c>
      <c r="D41" s="110">
        <f>IFERROR(D8/$B41,0)</f>
        <v>1.3813138957485871E-2</v>
      </c>
      <c r="E41" s="110">
        <f>IFERROR(E8/$B41,0)</f>
        <v>11.50807947377648</v>
      </c>
      <c r="F41" s="110">
        <f>IFERROR(F8/$B41,0)</f>
        <v>93.97012533753346</v>
      </c>
      <c r="G41" s="103">
        <f t="shared" si="25"/>
        <v>9.7842581179513939</v>
      </c>
      <c r="H41" s="103">
        <f t="shared" si="26"/>
        <v>1.3810218476164818E-2</v>
      </c>
      <c r="I41" s="110">
        <f>IFERROR(I8/$B41,0)</f>
        <v>3.6345758607467884</v>
      </c>
      <c r="J41" s="110">
        <f>IFERROR(J8/$B41,0)</f>
        <v>16.766644595706907</v>
      </c>
      <c r="K41" s="110">
        <f>IFERROR(K8/$B41,0)</f>
        <v>6.001696645054178</v>
      </c>
      <c r="L41" s="110">
        <f>IFERROR(L8/$B41,0)</f>
        <v>3.9673187212376919</v>
      </c>
      <c r="M41" s="110">
        <f>IFERROR(M8/$B41,0)</f>
        <v>16.408522089779193</v>
      </c>
      <c r="N41" s="110">
        <f>IFERROR(N8/$B41,0)</f>
        <v>3.768593315413221</v>
      </c>
      <c r="O41" s="110">
        <f>IFERROR(O8/$B41,0)</f>
        <v>18.015640585113271</v>
      </c>
      <c r="P41" s="110">
        <f>IFERROR(P8/$B41,0)</f>
        <v>6.4553274219316235</v>
      </c>
      <c r="Q41" s="110">
        <f>IFERROR(Q8/$B41,0)</f>
        <v>4.4828824269833909</v>
      </c>
      <c r="R41" s="110">
        <f>IFERROR(R8/$B41,0)</f>
        <v>18.667391922702347</v>
      </c>
    </row>
    <row r="42" spans="1:18">
      <c r="A42" s="101" t="s">
        <v>313</v>
      </c>
      <c r="B42" s="102">
        <v>0.97898250799999997</v>
      </c>
      <c r="C42" s="110">
        <f>IFERROR(C19/$B42,0)</f>
        <v>0</v>
      </c>
      <c r="D42" s="110">
        <f>IFERROR(D19/$B42,0)</f>
        <v>0</v>
      </c>
      <c r="E42" s="110">
        <f>IFERROR(E19/$B42,0)</f>
        <v>0</v>
      </c>
      <c r="F42" s="110">
        <f>IFERROR(F19/$B42,0)</f>
        <v>345975.15378776827</v>
      </c>
      <c r="G42" s="103">
        <f t="shared" si="25"/>
        <v>345975.15378776827</v>
      </c>
      <c r="H42" s="103">
        <f t="shared" si="26"/>
        <v>345975.15378776827</v>
      </c>
      <c r="I42" s="110">
        <f>IFERROR(I19/$B42,0)</f>
        <v>0</v>
      </c>
      <c r="J42" s="110">
        <f>IFERROR(J19/$B42,0)</f>
        <v>0</v>
      </c>
      <c r="K42" s="110">
        <f>IFERROR(K19/$B42,0)</f>
        <v>0</v>
      </c>
      <c r="L42" s="110">
        <f>IFERROR(L19/$B42,0)</f>
        <v>0</v>
      </c>
      <c r="M42" s="110">
        <f>IFERROR(M19/$B42,0)</f>
        <v>0</v>
      </c>
      <c r="N42" s="110">
        <f>IFERROR(N19/$B42,0)</f>
        <v>12557.503031396918</v>
      </c>
      <c r="O42" s="110">
        <f>IFERROR(O19/$B42,0)</f>
        <v>62936.023565414485</v>
      </c>
      <c r="P42" s="110">
        <f>IFERROR(P19/$B42,0)</f>
        <v>22413.125484340671</v>
      </c>
      <c r="Q42" s="110">
        <f>IFERROR(Q19/$B42,0)</f>
        <v>14121.809123308067</v>
      </c>
      <c r="R42" s="110">
        <f>IFERROR(R19/$B42,0)</f>
        <v>68728.798307709163</v>
      </c>
    </row>
    <row r="43" spans="1:18">
      <c r="A43" s="101" t="s">
        <v>314</v>
      </c>
      <c r="B43" s="102">
        <v>2.0897492E-2</v>
      </c>
      <c r="C43" s="110">
        <f>IFERROR(C28/$B43,0)</f>
        <v>0</v>
      </c>
      <c r="D43" s="110">
        <f>IFERROR(D28/$B43,0)</f>
        <v>0</v>
      </c>
      <c r="E43" s="110">
        <f>IFERROR(E28/$B43,0)</f>
        <v>0</v>
      </c>
      <c r="F43" s="110">
        <f>IFERROR(F28/$B43,0)</f>
        <v>297.68481268134377</v>
      </c>
      <c r="G43" s="103">
        <f t="shared" si="25"/>
        <v>297.68481268134377</v>
      </c>
      <c r="H43" s="103">
        <f t="shared" si="26"/>
        <v>297.68481268134377</v>
      </c>
      <c r="I43" s="110">
        <f>IFERROR(I28/$B43,0)</f>
        <v>9.7055195544034092</v>
      </c>
      <c r="J43" s="110">
        <f>IFERROR(J28/$B43,0)</f>
        <v>52.571564253018472</v>
      </c>
      <c r="K43" s="110">
        <f>IFERROR(K28/$B43,0)</f>
        <v>18.301363664873325</v>
      </c>
      <c r="L43" s="110">
        <f>IFERROR(L28/$B43,0)</f>
        <v>11.500910571169722</v>
      </c>
      <c r="M43" s="110">
        <f>IFERROR(M28/$B43,0)</f>
        <v>53.960247082343486</v>
      </c>
      <c r="N43" s="110">
        <f>IFERROR(N28/$B43,0)</f>
        <v>9.798247448235287</v>
      </c>
      <c r="O43" s="110">
        <f>IFERROR(O28/$B43,0)</f>
        <v>53.711443642801818</v>
      </c>
      <c r="P43" s="110">
        <f>IFERROR(P28/$B43,0)</f>
        <v>18.482757711817193</v>
      </c>
      <c r="Q43" s="110">
        <f>IFERROR(Q28/$B43,0)</f>
        <v>11.971684262638282</v>
      </c>
      <c r="R43" s="110">
        <f>IFERROR(R28/$B43,0)</f>
        <v>59.135805638212851</v>
      </c>
    </row>
    <row r="44" spans="1:18">
      <c r="A44" s="101" t="s">
        <v>315</v>
      </c>
      <c r="B44" s="102">
        <v>0.99987999999999999</v>
      </c>
      <c r="C44" s="110">
        <f>IFERROR(C15/$B44,0)</f>
        <v>556.35391910709586</v>
      </c>
      <c r="D44" s="110">
        <f>IFERROR(D15/$B44,0)</f>
        <v>4.9157078140519115</v>
      </c>
      <c r="E44" s="110">
        <f>IFERROR(E15/$B44,0)</f>
        <v>4095.4019479631602</v>
      </c>
      <c r="F44" s="110">
        <f>IFERROR(F15/$B44,0)</f>
        <v>19706.801696006682</v>
      </c>
      <c r="G44" s="103">
        <f t="shared" si="25"/>
        <v>477.93443798041835</v>
      </c>
      <c r="H44" s="103">
        <f t="shared" si="26"/>
        <v>4.8714505926031482</v>
      </c>
      <c r="I44" s="110">
        <f>IFERROR(I15/$B44,0)</f>
        <v>3458.1612492384847</v>
      </c>
      <c r="J44" s="110">
        <f>IFERROR(J15/$B44,0)</f>
        <v>10080.824934408762</v>
      </c>
      <c r="K44" s="110">
        <f>IFERROR(K15/$B44,0)</f>
        <v>4458.3917450944582</v>
      </c>
      <c r="L44" s="110">
        <f>IFERROR(L15/$B44,0)</f>
        <v>3511.5986195357686</v>
      </c>
      <c r="M44" s="110">
        <f>IFERROR(M15/$B44,0)</f>
        <v>3286.682179028312</v>
      </c>
      <c r="N44" s="110">
        <f>IFERROR(N15/$B44,0)</f>
        <v>4119.0542879818395</v>
      </c>
      <c r="O44" s="110">
        <f>IFERROR(O15/$B44,0)</f>
        <v>12007.382588540217</v>
      </c>
      <c r="P44" s="110">
        <f>IFERROR(P15/$B44,0)</f>
        <v>5310.4399452680664</v>
      </c>
      <c r="Q44" s="110">
        <f>IFERROR(Q15/$B44,0)</f>
        <v>4182.7041334914929</v>
      </c>
      <c r="R44" s="110">
        <f>IFERROR(R15/$B44,0)</f>
        <v>3914.8036621315005</v>
      </c>
    </row>
    <row r="45" spans="1:18">
      <c r="A45" s="98" t="s">
        <v>33</v>
      </c>
      <c r="B45" s="98" t="s">
        <v>24</v>
      </c>
      <c r="C45" s="109">
        <f t="shared" ref="C45:R45" si="27">IFERROR(IF(AND(C46&lt;&gt;0,C47&lt;&gt;0),1/SUM(1/C46,1/C47),IF(AND(C46&lt;&gt;0,C47=0),1/(1/C46),IF(AND(C46=0,C47&lt;&gt;0),1/(1/C47),IF(AND(C46=0,C47=0),".")))),".")</f>
        <v>2.1370752234009895</v>
      </c>
      <c r="D45" s="109">
        <f t="shared" si="27"/>
        <v>9.0865009084282709E-3</v>
      </c>
      <c r="E45" s="109">
        <f t="shared" si="27"/>
        <v>7.5701963843681739</v>
      </c>
      <c r="F45" s="109">
        <f t="shared" si="27"/>
        <v>22.324151403127846</v>
      </c>
      <c r="G45" s="109">
        <f t="shared" si="27"/>
        <v>1.5508185749492662</v>
      </c>
      <c r="H45" s="109">
        <f t="shared" si="27"/>
        <v>9.0443644344482699E-3</v>
      </c>
      <c r="I45" s="109">
        <f t="shared" si="27"/>
        <v>0.79709726867147446</v>
      </c>
      <c r="J45" s="109">
        <f t="shared" si="27"/>
        <v>3.9100159936333303</v>
      </c>
      <c r="K45" s="109">
        <f t="shared" si="27"/>
        <v>1.3866700057964234</v>
      </c>
      <c r="L45" s="109">
        <f t="shared" si="27"/>
        <v>0.89428292668943488</v>
      </c>
      <c r="M45" s="109">
        <f t="shared" si="27"/>
        <v>3.9903654921951164</v>
      </c>
      <c r="N45" s="109">
        <f t="shared" si="27"/>
        <v>0.85792423855513189</v>
      </c>
      <c r="O45" s="109">
        <f t="shared" si="27"/>
        <v>4.1198344074022071</v>
      </c>
      <c r="P45" s="109">
        <f t="shared" si="27"/>
        <v>1.488678107832194</v>
      </c>
      <c r="Q45" s="109">
        <f t="shared" si="27"/>
        <v>0.92201431552428292</v>
      </c>
      <c r="R45" s="109">
        <f t="shared" si="27"/>
        <v>4.4347464908348027</v>
      </c>
    </row>
    <row r="46" spans="1:18">
      <c r="A46" s="101" t="s">
        <v>316</v>
      </c>
      <c r="B46" s="102">
        <v>1</v>
      </c>
      <c r="C46" s="110">
        <f>IFERROR(C10/$B46,0)</f>
        <v>2.1370752234009895</v>
      </c>
      <c r="D46" s="110">
        <f>IFERROR(D10/$B46,0)</f>
        <v>9.0865009084282709E-3</v>
      </c>
      <c r="E46" s="110">
        <f>IFERROR(E10/$B46,0)</f>
        <v>7.5701963843681739</v>
      </c>
      <c r="F46" s="110">
        <f>IFERROR(F10/$B46,0)</f>
        <v>20004.267134134327</v>
      </c>
      <c r="G46" s="103">
        <f t="shared" ref="G46:G47" si="28">(IF(AND(C46&lt;&gt;0,E46&lt;&gt;0,F46&lt;&gt;0),1/((1/C46)+(1/E46)+(1/F46)),IF(AND(C46&lt;&gt;0,E46&lt;&gt;0,F46=0), 1/((1/C46)+(1/E46)),IF(AND(C46&lt;&gt;0,E46=0,F46&lt;&gt;0),1/((1/C46)+(1/F46)),IF(AND(C46=0,E46&lt;&gt;0,F46&lt;&gt;0),1/((1/E46)+(1/F46)),IF(AND(C46&lt;&gt;0,E46=0,F46=0),1/(1/C46),IF(AND(C46=0,E46&lt;&gt;0,F46=0),1/(1/E46),IF(AND(C46=0,E46=0,F46&lt;&gt;0),1/(1/F46),IF(AND(C46=0,E46=0,F46=0),0)))))))))</f>
        <v>1.6664550110927361</v>
      </c>
      <c r="H46" s="103">
        <f t="shared" ref="H46:H47" si="29">(IF(AND(C46&lt;&gt;0,D46&lt;&gt;0,F46&lt;&gt;0),1/((1/C46)+(1/D46)+(1/F46)),IF(AND(C46&lt;&gt;0,D46&lt;&gt;0,F46=0), 1/((1/C46)+(1/D46)),IF(AND(C46&lt;&gt;0,D46=0,F46&lt;&gt;0),1/((1/C46)+(1/F46)),IF(AND(C46=0,D46&lt;&gt;0,F46&lt;&gt;0),1/((1/D46)+(1/F46)),IF(AND(C46&lt;&gt;0,D46=0,F46=0),1/(1/C46),IF(AND(C46=0,D46&lt;&gt;0,F46=0),1/(1/D46),IF(AND(C46=0,D46=0,F46&lt;&gt;0),1/(1/F46),IF(AND(C46=0,D46=0,F46=0),0)))))))))</f>
        <v>9.0480260437801E-3</v>
      </c>
      <c r="I46" s="110">
        <f>IFERROR(I10/$B46,0)</f>
        <v>3362.7130743102421</v>
      </c>
      <c r="J46" s="110">
        <f>IFERROR(J10/$B46,0)</f>
        <v>9651.476238766656</v>
      </c>
      <c r="K46" s="110">
        <f>IFERROR(K10/$B46,0)</f>
        <v>4379.3041964447821</v>
      </c>
      <c r="L46" s="110">
        <f>IFERROR(L10/$B46,0)</f>
        <v>3427.9381123895378</v>
      </c>
      <c r="M46" s="110">
        <f>IFERROR(M10/$B46,0)</f>
        <v>3355.618742929842</v>
      </c>
      <c r="N46" s="110">
        <f>IFERROR(N10/$B46,0)</f>
        <v>4222.7990012023938</v>
      </c>
      <c r="O46" s="110">
        <f>IFERROR(O10/$B46,0)</f>
        <v>11331.752292525265</v>
      </c>
      <c r="P46" s="110">
        <f>IFERROR(P10/$B46,0)</f>
        <v>5059.008465879012</v>
      </c>
      <c r="Q46" s="110">
        <f>IFERROR(Q10/$B46,0)</f>
        <v>4206.0387634427752</v>
      </c>
      <c r="R46" s="110">
        <f>IFERROR(R10/$B46,0)</f>
        <v>3973.8958884857957</v>
      </c>
    </row>
    <row r="47" spans="1:18">
      <c r="A47" s="101" t="s">
        <v>317</v>
      </c>
      <c r="B47" s="102">
        <v>0.94399</v>
      </c>
      <c r="C47" s="110">
        <f>IFERROR(C6/$B47,0)</f>
        <v>0</v>
      </c>
      <c r="D47" s="110">
        <f>IFERROR(D6/$B47,0)</f>
        <v>0</v>
      </c>
      <c r="E47" s="110">
        <f>IFERROR(E6/$B47,0)</f>
        <v>0</v>
      </c>
      <c r="F47" s="110">
        <f>IFERROR(F6/$B47,0)</f>
        <v>22.349092307838688</v>
      </c>
      <c r="G47" s="103">
        <f t="shared" si="28"/>
        <v>22.349092307838688</v>
      </c>
      <c r="H47" s="103">
        <f t="shared" si="29"/>
        <v>22.349092307838688</v>
      </c>
      <c r="I47" s="110">
        <f>IFERROR(I6/$B47,0)</f>
        <v>0.79728625734937797</v>
      </c>
      <c r="J47" s="110">
        <f>IFERROR(J6/$B47,0)</f>
        <v>3.9116006653233137</v>
      </c>
      <c r="K47" s="110">
        <f>IFERROR(K6/$B47,0)</f>
        <v>1.3871092223173751</v>
      </c>
      <c r="L47" s="110">
        <f>IFERROR(L6/$B47,0)</f>
        <v>0.89451628873344857</v>
      </c>
      <c r="M47" s="110">
        <f>IFERROR(M6/$B47,0)</f>
        <v>3.9951163222299999</v>
      </c>
      <c r="N47" s="110">
        <f>IFERROR(N6/$B47,0)</f>
        <v>0.85809857400550493</v>
      </c>
      <c r="O47" s="110">
        <f>IFERROR(O6/$B47,0)</f>
        <v>4.1213327818954806</v>
      </c>
      <c r="P47" s="110">
        <f>IFERROR(P6/$B47,0)</f>
        <v>1.4891162993967821</v>
      </c>
      <c r="Q47" s="110">
        <f>IFERROR(Q6/$B47,0)</f>
        <v>0.92221647647456062</v>
      </c>
      <c r="R47" s="110">
        <f>IFERROR(R6/$B47,0)</f>
        <v>4.4397010616781607</v>
      </c>
    </row>
    <row r="48" spans="1:18">
      <c r="A48" s="98" t="s">
        <v>46</v>
      </c>
      <c r="B48" s="98" t="s">
        <v>24</v>
      </c>
      <c r="C48" s="109">
        <f>1/SUM(1/C49,1/C52,1/C54,1/C58,1/C59,1/C61)</f>
        <v>2.9106077246019518E-2</v>
      </c>
      <c r="D48" s="109">
        <f>1/SUM(1/D49,1/D52,1/D54,1/D58,1/D59,1/D61)</f>
        <v>1.7285203624062152E-5</v>
      </c>
      <c r="E48" s="109">
        <f>1/SUM(1/E49,1/E52,1/E54,1/E58,1/E59,1/E61)</f>
        <v>1.4400745380058189E-2</v>
      </c>
      <c r="F48" s="109">
        <f>1/SUM(1/F49,1/F50,1/F51,1/F52,1/F53,1/F54,1/F55,1/F56,1/F57,1/F58,1/F59,1/F60,1/F61,1/F62)</f>
        <v>7.5588510786084644</v>
      </c>
      <c r="G48" s="109">
        <f t="shared" ref="G48:H48" si="30">1/SUM(1/G49,1/G50,1/G51,1/G52,1/G53,1/G54,1/G55,1/G56,1/G57,1/G58,1/G59,1/G60,1/G61,1/G62)</f>
        <v>9.6200805892933394E-3</v>
      </c>
      <c r="H48" s="109">
        <f t="shared" si="30"/>
        <v>1.7270182073336862E-5</v>
      </c>
      <c r="I48" s="109">
        <f>1/SUM(1/I49,1/I50,1/I51,1/I52,1/I53,1/I54,1/I55,1/I56,1/I58,1/I59,1/I61,1/I62)</f>
        <v>0.24868865363981976</v>
      </c>
      <c r="J48" s="109">
        <f>1/SUM(1/J49,1/J50,1/J51,1/J52,1/J53,1/J54,1/J55,1/J56,1/J58,1/J59,1/J61,1/J62)</f>
        <v>1.3294456749920873</v>
      </c>
      <c r="K48" s="109">
        <f>1/SUM(1/K49,1/K50,1/K51,1/K52,1/K53,1/K54,1/K55,1/K56,1/K58,1/K59,1/K61,1/K62)</f>
        <v>0.46528489217908342</v>
      </c>
      <c r="L48" s="109">
        <f>1/SUM(1/L49,1/L50,1/L51,1/L52,1/L53,1/L54,1/L55,1/L56,1/L58,1/L59,1/L61,1/L62)</f>
        <v>0.29266759163619144</v>
      </c>
      <c r="M48" s="109">
        <f>1/SUM(1/M49,1/M50,1/M51,1/M52,1/M53,1/M54,1/M55,1/M56,1/M58,1/M59,1/M61,1/M62)</f>
        <v>1.3639780893700582</v>
      </c>
      <c r="N48" s="109">
        <f>1/SUM(1/N49,1/N50,1/N51,1/N52,1/N53,1/N54,1/N55,1/N56,1/N57,1/N58,1/N59,1/N60,1/N61,1/N62)</f>
        <v>0.25302172184353078</v>
      </c>
      <c r="O48" s="109">
        <f>1/SUM(1/O49,1/O50,1/O51,1/O52,1/O53,1/O54,1/O55,1/O56,1/O57,1/O58,1/O59,1/O60,1/O61,1/O62)</f>
        <v>1.3663261902097279</v>
      </c>
      <c r="P48" s="109">
        <f>1/SUM(1/P49,1/P50,1/P51,1/P52,1/P53,1/P54,1/P55,1/P56,1/P57,1/P58,1/P59,1/P60,1/P61,1/P62)</f>
        <v>0.47331868789964554</v>
      </c>
      <c r="Q48" s="109">
        <f>1/SUM(1/Q49,1/Q50,1/Q51,1/Q52,1/Q53,1/Q54,1/Q55,1/Q56,1/Q57,1/Q58,1/Q59,1/Q60,1/Q61,1/Q62)</f>
        <v>0.3014209607133686</v>
      </c>
      <c r="R48" s="109">
        <f>1/SUM(1/R49,1/R50,1/R51,1/R52,1/R53,1/R54,1/R55,1/R56,1/R57,1/R58,1/R59,1/R60,1/R61,1/R62)</f>
        <v>1.5015839881333637</v>
      </c>
    </row>
    <row r="49" spans="1:18">
      <c r="A49" s="101" t="s">
        <v>318</v>
      </c>
      <c r="B49" s="106">
        <v>1</v>
      </c>
      <c r="C49" s="110">
        <f>IFERROR(C23/$B49,0)</f>
        <v>0.23062155991224245</v>
      </c>
      <c r="D49" s="110">
        <f>IFERROR(D23/$B49,0)</f>
        <v>3.6298242787939483E-5</v>
      </c>
      <c r="E49" s="110">
        <f>IFERROR(E23/$B49,0)</f>
        <v>3.0240994754900465E-2</v>
      </c>
      <c r="F49" s="110">
        <f>IFERROR(F23/$B49,0)</f>
        <v>1728.9557213274486</v>
      </c>
      <c r="G49" s="103">
        <f t="shared" ref="G49:G62" si="31">(IF(AND(C49&lt;&gt;0,E49&lt;&gt;0,F49&lt;&gt;0),1/((1/C49)+(1/E49)+(1/F49)),IF(AND(C49&lt;&gt;0,E49&lt;&gt;0,F49=0), 1/((1/C49)+(1/E49)),IF(AND(C49&lt;&gt;0,E49=0,F49&lt;&gt;0),1/((1/C49)+(1/F49)),IF(AND(C49=0,E49&lt;&gt;0,F49&lt;&gt;0),1/((1/E49)+(1/F49)),IF(AND(C49&lt;&gt;0,E49=0,F49=0),1/(1/C49),IF(AND(C49=0,E49&lt;&gt;0,F49=0),1/(1/E49),IF(AND(C49=0,E49=0,F49&lt;&gt;0),1/(1/F49),IF(AND(C49=0,E49=0,F49=0),0)))))))))</f>
        <v>2.6734835707453403E-2</v>
      </c>
      <c r="H49" s="103">
        <f t="shared" ref="H49:H62" si="32">(IF(AND(C49&lt;&gt;0,D49&lt;&gt;0,F49&lt;&gt;0),1/((1/C49)+(1/D49)+(1/F49)),IF(AND(C49&lt;&gt;0,D49&lt;&gt;0,F49=0), 1/((1/C49)+(1/D49)),IF(AND(C49&lt;&gt;0,D49=0,F49&lt;&gt;0),1/((1/C49)+(1/F49)),IF(AND(C49=0,D49&lt;&gt;0,F49&lt;&gt;0),1/((1/D49)+(1/F49)),IF(AND(C49&lt;&gt;0,D49=0,F49=0),1/(1/C49),IF(AND(C49=0,D49&lt;&gt;0,F49=0),1/(1/D49),IF(AND(C49=0,D49=0,F49&lt;&gt;0),1/(1/F49),IF(AND(C49=0,D49=0,F49=0),0)))))))))</f>
        <v>3.6292529832139511E-5</v>
      </c>
      <c r="I49" s="110">
        <f>IFERROR(I23/$B49,0)</f>
        <v>73.434852517656012</v>
      </c>
      <c r="J49" s="110">
        <f>IFERROR(J23/$B49,0)</f>
        <v>289.73190336980798</v>
      </c>
      <c r="K49" s="110">
        <f>IFERROR(K23/$B49,0)</f>
        <v>105.96802723383941</v>
      </c>
      <c r="L49" s="110">
        <f>IFERROR(L23/$B49,0)</f>
        <v>75.553165571049917</v>
      </c>
      <c r="M49" s="110">
        <f>IFERROR(M23/$B49,0)</f>
        <v>293.73941007062405</v>
      </c>
      <c r="N49" s="110">
        <f>IFERROR(N23/$B49,0)</f>
        <v>96.309685449207961</v>
      </c>
      <c r="O49" s="110">
        <f>IFERROR(O23/$B49,0)</f>
        <v>356.63499616001229</v>
      </c>
      <c r="P49" s="110">
        <f>IFERROR(P23/$B49,0)</f>
        <v>128.81187975228607</v>
      </c>
      <c r="Q49" s="110">
        <f>IFERROR(Q23/$B49,0)</f>
        <v>92.785099103216311</v>
      </c>
      <c r="R49" s="110">
        <f>IFERROR(R23/$B49,0)</f>
        <v>343.4612218626757</v>
      </c>
    </row>
    <row r="50" spans="1:18">
      <c r="A50" s="101" t="s">
        <v>319</v>
      </c>
      <c r="B50" s="106">
        <v>1</v>
      </c>
      <c r="C50" s="110">
        <f>IFERROR(C25/$B50,0)</f>
        <v>0</v>
      </c>
      <c r="D50" s="110">
        <f>IFERROR(D25/$B50,0)</f>
        <v>0.44826737814912815</v>
      </c>
      <c r="E50" s="110">
        <f>IFERROR(E25/$B50,0)</f>
        <v>373.46302162882989</v>
      </c>
      <c r="F50" s="110">
        <f>IFERROR(F25/$B50,0)</f>
        <v>32464.814264129385</v>
      </c>
      <c r="G50" s="103">
        <f t="shared" si="31"/>
        <v>369.21570294915529</v>
      </c>
      <c r="H50" s="103">
        <f t="shared" si="32"/>
        <v>0.44826118865221226</v>
      </c>
      <c r="I50" s="110">
        <f>IFERROR(I25/$B50,0)</f>
        <v>1177.0969870611677</v>
      </c>
      <c r="J50" s="110">
        <f>IFERROR(J25/$B50,0)</f>
        <v>5585.0478770899654</v>
      </c>
      <c r="K50" s="110">
        <f>IFERROR(K25/$B50,0)</f>
        <v>1979.1171512508045</v>
      </c>
      <c r="L50" s="110">
        <f>IFERROR(L25/$B50,0)</f>
        <v>1293.0232054838586</v>
      </c>
      <c r="M50" s="110">
        <f>IFERROR(M25/$B50,0)</f>
        <v>5689.3021041289785</v>
      </c>
      <c r="N50" s="110">
        <f>IFERROR(N25/$B50,0)</f>
        <v>1246.7584376689329</v>
      </c>
      <c r="O50" s="110">
        <f>IFERROR(O25/$B50,0)</f>
        <v>5938.8180622808213</v>
      </c>
      <c r="P50" s="110">
        <f>IFERROR(P25/$B50,0)</f>
        <v>2121.535755691094</v>
      </c>
      <c r="Q50" s="110">
        <f>IFERROR(Q25/$B50,0)</f>
        <v>1404.3425571436687</v>
      </c>
      <c r="R50" s="110">
        <f>IFERROR(R25/$B50,0)</f>
        <v>6449.2136132565056</v>
      </c>
    </row>
    <row r="51" spans="1:18">
      <c r="A51" s="101" t="s">
        <v>320</v>
      </c>
      <c r="B51" s="106">
        <v>1</v>
      </c>
      <c r="C51" s="110">
        <f>IFERROR(C21/$B51,0)</f>
        <v>0</v>
      </c>
      <c r="D51" s="110">
        <f>IFERROR(D21/$B51,0)</f>
        <v>7.3528749797123164E-2</v>
      </c>
      <c r="E51" s="110">
        <f>IFERROR(E21/$B51,0)</f>
        <v>61.258682684441169</v>
      </c>
      <c r="F51" s="110">
        <f>IFERROR(F21/$B51,0)</f>
        <v>2100649218.0230684</v>
      </c>
      <c r="G51" s="103">
        <f t="shared" si="31"/>
        <v>61.258680898028636</v>
      </c>
      <c r="H51" s="103">
        <f t="shared" si="32"/>
        <v>7.3528749794549444E-2</v>
      </c>
      <c r="I51" s="110">
        <f>IFERROR(I21/$B51,0)</f>
        <v>299969008.9383651</v>
      </c>
      <c r="J51" s="110">
        <f>IFERROR(J21/$B51,0)</f>
        <v>650080766.41228521</v>
      </c>
      <c r="K51" s="110">
        <f>IFERROR(K21/$B51,0)</f>
        <v>343323904.76148808</v>
      </c>
      <c r="L51" s="110">
        <f>IFERROR(L21/$B51,0)</f>
        <v>300996300.06486636</v>
      </c>
      <c r="M51" s="110">
        <f>IFERROR(M21/$B51,0)</f>
        <v>387184667.92485017</v>
      </c>
      <c r="N51" s="110">
        <f>IFERROR(N21/$B51,0)</f>
        <v>323299931.85579348</v>
      </c>
      <c r="O51" s="110">
        <f>IFERROR(O21/$B51,0)</f>
        <v>700642603.79990733</v>
      </c>
      <c r="P51" s="110">
        <f>IFERROR(P21/$B51,0)</f>
        <v>370026875.1318261</v>
      </c>
      <c r="Q51" s="110">
        <f>IFERROR(Q21/$B51,0)</f>
        <v>324407123.40324479</v>
      </c>
      <c r="R51" s="110">
        <f>IFERROR(R21/$B51,0)</f>
        <v>417299030.9856717</v>
      </c>
    </row>
    <row r="52" spans="1:18">
      <c r="A52" s="101" t="s">
        <v>321</v>
      </c>
      <c r="B52" s="106">
        <v>0.99980000000000002</v>
      </c>
      <c r="C52" s="110">
        <f>IFERROR(C17/$B52,0)</f>
        <v>308.07295970963486</v>
      </c>
      <c r="D52" s="110">
        <f>IFERROR(D17/$B52,0)</f>
        <v>1.3156423075863713E-2</v>
      </c>
      <c r="E52" s="110">
        <f>IFERROR(E17/$B52,0)</f>
        <v>10.960952670762367</v>
      </c>
      <c r="F52" s="110">
        <f>IFERROR(F17/$B52,0)</f>
        <v>49.848301491843173</v>
      </c>
      <c r="G52" s="103">
        <f t="shared" si="31"/>
        <v>8.7305901654229086</v>
      </c>
      <c r="H52" s="103">
        <f t="shared" si="32"/>
        <v>1.3152390095909062E-2</v>
      </c>
      <c r="I52" s="110">
        <f>IFERROR(I17/$B52,0)</f>
        <v>1.930659527375221</v>
      </c>
      <c r="J52" s="110">
        <f>IFERROR(J17/$B52,0)</f>
        <v>8.4865250919231059</v>
      </c>
      <c r="K52" s="110">
        <f>IFERROR(K17/$B52,0)</f>
        <v>3.0470906116400469</v>
      </c>
      <c r="L52" s="110">
        <f>IFERROR(L17/$B52,0)</f>
        <v>2.0614695831823253</v>
      </c>
      <c r="M52" s="110">
        <f>IFERROR(M17/$B52,0)</f>
        <v>8.6020484701377651</v>
      </c>
      <c r="N52" s="110">
        <f>IFERROR(N17/$B52,0)</f>
        <v>2.1679902376403817</v>
      </c>
      <c r="O52" s="110">
        <f>IFERROR(O17/$B52,0)</f>
        <v>9.5172754008265343</v>
      </c>
      <c r="P52" s="110">
        <f>IFERROR(P17/$B52,0)</f>
        <v>3.4020894707978413</v>
      </c>
      <c r="Q52" s="110">
        <f>IFERROR(Q17/$B52,0)</f>
        <v>2.4339019078785813</v>
      </c>
      <c r="R52" s="110">
        <f>IFERROR(R17/$B52,0)</f>
        <v>9.9024852556793412</v>
      </c>
    </row>
    <row r="53" spans="1:18">
      <c r="A53" s="101" t="s">
        <v>322</v>
      </c>
      <c r="B53" s="106">
        <v>2.0000000000000001E-4</v>
      </c>
      <c r="C53" s="110">
        <f>IFERROR(C5/$B53,0)</f>
        <v>0</v>
      </c>
      <c r="D53" s="110">
        <f>IFERROR(D5/$B53,0)</f>
        <v>0</v>
      </c>
      <c r="E53" s="110">
        <f>IFERROR(E5/$B53,0)</f>
        <v>0</v>
      </c>
      <c r="F53" s="110">
        <f>IFERROR(F5/$B53,0)</f>
        <v>2788581125.6797457</v>
      </c>
      <c r="G53" s="103">
        <f t="shared" si="31"/>
        <v>2788581125.6797457</v>
      </c>
      <c r="H53" s="103">
        <f t="shared" si="32"/>
        <v>2788581125.6797457</v>
      </c>
      <c r="I53" s="110">
        <f>IFERROR(I5/$B53,0)</f>
        <v>303330933.00495529</v>
      </c>
      <c r="J53" s="110">
        <f>IFERROR(J5/$B53,0)</f>
        <v>992243447.32968414</v>
      </c>
      <c r="K53" s="110">
        <f>IFERROR(K5/$B53,0)</f>
        <v>451442490.53935713</v>
      </c>
      <c r="L53" s="110">
        <f>IFERROR(L5/$B53,0)</f>
        <v>325492097.06011188</v>
      </c>
      <c r="M53" s="110">
        <f>IFERROR(M5/$B53,0)</f>
        <v>416858299.74365211</v>
      </c>
      <c r="N53" s="110">
        <f>IFERROR(N5/$B53,0)</f>
        <v>403093106.52658504</v>
      </c>
      <c r="O53" s="110">
        <f>IFERROR(O5/$B53,0)</f>
        <v>1318581292.2292247</v>
      </c>
      <c r="P53" s="110">
        <f>IFERROR(P5/$B53,0)</f>
        <v>599916909.65007913</v>
      </c>
      <c r="Q53" s="110">
        <f>IFERROR(Q5/$B53,0)</f>
        <v>432542831.20432639</v>
      </c>
      <c r="R53" s="110">
        <f>IFERROR(R5/$B53,0)</f>
        <v>553958362.7704531</v>
      </c>
    </row>
    <row r="54" spans="1:18">
      <c r="A54" s="101" t="s">
        <v>323</v>
      </c>
      <c r="B54" s="106">
        <v>0.99999979999999999</v>
      </c>
      <c r="C54" s="110">
        <f>IFERROR(C9/$B54,0)</f>
        <v>461.24321207312744</v>
      </c>
      <c r="D54" s="110">
        <f>IFERROR(D9/$B54,0)</f>
        <v>1.6538023083980218E-2</v>
      </c>
      <c r="E54" s="110">
        <f>IFERROR(E9/$B54,0)</f>
        <v>13.778250155548616</v>
      </c>
      <c r="F54" s="110">
        <f>IFERROR(F9/$B54,0)</f>
        <v>9.0118676384435066</v>
      </c>
      <c r="G54" s="103">
        <f t="shared" si="31"/>
        <v>5.3847106418636779</v>
      </c>
      <c r="H54" s="103">
        <f t="shared" si="32"/>
        <v>1.6507138334153161E-2</v>
      </c>
      <c r="I54" s="110">
        <f>IFERROR(I9/$B54,0)</f>
        <v>0.28685562564653583</v>
      </c>
      <c r="J54" s="110">
        <f>IFERROR(J9/$B54,0)</f>
        <v>1.5883115187647099</v>
      </c>
      <c r="K54" s="110">
        <f>IFERROR(K9/$B54,0)</f>
        <v>0.55279469525634506</v>
      </c>
      <c r="L54" s="110">
        <f>IFERROR(L9/$B54,0)</f>
        <v>0.34302697439481183</v>
      </c>
      <c r="M54" s="110">
        <f>IFERROR(M9/$B54,0)</f>
        <v>1.6402926230151909</v>
      </c>
      <c r="N54" s="110">
        <f>IFERROR(N9/$B54,0)</f>
        <v>0.28765829505774848</v>
      </c>
      <c r="O54" s="110">
        <f>IFERROR(O9/$B54,0)</f>
        <v>1.6060211921989367</v>
      </c>
      <c r="P54" s="110">
        <f>IFERROR(P9/$B54,0)</f>
        <v>0.55306973992527375</v>
      </c>
      <c r="Q54" s="110">
        <f>IFERROR(Q9/$B54,0)</f>
        <v>0.34577119018997032</v>
      </c>
      <c r="R54" s="110">
        <f>IFERROR(R9/$B54,0)</f>
        <v>1.7902292303865799</v>
      </c>
    </row>
    <row r="55" spans="1:18">
      <c r="A55" s="101" t="s">
        <v>324</v>
      </c>
      <c r="B55" s="106">
        <v>1.9999999999999999E-7</v>
      </c>
      <c r="C55" s="110">
        <f>IFERROR(C24/$B55,0)</f>
        <v>0</v>
      </c>
      <c r="D55" s="110">
        <f>IFERROR(D24/$B55,0)</f>
        <v>0</v>
      </c>
      <c r="E55" s="110">
        <f>IFERROR(E24/$B55,0)</f>
        <v>0</v>
      </c>
      <c r="F55" s="110">
        <f>IFERROR(F24/$B55,0)</f>
        <v>83077305033.391083</v>
      </c>
      <c r="G55" s="103">
        <f t="shared" si="31"/>
        <v>83077305033.391083</v>
      </c>
      <c r="H55" s="103">
        <f t="shared" si="32"/>
        <v>83077305033.391083</v>
      </c>
      <c r="I55" s="110">
        <f>IFERROR(I24/$B55,0)</f>
        <v>2972497194.3228178</v>
      </c>
      <c r="J55" s="110">
        <f>IFERROR(J24/$B55,0)</f>
        <v>14444104999.222807</v>
      </c>
      <c r="K55" s="110">
        <f>IFERROR(K24/$B55,0)</f>
        <v>5131096347.3429594</v>
      </c>
      <c r="L55" s="110">
        <f>IFERROR(L24/$B55,0)</f>
        <v>3315477639.8216047</v>
      </c>
      <c r="M55" s="110">
        <f>IFERROR(M24/$B55,0)</f>
        <v>14786006626.991718</v>
      </c>
      <c r="N55" s="110">
        <f>IFERROR(N24/$B55,0)</f>
        <v>3218496335.218123</v>
      </c>
      <c r="O55" s="110">
        <f>IFERROR(O24/$B55,0)</f>
        <v>15296562842.053047</v>
      </c>
      <c r="P55" s="110">
        <f>IFERROR(P24/$B55,0)</f>
        <v>5521104811.3511152</v>
      </c>
      <c r="Q55" s="110">
        <f>IFERROR(Q24/$B55,0)</f>
        <v>3433515587.2079229</v>
      </c>
      <c r="R55" s="110">
        <f>IFERROR(R24/$B55,0)</f>
        <v>16503506911.049852</v>
      </c>
    </row>
    <row r="56" spans="1:18">
      <c r="A56" s="101" t="s">
        <v>325</v>
      </c>
      <c r="B56" s="106">
        <v>0.99979000004200003</v>
      </c>
      <c r="C56" s="110">
        <f>IFERROR(C20/$B56,0)</f>
        <v>0</v>
      </c>
      <c r="D56" s="110">
        <f>IFERROR(D20/$B56,0)</f>
        <v>0</v>
      </c>
      <c r="E56" s="110">
        <f>IFERROR(E20/$B56,0)</f>
        <v>0</v>
      </c>
      <c r="F56" s="110">
        <f>IFERROR(F20/$B56,0)</f>
        <v>153530.40756225714</v>
      </c>
      <c r="G56" s="103">
        <f t="shared" si="31"/>
        <v>153530.40756225714</v>
      </c>
      <c r="H56" s="103">
        <f t="shared" si="32"/>
        <v>153530.40756225714</v>
      </c>
      <c r="I56" s="110">
        <f>IFERROR(I20/$B56,0)</f>
        <v>5316.8786112742546</v>
      </c>
      <c r="J56" s="110">
        <f>IFERROR(J20/$B56,0)</f>
        <v>26877.603273904784</v>
      </c>
      <c r="K56" s="110">
        <f>IFERROR(K20/$B56,0)</f>
        <v>9535.7062050027416</v>
      </c>
      <c r="L56" s="110">
        <f>IFERROR(L20/$B56,0)</f>
        <v>6071.1762689290808</v>
      </c>
      <c r="M56" s="110">
        <f>IFERROR(M20/$B56,0)</f>
        <v>27587.577700007932</v>
      </c>
      <c r="N56" s="110">
        <f>IFERROR(N20/$B56,0)</f>
        <v>5539.1887622694112</v>
      </c>
      <c r="O56" s="110">
        <f>IFERROR(O20/$B56,0)</f>
        <v>27901.359147860087</v>
      </c>
      <c r="P56" s="110">
        <f>IFERROR(P20/$B56,0)</f>
        <v>9956.2203698453395</v>
      </c>
      <c r="Q56" s="110">
        <f>IFERROR(Q20/$B56,0)</f>
        <v>6248.3117647754852</v>
      </c>
      <c r="R56" s="110">
        <f>IFERROR(R20/$B56,0)</f>
        <v>30499.185562670937</v>
      </c>
    </row>
    <row r="57" spans="1:18">
      <c r="A57" s="101" t="s">
        <v>326</v>
      </c>
      <c r="B57" s="106">
        <v>2.0999995799999999E-4</v>
      </c>
      <c r="C57" s="110">
        <f>IFERROR(C29/$B57,0)</f>
        <v>0</v>
      </c>
      <c r="D57" s="110">
        <f>IFERROR(D29/$B57,0)</f>
        <v>0</v>
      </c>
      <c r="E57" s="110">
        <f>IFERROR(E29/$B57,0)</f>
        <v>0</v>
      </c>
      <c r="F57" s="110">
        <f>IFERROR(F29/$B57,0)</f>
        <v>22727.063781535238</v>
      </c>
      <c r="G57" s="103">
        <f t="shared" si="31"/>
        <v>22727.063781535238</v>
      </c>
      <c r="H57" s="103">
        <f t="shared" si="32"/>
        <v>22727.063781535238</v>
      </c>
      <c r="I57" s="110">
        <f>IFERROR(I29/$B57,0)</f>
        <v>0</v>
      </c>
      <c r="J57" s="110">
        <f>IFERROR(J29/$B57,0)</f>
        <v>0</v>
      </c>
      <c r="K57" s="110">
        <f>IFERROR(K29/$B57,0)</f>
        <v>0</v>
      </c>
      <c r="L57" s="110">
        <f>IFERROR(L29/$B57,0)</f>
        <v>0</v>
      </c>
      <c r="M57" s="110">
        <f>IFERROR(M29/$B57,0)</f>
        <v>0</v>
      </c>
      <c r="N57" s="110">
        <f>IFERROR(N29/$B57,0)</f>
        <v>752.33663785479405</v>
      </c>
      <c r="O57" s="110">
        <f>IFERROR(O29/$B57,0)</f>
        <v>4056.511163813042</v>
      </c>
      <c r="P57" s="110">
        <f>IFERROR(P29/$B57,0)</f>
        <v>1412.3056435011074</v>
      </c>
      <c r="Q57" s="110">
        <f>IFERROR(Q29/$B57,0)</f>
        <v>893.53089490266962</v>
      </c>
      <c r="R57" s="110">
        <f>IFERROR(R29/$B57,0)</f>
        <v>4514.7860060660851</v>
      </c>
    </row>
    <row r="58" spans="1:18">
      <c r="A58" s="101" t="s">
        <v>327</v>
      </c>
      <c r="B58" s="106">
        <v>1</v>
      </c>
      <c r="C58" s="110">
        <f>IFERROR(C16/$B58,0)</f>
        <v>0.11331775412971912</v>
      </c>
      <c r="D58" s="110">
        <f>IFERROR(D16/$B58,0)</f>
        <v>6.4389190586531335E-5</v>
      </c>
      <c r="E58" s="110">
        <f>IFERROR(E16/$B58,0)</f>
        <v>5.3644282071047197E-2</v>
      </c>
      <c r="F58" s="110">
        <f>IFERROR(F16/$B58,0)</f>
        <v>5838.9474182600397</v>
      </c>
      <c r="G58" s="103">
        <f t="shared" si="31"/>
        <v>3.6408346473704903E-2</v>
      </c>
      <c r="H58" s="103">
        <f t="shared" si="32"/>
        <v>6.4352623556141871E-5</v>
      </c>
      <c r="I58" s="110">
        <f>IFERROR(I16/$B58,0)</f>
        <v>1119.7545465101855</v>
      </c>
      <c r="J58" s="110">
        <f>IFERROR(J16/$B58,0)</f>
        <v>1742.7552378283524</v>
      </c>
      <c r="K58" s="110">
        <f>IFERROR(K16/$B58,0)</f>
        <v>1132.2358869967638</v>
      </c>
      <c r="L58" s="110">
        <f>IFERROR(L16/$B58,0)</f>
        <v>1119.7545465101855</v>
      </c>
      <c r="M58" s="110">
        <f>IFERROR(M16/$B58,0)</f>
        <v>967.40698916186102</v>
      </c>
      <c r="N58" s="110">
        <f>IFERROR(N16/$B58,0)</f>
        <v>1418.5811183184894</v>
      </c>
      <c r="O58" s="110">
        <f>IFERROR(O16/$B58,0)</f>
        <v>2144.7755746521921</v>
      </c>
      <c r="P58" s="110">
        <f>IFERROR(P16/$B58,0)</f>
        <v>1430.0179545861199</v>
      </c>
      <c r="Q58" s="110">
        <f>IFERROR(Q16/$B58,0)</f>
        <v>1421.5613307519316</v>
      </c>
      <c r="R58" s="110">
        <f>IFERROR(R16/$B58,0)</f>
        <v>1159.9209800050712</v>
      </c>
    </row>
    <row r="59" spans="1:18">
      <c r="A59" s="101" t="s">
        <v>328</v>
      </c>
      <c r="B59" s="106">
        <v>1</v>
      </c>
      <c r="C59" s="110">
        <f>IFERROR(C7/$B59,0)</f>
        <v>18.175718979222275</v>
      </c>
      <c r="D59" s="110">
        <f>IFERROR(D7/$B59,0)</f>
        <v>2.2457693302131666E-3</v>
      </c>
      <c r="E59" s="110">
        <f>IFERROR(E7/$B59,0)</f>
        <v>1.8710078868682318</v>
      </c>
      <c r="F59" s="110">
        <f>IFERROR(F7/$B59,0)</f>
        <v>2283.8736140216797</v>
      </c>
      <c r="G59" s="103">
        <f t="shared" si="31"/>
        <v>1.6951232674968042</v>
      </c>
      <c r="H59" s="103">
        <f t="shared" si="32"/>
        <v>2.2454896722640468E-3</v>
      </c>
      <c r="I59" s="110">
        <f>IFERROR(I7/$B59,0)</f>
        <v>671.12374858596843</v>
      </c>
      <c r="J59" s="110">
        <f>IFERROR(J7/$B59,0)</f>
        <v>1945.4051909842769</v>
      </c>
      <c r="K59" s="110">
        <f>IFERROR(K7/$B59,0)</f>
        <v>903.72913872087793</v>
      </c>
      <c r="L59" s="110">
        <f>IFERROR(L7/$B59,0)</f>
        <v>691.54925397771524</v>
      </c>
      <c r="M59" s="110">
        <f>IFERROR(M7/$B59,0)</f>
        <v>385.12428187620941</v>
      </c>
      <c r="N59" s="110">
        <f>IFERROR(N7/$B59,0)</f>
        <v>829.72449664596309</v>
      </c>
      <c r="O59" s="110">
        <f>IFERROR(O7/$B59,0)</f>
        <v>2295.7743006748251</v>
      </c>
      <c r="P59" s="110">
        <f>IFERROR(P7/$B59,0)</f>
        <v>1041.7892394745113</v>
      </c>
      <c r="Q59" s="110">
        <f>IFERROR(Q7/$B59,0)</f>
        <v>847.92638387076045</v>
      </c>
      <c r="R59" s="110">
        <f>IFERROR(R7/$B59,0)</f>
        <v>453.69699893155826</v>
      </c>
    </row>
    <row r="60" spans="1:18">
      <c r="A60" s="101" t="s">
        <v>329</v>
      </c>
      <c r="B60" s="107">
        <v>1.9000000000000001E-8</v>
      </c>
      <c r="C60" s="110">
        <f>IFERROR(C12/$B60,0)</f>
        <v>0</v>
      </c>
      <c r="D60" s="110">
        <f>IFERROR(D12/$B60,0)</f>
        <v>0</v>
      </c>
      <c r="E60" s="110">
        <f>IFERROR(E12/$B60,0)</f>
        <v>0</v>
      </c>
      <c r="F60" s="110">
        <f>IFERROR(F12/$B60,0)</f>
        <v>5234276132.521512</v>
      </c>
      <c r="G60" s="103">
        <f t="shared" si="31"/>
        <v>5234276132.521512</v>
      </c>
      <c r="H60" s="103">
        <f t="shared" si="32"/>
        <v>5234276132.521512</v>
      </c>
      <c r="I60" s="110">
        <f>IFERROR(I12/$B60,0)</f>
        <v>0</v>
      </c>
      <c r="J60" s="110">
        <f>IFERROR(J12/$B60,0)</f>
        <v>0</v>
      </c>
      <c r="K60" s="110">
        <f>IFERROR(K12/$B60,0)</f>
        <v>0</v>
      </c>
      <c r="L60" s="110">
        <f>IFERROR(L12/$B60,0)</f>
        <v>0</v>
      </c>
      <c r="M60" s="110">
        <f>IFERROR(M12/$B60,0)</f>
        <v>0</v>
      </c>
      <c r="N60" s="110">
        <f>IFERROR(N12/$B60,0)</f>
        <v>242532877.94141984</v>
      </c>
      <c r="O60" s="110">
        <f>IFERROR(O12/$B60,0)</f>
        <v>1033963902.8374532</v>
      </c>
      <c r="P60" s="110">
        <f>IFERROR(P12/$B60,0)</f>
        <v>368355631.98670107</v>
      </c>
      <c r="Q60" s="110">
        <f>IFERROR(Q12/$B60,0)</f>
        <v>262301291.1021359</v>
      </c>
      <c r="R60" s="110">
        <f>IFERROR(R12/$B60,0)</f>
        <v>1039801571.4724008</v>
      </c>
    </row>
    <row r="61" spans="1:18">
      <c r="A61" s="101" t="s">
        <v>330</v>
      </c>
      <c r="B61" s="106">
        <v>1</v>
      </c>
      <c r="C61" s="110">
        <f>IFERROR(C18/$B61,0)</f>
        <v>4.7313082909831182E-2</v>
      </c>
      <c r="D61" s="110">
        <f>IFERROR(D18/$B61,0)</f>
        <v>7.0466741738831488E-5</v>
      </c>
      <c r="E61" s="110">
        <f>IFERROR(E18/$B61,0)</f>
        <v>5.8707645429794002E-2</v>
      </c>
      <c r="F61" s="110">
        <f>IFERROR(F18/$B61,0)</f>
        <v>1307206.78777928</v>
      </c>
      <c r="G61" s="103">
        <f t="shared" si="31"/>
        <v>2.6199024318089403E-2</v>
      </c>
      <c r="H61" s="103">
        <f t="shared" si="32"/>
        <v>7.0361946680055662E-5</v>
      </c>
      <c r="I61" s="110">
        <f>IFERROR(I18/$B61,0)</f>
        <v>45445.634251462056</v>
      </c>
      <c r="J61" s="110">
        <f>IFERROR(J18/$B61,0)</f>
        <v>228888.50236253068</v>
      </c>
      <c r="K61" s="110">
        <f>IFERROR(K18/$B61,0)</f>
        <v>80615.876935038366</v>
      </c>
      <c r="L61" s="110">
        <f>IFERROR(L18/$B61,0)</f>
        <v>51746.356404319617</v>
      </c>
      <c r="M61" s="110">
        <f>IFERROR(M18/$B61,0)</f>
        <v>235463.28618878327</v>
      </c>
      <c r="N61" s="110">
        <f>IFERROR(N18/$B61,0)</f>
        <v>47187.324817786321</v>
      </c>
      <c r="O61" s="110">
        <f>IFERROR(O18/$B61,0)</f>
        <v>237605.71773296097</v>
      </c>
      <c r="P61" s="110">
        <f>IFERROR(P18/$B61,0)</f>
        <v>84244.726832001543</v>
      </c>
      <c r="Q61" s="110">
        <f>IFERROR(Q18/$B61,0)</f>
        <v>53243.753060772666</v>
      </c>
      <c r="R61" s="110">
        <f>IFERROR(R18/$B61,0)</f>
        <v>259679.77954527579</v>
      </c>
    </row>
    <row r="62" spans="1:18">
      <c r="A62" s="101" t="s">
        <v>331</v>
      </c>
      <c r="B62" s="106">
        <v>1.339E-6</v>
      </c>
      <c r="C62" s="110">
        <f>IFERROR(C27/$B62,0)</f>
        <v>0</v>
      </c>
      <c r="D62" s="110">
        <f>IFERROR(D27/$B62,0)</f>
        <v>0</v>
      </c>
      <c r="E62" s="110">
        <f>IFERROR(E27/$B62,0)</f>
        <v>0</v>
      </c>
      <c r="F62" s="110">
        <f>IFERROR(F27/$B62,0)</f>
        <v>927066731.17053187</v>
      </c>
      <c r="G62" s="103">
        <f t="shared" si="31"/>
        <v>927066731.17053199</v>
      </c>
      <c r="H62" s="103">
        <f t="shared" si="32"/>
        <v>927066731.17053199</v>
      </c>
      <c r="I62" s="110">
        <f>IFERROR(I27/$B62,0)</f>
        <v>223786857.23587927</v>
      </c>
      <c r="J62" s="110">
        <f>IFERROR(J27/$B62,0)</f>
        <v>659011972.60340595</v>
      </c>
      <c r="K62" s="110">
        <f>IFERROR(K27/$B62,0)</f>
        <v>309959021.01261878</v>
      </c>
      <c r="L62" s="110">
        <f>IFERROR(L27/$B62,0)</f>
        <v>233148458.8333962</v>
      </c>
      <c r="M62" s="110">
        <f>IFERROR(M27/$B62,0)</f>
        <v>159455757.94872603</v>
      </c>
      <c r="N62" s="110">
        <f>IFERROR(N27/$B62,0)</f>
        <v>251614179.75969595</v>
      </c>
      <c r="O62" s="110">
        <f>IFERROR(O27/$B62,0)</f>
        <v>784931818.14758551</v>
      </c>
      <c r="P62" s="110">
        <f>IFERROR(P27/$B62,0)</f>
        <v>373456996.45798922</v>
      </c>
      <c r="Q62" s="110">
        <f>IFERROR(Q27/$B62,0)</f>
        <v>278661760.89938414</v>
      </c>
      <c r="R62" s="110">
        <f>IFERROR(R27/$B62,0)</f>
        <v>184164040.93425789</v>
      </c>
    </row>
    <row r="63" spans="1:18">
      <c r="A63" s="98" t="s">
        <v>48</v>
      </c>
      <c r="B63" s="98" t="s">
        <v>24</v>
      </c>
      <c r="C63" s="109">
        <f>1/SUM(1/C66,1/C68,1/C72,1/C73,1/C75)</f>
        <v>3.3310040740251089E-2</v>
      </c>
      <c r="D63" s="109">
        <f>1/SUM(1/D66,1/D68,1/D72,1/D73,1/D75)</f>
        <v>3.2999591089951189E-5</v>
      </c>
      <c r="E63" s="109">
        <f>1/SUM(1/E66,1/E68,1/E72,1/E73,1/E75)</f>
        <v>2.7492803629509347E-2</v>
      </c>
      <c r="F63" s="109">
        <f>1/SUM(1/F64,1/F65,1/F66,1/F67,1/F68,1/F69,1/F70,1/F71,1/F72,1/F73,1/F74,1/F75,1/F76)</f>
        <v>7.5920428605944039</v>
      </c>
      <c r="G63" s="109">
        <f t="shared" ref="G63:H63" si="33">1/SUM(1/G64,1/G65,1/G66,1/G67,1/G68,1/G69,1/G70,1/G71,1/G72,1/G73,1/G74,1/G75,1/G76)</f>
        <v>1.5027458603501681E-2</v>
      </c>
      <c r="H63" s="109">
        <f t="shared" si="33"/>
        <v>3.2949592029880502E-5</v>
      </c>
      <c r="I63" s="109">
        <f>1/SUM(1/I64,1/I65,1/I66,1/I67,1/I68,1/I69,1/I70,1/I72,1/I73,1/I75,1/I76)</f>
        <v>0.24953370471483033</v>
      </c>
      <c r="J63" s="109">
        <f>1/SUM(1/J64,1/J65,1/J66,1/J67,1/J68,1/J69,1/J70,1/J72,1/J73,1/J75,1/J76)</f>
        <v>1.3355740062722092</v>
      </c>
      <c r="K63" s="109">
        <f>1/SUM(1/K64,1/K65,1/K66,1/K67,1/K68,1/K69,1/K70,1/K72,1/K73,1/K75,1/K76)</f>
        <v>0.46733687704777083</v>
      </c>
      <c r="L63" s="109">
        <f>1/SUM(1/L64,1/L65,1/L66,1/L67,1/L68,1/L69,1/L70,1/L72,1/L73,1/L75,1/L76)</f>
        <v>0.29380569623945302</v>
      </c>
      <c r="M63" s="109">
        <f>1/SUM(1/M64,1/M65,1/M66,1/M67,1/M68,1/M69,1/M70,1/M72,1/M73,1/M75,1/M76)</f>
        <v>1.3703412650160918</v>
      </c>
      <c r="N63" s="109">
        <f>1/SUM(1/N64,1/N65,1/N66,1/N67,1/N68,1/N69,1/N70,1/N71,1/N72,1/N73,1/N74,1/N75,1/N76)</f>
        <v>0.25368820336850206</v>
      </c>
      <c r="O63" s="109">
        <f>1/SUM(1/O64,1/O65,1/O66,1/O67,1/O68,1/O69,1/O70,1/O71,1/O72,1/O73,1/O74,1/O75,1/O76)</f>
        <v>1.3715809379988073</v>
      </c>
      <c r="P63" s="109">
        <f>1/SUM(1/P64,1/P65,1/P66,1/P67,1/P68,1/P69,1/P70,1/P71,1/P72,1/P73,1/P74,1/P75,1/P76)</f>
        <v>0.47506430962437907</v>
      </c>
      <c r="Q63" s="109">
        <f>1/SUM(1/Q64,1/Q65,1/Q66,1/Q67,1/Q68,1/Q69,1/Q70,1/Q71,1/Q72,1/Q73,1/Q74,1/Q75,1/Q76)</f>
        <v>0.3024033459015677</v>
      </c>
      <c r="R63" s="109">
        <f>1/SUM(1/R64,1/R65,1/R66,1/R67,1/R68,1/R69,1/R70,1/R71,1/R72,1/R73,1/R74,1/R75,1/R76)</f>
        <v>1.5081776156369864</v>
      </c>
    </row>
    <row r="64" spans="1:18">
      <c r="A64" s="101" t="s">
        <v>319</v>
      </c>
      <c r="B64" s="106">
        <v>1</v>
      </c>
      <c r="C64" s="111">
        <f>IFERROR(C25/$B64,0)</f>
        <v>0</v>
      </c>
      <c r="D64" s="111">
        <f>IFERROR(D25/$B64,0)</f>
        <v>0.44826737814912815</v>
      </c>
      <c r="E64" s="111">
        <f>IFERROR(E25/$B64,0)</f>
        <v>373.46302162882989</v>
      </c>
      <c r="F64" s="111">
        <f>IFERROR(F25/$B64,0)</f>
        <v>32464.814264129385</v>
      </c>
      <c r="G64" s="103">
        <f t="shared" ref="G64:G76" si="34">(IF(AND(C64&lt;&gt;0,E64&lt;&gt;0,F64&lt;&gt;0),1/((1/C64)+(1/E64)+(1/F64)),IF(AND(C64&lt;&gt;0,E64&lt;&gt;0,F64=0), 1/((1/C64)+(1/E64)),IF(AND(C64&lt;&gt;0,E64=0,F64&lt;&gt;0),1/((1/C64)+(1/F64)),IF(AND(C64=0,E64&lt;&gt;0,F64&lt;&gt;0),1/((1/E64)+(1/F64)),IF(AND(C64&lt;&gt;0,E64=0,F64=0),1/(1/C64),IF(AND(C64=0,E64&lt;&gt;0,F64=0),1/(1/E64),IF(AND(C64=0,E64=0,F64&lt;&gt;0),1/(1/F64),IF(AND(C64=0,E64=0,F64=0),0)))))))))</f>
        <v>369.21570294915529</v>
      </c>
      <c r="H64" s="103">
        <f t="shared" ref="H64:H76" si="35">(IF(AND(C64&lt;&gt;0,D64&lt;&gt;0,F64&lt;&gt;0),1/((1/C64)+(1/D64)+(1/F64)),IF(AND(C64&lt;&gt;0,D64&lt;&gt;0,F64=0), 1/((1/C64)+(1/D64)),IF(AND(C64&lt;&gt;0,D64=0,F64&lt;&gt;0),1/((1/C64)+(1/F64)),IF(AND(C64=0,D64&lt;&gt;0,F64&lt;&gt;0),1/((1/D64)+(1/F64)),IF(AND(C64&lt;&gt;0,D64=0,F64=0),1/(1/C64),IF(AND(C64=0,D64&lt;&gt;0,F64=0),1/(1/D64),IF(AND(C64=0,D64=0,F64&lt;&gt;0),1/(1/F64),IF(AND(C64=0,D64=0,F64=0),0)))))))))</f>
        <v>0.44826118865221226</v>
      </c>
      <c r="I64" s="111">
        <f>IFERROR(I25/$B64,0)</f>
        <v>1177.0969870611677</v>
      </c>
      <c r="J64" s="111">
        <f>IFERROR(J25/$B64,0)</f>
        <v>5585.0478770899654</v>
      </c>
      <c r="K64" s="111">
        <f>IFERROR(K25/$B64,0)</f>
        <v>1979.1171512508045</v>
      </c>
      <c r="L64" s="111">
        <f>IFERROR(L25/$B64,0)</f>
        <v>1293.0232054838586</v>
      </c>
      <c r="M64" s="111">
        <f>IFERROR(M25/$B64,0)</f>
        <v>5689.3021041289785</v>
      </c>
      <c r="N64" s="111">
        <f>IFERROR(N25/$B64,0)</f>
        <v>1246.7584376689329</v>
      </c>
      <c r="O64" s="111">
        <f>IFERROR(O25/$B64,0)</f>
        <v>5938.8180622808213</v>
      </c>
      <c r="P64" s="111">
        <f>IFERROR(P25/$B64,0)</f>
        <v>2121.535755691094</v>
      </c>
      <c r="Q64" s="111">
        <f>IFERROR(Q25/$B64,0)</f>
        <v>1404.3425571436687</v>
      </c>
      <c r="R64" s="111">
        <f>IFERROR(R25/$B64,0)</f>
        <v>6449.2136132565056</v>
      </c>
    </row>
    <row r="65" spans="1:18">
      <c r="A65" s="101" t="s">
        <v>320</v>
      </c>
      <c r="B65" s="106">
        <v>1</v>
      </c>
      <c r="C65" s="111">
        <f>IFERROR(C21/$B65,0)</f>
        <v>0</v>
      </c>
      <c r="D65" s="111">
        <f>IFERROR(D21/$B65,0)</f>
        <v>7.3528749797123164E-2</v>
      </c>
      <c r="E65" s="111">
        <f>IFERROR(E21/$B65,0)</f>
        <v>61.258682684441169</v>
      </c>
      <c r="F65" s="111">
        <f>IFERROR(F21/$B65,0)</f>
        <v>2100649218.0230684</v>
      </c>
      <c r="G65" s="103">
        <f t="shared" si="34"/>
        <v>61.258680898028636</v>
      </c>
      <c r="H65" s="103">
        <f t="shared" si="35"/>
        <v>7.3528749794549444E-2</v>
      </c>
      <c r="I65" s="111">
        <f>IFERROR(I21/$B65,0)</f>
        <v>299969008.9383651</v>
      </c>
      <c r="J65" s="111">
        <f>IFERROR(J21/$B65,0)</f>
        <v>650080766.41228521</v>
      </c>
      <c r="K65" s="111">
        <f>IFERROR(K21/$B65,0)</f>
        <v>343323904.76148808</v>
      </c>
      <c r="L65" s="111">
        <f>IFERROR(L21/$B65,0)</f>
        <v>300996300.06486636</v>
      </c>
      <c r="M65" s="111">
        <f>IFERROR(M21/$B65,0)</f>
        <v>387184667.92485017</v>
      </c>
      <c r="N65" s="111">
        <f>IFERROR(N21/$B65,0)</f>
        <v>323299931.85579348</v>
      </c>
      <c r="O65" s="111">
        <f>IFERROR(O21/$B65,0)</f>
        <v>700642603.79990733</v>
      </c>
      <c r="P65" s="111">
        <f>IFERROR(P21/$B65,0)</f>
        <v>370026875.1318261</v>
      </c>
      <c r="Q65" s="111">
        <f>IFERROR(Q21/$B65,0)</f>
        <v>324407123.40324479</v>
      </c>
      <c r="R65" s="111">
        <f>IFERROR(R21/$B65,0)</f>
        <v>417299030.9856717</v>
      </c>
    </row>
    <row r="66" spans="1:18">
      <c r="A66" s="101" t="s">
        <v>321</v>
      </c>
      <c r="B66" s="106">
        <v>0.99980000000000002</v>
      </c>
      <c r="C66" s="111">
        <f>IFERROR(C17/$B66,0)</f>
        <v>308.07295970963486</v>
      </c>
      <c r="D66" s="111">
        <f>IFERROR(D17/$B66,0)</f>
        <v>1.3156423075863713E-2</v>
      </c>
      <c r="E66" s="111">
        <f>IFERROR(E17/$B66,0)</f>
        <v>10.960952670762367</v>
      </c>
      <c r="F66" s="111">
        <f>IFERROR(F17/$B66,0)</f>
        <v>49.848301491843173</v>
      </c>
      <c r="G66" s="103">
        <f t="shared" si="34"/>
        <v>8.7305901654229086</v>
      </c>
      <c r="H66" s="103">
        <f t="shared" si="35"/>
        <v>1.3152390095909062E-2</v>
      </c>
      <c r="I66" s="111">
        <f>IFERROR(I17/$B66,0)</f>
        <v>1.930659527375221</v>
      </c>
      <c r="J66" s="111">
        <f>IFERROR(J17/$B66,0)</f>
        <v>8.4865250919231059</v>
      </c>
      <c r="K66" s="111">
        <f>IFERROR(K17/$B66,0)</f>
        <v>3.0470906116400469</v>
      </c>
      <c r="L66" s="111">
        <f>IFERROR(L17/$B66,0)</f>
        <v>2.0614695831823253</v>
      </c>
      <c r="M66" s="111">
        <f>IFERROR(M17/$B66,0)</f>
        <v>8.6020484701377651</v>
      </c>
      <c r="N66" s="111">
        <f>IFERROR(N17/$B66,0)</f>
        <v>2.1679902376403817</v>
      </c>
      <c r="O66" s="111">
        <f>IFERROR(O17/$B66,0)</f>
        <v>9.5172754008265343</v>
      </c>
      <c r="P66" s="111">
        <f>IFERROR(P17/$B66,0)</f>
        <v>3.4020894707978413</v>
      </c>
      <c r="Q66" s="111">
        <f>IFERROR(Q17/$B66,0)</f>
        <v>2.4339019078785813</v>
      </c>
      <c r="R66" s="111">
        <f>IFERROR(R17/$B66,0)</f>
        <v>9.9024852556793412</v>
      </c>
    </row>
    <row r="67" spans="1:18">
      <c r="A67" s="101" t="s">
        <v>322</v>
      </c>
      <c r="B67" s="106">
        <v>2.0000000000000001E-4</v>
      </c>
      <c r="C67" s="111">
        <f>IFERROR(C5/$B67,0)</f>
        <v>0</v>
      </c>
      <c r="D67" s="111">
        <f>IFERROR(D5/$B67,0)</f>
        <v>0</v>
      </c>
      <c r="E67" s="111">
        <f>IFERROR(E5/$B67,0)</f>
        <v>0</v>
      </c>
      <c r="F67" s="111">
        <f>IFERROR(F5/$B67,0)</f>
        <v>2788581125.6797457</v>
      </c>
      <c r="G67" s="103">
        <f t="shared" si="34"/>
        <v>2788581125.6797457</v>
      </c>
      <c r="H67" s="103">
        <f t="shared" si="35"/>
        <v>2788581125.6797457</v>
      </c>
      <c r="I67" s="111">
        <f>IFERROR(I5/$B67,0)</f>
        <v>303330933.00495529</v>
      </c>
      <c r="J67" s="111">
        <f>IFERROR(J5/$B67,0)</f>
        <v>992243447.32968414</v>
      </c>
      <c r="K67" s="111">
        <f>IFERROR(K5/$B67,0)</f>
        <v>451442490.53935713</v>
      </c>
      <c r="L67" s="111">
        <f>IFERROR(L5/$B67,0)</f>
        <v>325492097.06011188</v>
      </c>
      <c r="M67" s="111">
        <f>IFERROR(M5/$B67,0)</f>
        <v>416858299.74365211</v>
      </c>
      <c r="N67" s="111">
        <f>IFERROR(N5/$B67,0)</f>
        <v>403093106.52658504</v>
      </c>
      <c r="O67" s="111">
        <f>IFERROR(O5/$B67,0)</f>
        <v>1318581292.2292247</v>
      </c>
      <c r="P67" s="111">
        <f>IFERROR(P5/$B67,0)</f>
        <v>599916909.65007913</v>
      </c>
      <c r="Q67" s="111">
        <f>IFERROR(Q5/$B67,0)</f>
        <v>432542831.20432639</v>
      </c>
      <c r="R67" s="111">
        <f>IFERROR(R5/$B67,0)</f>
        <v>553958362.7704531</v>
      </c>
    </row>
    <row r="68" spans="1:18">
      <c r="A68" s="101" t="s">
        <v>323</v>
      </c>
      <c r="B68" s="106">
        <v>0.99999979999999999</v>
      </c>
      <c r="C68" s="111">
        <f>IFERROR(C9/$B68,0)</f>
        <v>461.24321207312744</v>
      </c>
      <c r="D68" s="111">
        <f>IFERROR(D9/$B68,0)</f>
        <v>1.6538023083980218E-2</v>
      </c>
      <c r="E68" s="111">
        <f>IFERROR(E9/$B68,0)</f>
        <v>13.778250155548616</v>
      </c>
      <c r="F68" s="111">
        <f>IFERROR(F9/$B68,0)</f>
        <v>9.0118676384435066</v>
      </c>
      <c r="G68" s="103">
        <f t="shared" si="34"/>
        <v>5.3847106418636779</v>
      </c>
      <c r="H68" s="103">
        <f t="shared" si="35"/>
        <v>1.6507138334153161E-2</v>
      </c>
      <c r="I68" s="111">
        <f>IFERROR(I9/$B68,0)</f>
        <v>0.28685562564653583</v>
      </c>
      <c r="J68" s="111">
        <f>IFERROR(J9/$B68,0)</f>
        <v>1.5883115187647099</v>
      </c>
      <c r="K68" s="111">
        <f>IFERROR(K9/$B68,0)</f>
        <v>0.55279469525634506</v>
      </c>
      <c r="L68" s="111">
        <f>IFERROR(L9/$B68,0)</f>
        <v>0.34302697439481183</v>
      </c>
      <c r="M68" s="111">
        <f>IFERROR(M9/$B68,0)</f>
        <v>1.6402926230151909</v>
      </c>
      <c r="N68" s="111">
        <f>IFERROR(N9/$B68,0)</f>
        <v>0.28765829505774848</v>
      </c>
      <c r="O68" s="111">
        <f>IFERROR(O9/$B68,0)</f>
        <v>1.6060211921989367</v>
      </c>
      <c r="P68" s="111">
        <f>IFERROR(P9/$B68,0)</f>
        <v>0.55306973992527375</v>
      </c>
      <c r="Q68" s="111">
        <f>IFERROR(Q9/$B68,0)</f>
        <v>0.34577119018997032</v>
      </c>
      <c r="R68" s="111">
        <f>IFERROR(R9/$B68,0)</f>
        <v>1.7902292303865799</v>
      </c>
    </row>
    <row r="69" spans="1:18">
      <c r="A69" s="101" t="s">
        <v>324</v>
      </c>
      <c r="B69" s="106">
        <v>1.9999999999999999E-7</v>
      </c>
      <c r="C69" s="111">
        <f>IFERROR(C24/$B69,0)</f>
        <v>0</v>
      </c>
      <c r="D69" s="111">
        <f>IFERROR(D24/$B69,0)</f>
        <v>0</v>
      </c>
      <c r="E69" s="111">
        <f>IFERROR(E24/$B69,0)</f>
        <v>0</v>
      </c>
      <c r="F69" s="111">
        <f>IFERROR(F24/$B69,0)</f>
        <v>83077305033.391083</v>
      </c>
      <c r="G69" s="103">
        <f t="shared" si="34"/>
        <v>83077305033.391083</v>
      </c>
      <c r="H69" s="103">
        <f t="shared" si="35"/>
        <v>83077305033.391083</v>
      </c>
      <c r="I69" s="111">
        <f>IFERROR(I24/$B69,0)</f>
        <v>2972497194.3228178</v>
      </c>
      <c r="J69" s="111">
        <f>IFERROR(J24/$B69,0)</f>
        <v>14444104999.222807</v>
      </c>
      <c r="K69" s="111">
        <f>IFERROR(K24/$B69,0)</f>
        <v>5131096347.3429594</v>
      </c>
      <c r="L69" s="111">
        <f>IFERROR(L24/$B69,0)</f>
        <v>3315477639.8216047</v>
      </c>
      <c r="M69" s="111">
        <f>IFERROR(M24/$B69,0)</f>
        <v>14786006626.991718</v>
      </c>
      <c r="N69" s="111">
        <f>IFERROR(N24/$B69,0)</f>
        <v>3218496335.218123</v>
      </c>
      <c r="O69" s="111">
        <f>IFERROR(O24/$B69,0)</f>
        <v>15296562842.053047</v>
      </c>
      <c r="P69" s="111">
        <f>IFERROR(P24/$B69,0)</f>
        <v>5521104811.3511152</v>
      </c>
      <c r="Q69" s="111">
        <f>IFERROR(Q24/$B69,0)</f>
        <v>3433515587.2079229</v>
      </c>
      <c r="R69" s="111">
        <f>IFERROR(R24/$B69,0)</f>
        <v>16503506911.049852</v>
      </c>
    </row>
    <row r="70" spans="1:18">
      <c r="A70" s="101" t="s">
        <v>325</v>
      </c>
      <c r="B70" s="106">
        <v>0.99979000004200003</v>
      </c>
      <c r="C70" s="111">
        <f>IFERROR(C20/$B70,0)</f>
        <v>0</v>
      </c>
      <c r="D70" s="111">
        <f>IFERROR(D20/$B70,0)</f>
        <v>0</v>
      </c>
      <c r="E70" s="111">
        <f>IFERROR(E20/$B70,0)</f>
        <v>0</v>
      </c>
      <c r="F70" s="111">
        <f>IFERROR(F20/$B70,0)</f>
        <v>153530.40756225714</v>
      </c>
      <c r="G70" s="103">
        <f t="shared" si="34"/>
        <v>153530.40756225714</v>
      </c>
      <c r="H70" s="103">
        <f t="shared" si="35"/>
        <v>153530.40756225714</v>
      </c>
      <c r="I70" s="111">
        <f>IFERROR(I20/$B70,0)</f>
        <v>5316.8786112742546</v>
      </c>
      <c r="J70" s="111">
        <f>IFERROR(J20/$B70,0)</f>
        <v>26877.603273904784</v>
      </c>
      <c r="K70" s="111">
        <f>IFERROR(K20/$B70,0)</f>
        <v>9535.7062050027416</v>
      </c>
      <c r="L70" s="111">
        <f>IFERROR(L20/$B70,0)</f>
        <v>6071.1762689290808</v>
      </c>
      <c r="M70" s="111">
        <f>IFERROR(M20/$B70,0)</f>
        <v>27587.577700007932</v>
      </c>
      <c r="N70" s="111">
        <f>IFERROR(N20/$B70,0)</f>
        <v>5539.1887622694112</v>
      </c>
      <c r="O70" s="111">
        <f>IFERROR(O20/$B70,0)</f>
        <v>27901.359147860087</v>
      </c>
      <c r="P70" s="111">
        <f>IFERROR(P20/$B70,0)</f>
        <v>9956.2203698453395</v>
      </c>
      <c r="Q70" s="111">
        <f>IFERROR(Q20/$B70,0)</f>
        <v>6248.3117647754852</v>
      </c>
      <c r="R70" s="111">
        <f>IFERROR(R20/$B70,0)</f>
        <v>30499.185562670937</v>
      </c>
    </row>
    <row r="71" spans="1:18">
      <c r="A71" s="101" t="s">
        <v>326</v>
      </c>
      <c r="B71" s="106">
        <v>2.0999995799999999E-4</v>
      </c>
      <c r="C71" s="111">
        <f>IFERROR(C29/$B71,0)</f>
        <v>0</v>
      </c>
      <c r="D71" s="111">
        <f>IFERROR(D29/$B71,0)</f>
        <v>0</v>
      </c>
      <c r="E71" s="111">
        <f>IFERROR(E29/$B71,0)</f>
        <v>0</v>
      </c>
      <c r="F71" s="111">
        <f>IFERROR(F29/$B71,0)</f>
        <v>22727.063781535238</v>
      </c>
      <c r="G71" s="103">
        <f t="shared" si="34"/>
        <v>22727.063781535238</v>
      </c>
      <c r="H71" s="103">
        <f t="shared" si="35"/>
        <v>22727.063781535238</v>
      </c>
      <c r="I71" s="111">
        <f>IFERROR(I29/$B71,0)</f>
        <v>0</v>
      </c>
      <c r="J71" s="111">
        <f>IFERROR(J29/$B71,0)</f>
        <v>0</v>
      </c>
      <c r="K71" s="111">
        <f>IFERROR(K29/$B71,0)</f>
        <v>0</v>
      </c>
      <c r="L71" s="111">
        <f>IFERROR(L29/$B71,0)</f>
        <v>0</v>
      </c>
      <c r="M71" s="111">
        <f>IFERROR(M29/$B71,0)</f>
        <v>0</v>
      </c>
      <c r="N71" s="111">
        <f>IFERROR(N29/$B71,0)</f>
        <v>752.33663785479405</v>
      </c>
      <c r="O71" s="111">
        <f>IFERROR(O29/$B71,0)</f>
        <v>4056.511163813042</v>
      </c>
      <c r="P71" s="111">
        <f>IFERROR(P29/$B71,0)</f>
        <v>1412.3056435011074</v>
      </c>
      <c r="Q71" s="111">
        <f>IFERROR(Q29/$B71,0)</f>
        <v>893.53089490266962</v>
      </c>
      <c r="R71" s="111">
        <f>IFERROR(R29/$B71,0)</f>
        <v>4514.7860060660851</v>
      </c>
    </row>
    <row r="72" spans="1:18">
      <c r="A72" s="101" t="s">
        <v>327</v>
      </c>
      <c r="B72" s="106">
        <v>1</v>
      </c>
      <c r="C72" s="111">
        <f>IFERROR(C16/$B72,0)</f>
        <v>0.11331775412971912</v>
      </c>
      <c r="D72" s="111">
        <f>IFERROR(D16/$B72,0)</f>
        <v>6.4389190586531335E-5</v>
      </c>
      <c r="E72" s="111">
        <f>IFERROR(E16/$B72,0)</f>
        <v>5.3644282071047197E-2</v>
      </c>
      <c r="F72" s="111">
        <f>IFERROR(F16/$B72,0)</f>
        <v>5838.9474182600397</v>
      </c>
      <c r="G72" s="103">
        <f t="shared" si="34"/>
        <v>3.6408346473704903E-2</v>
      </c>
      <c r="H72" s="103">
        <f t="shared" si="35"/>
        <v>6.4352623556141871E-5</v>
      </c>
      <c r="I72" s="111">
        <f>IFERROR(I16/$B72,0)</f>
        <v>1119.7545465101855</v>
      </c>
      <c r="J72" s="111">
        <f>IFERROR(J16/$B72,0)</f>
        <v>1742.7552378283524</v>
      </c>
      <c r="K72" s="111">
        <f>IFERROR(K16/$B72,0)</f>
        <v>1132.2358869967638</v>
      </c>
      <c r="L72" s="111">
        <f>IFERROR(L16/$B72,0)</f>
        <v>1119.7545465101855</v>
      </c>
      <c r="M72" s="111">
        <f>IFERROR(M16/$B72,0)</f>
        <v>967.40698916186102</v>
      </c>
      <c r="N72" s="111">
        <f>IFERROR(N16/$B72,0)</f>
        <v>1418.5811183184894</v>
      </c>
      <c r="O72" s="111">
        <f>IFERROR(O16/$B72,0)</f>
        <v>2144.7755746521921</v>
      </c>
      <c r="P72" s="111">
        <f>IFERROR(P16/$B72,0)</f>
        <v>1430.0179545861199</v>
      </c>
      <c r="Q72" s="111">
        <f>IFERROR(Q16/$B72,0)</f>
        <v>1421.5613307519316</v>
      </c>
      <c r="R72" s="111">
        <f>IFERROR(R16/$B72,0)</f>
        <v>1159.9209800050712</v>
      </c>
    </row>
    <row r="73" spans="1:18">
      <c r="A73" s="101" t="s">
        <v>328</v>
      </c>
      <c r="B73" s="106">
        <v>1</v>
      </c>
      <c r="C73" s="111">
        <f>IFERROR(C7/$B73,0)</f>
        <v>18.175718979222275</v>
      </c>
      <c r="D73" s="111">
        <f>IFERROR(D7/$B73,0)</f>
        <v>2.2457693302131666E-3</v>
      </c>
      <c r="E73" s="111">
        <f>IFERROR(E7/$B73,0)</f>
        <v>1.8710078868682318</v>
      </c>
      <c r="F73" s="111">
        <f>IFERROR(F7/$B73,0)</f>
        <v>2283.8736140216797</v>
      </c>
      <c r="G73" s="103">
        <f t="shared" si="34"/>
        <v>1.6951232674968042</v>
      </c>
      <c r="H73" s="103">
        <f t="shared" si="35"/>
        <v>2.2454896722640468E-3</v>
      </c>
      <c r="I73" s="111">
        <f>IFERROR(I7/$B73,0)</f>
        <v>671.12374858596843</v>
      </c>
      <c r="J73" s="111">
        <f>IFERROR(J7/$B73,0)</f>
        <v>1945.4051909842769</v>
      </c>
      <c r="K73" s="111">
        <f>IFERROR(K7/$B73,0)</f>
        <v>903.72913872087793</v>
      </c>
      <c r="L73" s="111">
        <f>IFERROR(L7/$B73,0)</f>
        <v>691.54925397771524</v>
      </c>
      <c r="M73" s="111">
        <f>IFERROR(M7/$B73,0)</f>
        <v>385.12428187620941</v>
      </c>
      <c r="N73" s="111">
        <f>IFERROR(N7/$B73,0)</f>
        <v>829.72449664596309</v>
      </c>
      <c r="O73" s="111">
        <f>IFERROR(O7/$B73,0)</f>
        <v>2295.7743006748251</v>
      </c>
      <c r="P73" s="111">
        <f>IFERROR(P7/$B73,0)</f>
        <v>1041.7892394745113</v>
      </c>
      <c r="Q73" s="111">
        <f>IFERROR(Q7/$B73,0)</f>
        <v>847.92638387076045</v>
      </c>
      <c r="R73" s="111">
        <f>IFERROR(R7/$B73,0)</f>
        <v>453.69699893155826</v>
      </c>
    </row>
    <row r="74" spans="1:18">
      <c r="A74" s="101" t="s">
        <v>329</v>
      </c>
      <c r="B74" s="107">
        <v>1.9000000000000001E-8</v>
      </c>
      <c r="C74" s="111">
        <f>IFERROR(C12/$B74,0)</f>
        <v>0</v>
      </c>
      <c r="D74" s="111">
        <f>IFERROR(D12/$B74,0)</f>
        <v>0</v>
      </c>
      <c r="E74" s="111">
        <f>IFERROR(E12/$B74,0)</f>
        <v>0</v>
      </c>
      <c r="F74" s="111">
        <f>IFERROR(F12/$B74,0)</f>
        <v>5234276132.521512</v>
      </c>
      <c r="G74" s="103">
        <f t="shared" si="34"/>
        <v>5234276132.521512</v>
      </c>
      <c r="H74" s="103">
        <f t="shared" si="35"/>
        <v>5234276132.521512</v>
      </c>
      <c r="I74" s="111">
        <f>IFERROR(I12/$B74,0)</f>
        <v>0</v>
      </c>
      <c r="J74" s="111">
        <f>IFERROR(J12/$B74,0)</f>
        <v>0</v>
      </c>
      <c r="K74" s="111">
        <f>IFERROR(K12/$B74,0)</f>
        <v>0</v>
      </c>
      <c r="L74" s="111">
        <f>IFERROR(L12/$B74,0)</f>
        <v>0</v>
      </c>
      <c r="M74" s="111">
        <f>IFERROR(M12/$B74,0)</f>
        <v>0</v>
      </c>
      <c r="N74" s="111">
        <f>IFERROR(N12/$B74,0)</f>
        <v>242532877.94141984</v>
      </c>
      <c r="O74" s="111">
        <f>IFERROR(O12/$B74,0)</f>
        <v>1033963902.8374532</v>
      </c>
      <c r="P74" s="111">
        <f>IFERROR(P12/$B74,0)</f>
        <v>368355631.98670107</v>
      </c>
      <c r="Q74" s="111">
        <f>IFERROR(Q12/$B74,0)</f>
        <v>262301291.1021359</v>
      </c>
      <c r="R74" s="111">
        <f>IFERROR(R12/$B74,0)</f>
        <v>1039801571.4724008</v>
      </c>
    </row>
    <row r="75" spans="1:18">
      <c r="A75" s="101" t="s">
        <v>330</v>
      </c>
      <c r="B75" s="106">
        <v>1</v>
      </c>
      <c r="C75" s="111">
        <f>IFERROR(C18/$B75,0)</f>
        <v>4.7313082909831182E-2</v>
      </c>
      <c r="D75" s="111">
        <f>IFERROR(D18/$B75,0)</f>
        <v>7.0466741738831488E-5</v>
      </c>
      <c r="E75" s="111">
        <f>IFERROR(E18/$B75,0)</f>
        <v>5.8707645429794002E-2</v>
      </c>
      <c r="F75" s="111">
        <f>IFERROR(F18/$B75,0)</f>
        <v>1307206.78777928</v>
      </c>
      <c r="G75" s="103">
        <f t="shared" si="34"/>
        <v>2.6199024318089403E-2</v>
      </c>
      <c r="H75" s="103">
        <f t="shared" si="35"/>
        <v>7.0361946680055662E-5</v>
      </c>
      <c r="I75" s="111">
        <f>IFERROR(I18/$B75,0)</f>
        <v>45445.634251462056</v>
      </c>
      <c r="J75" s="111">
        <f>IFERROR(J18/$B75,0)</f>
        <v>228888.50236253068</v>
      </c>
      <c r="K75" s="111">
        <f>IFERROR(K18/$B75,0)</f>
        <v>80615.876935038366</v>
      </c>
      <c r="L75" s="111">
        <f>IFERROR(L18/$B75,0)</f>
        <v>51746.356404319617</v>
      </c>
      <c r="M75" s="111">
        <f>IFERROR(M18/$B75,0)</f>
        <v>235463.28618878327</v>
      </c>
      <c r="N75" s="111">
        <f>IFERROR(N18/$B75,0)</f>
        <v>47187.324817786321</v>
      </c>
      <c r="O75" s="111">
        <f>IFERROR(O18/$B75,0)</f>
        <v>237605.71773296097</v>
      </c>
      <c r="P75" s="111">
        <f>IFERROR(P18/$B75,0)</f>
        <v>84244.726832001543</v>
      </c>
      <c r="Q75" s="111">
        <f>IFERROR(Q18/$B75,0)</f>
        <v>53243.753060772666</v>
      </c>
      <c r="R75" s="111">
        <f>IFERROR(R18/$B75,0)</f>
        <v>259679.77954527579</v>
      </c>
    </row>
    <row r="76" spans="1:18">
      <c r="A76" s="101" t="s">
        <v>331</v>
      </c>
      <c r="B76" s="106">
        <v>1.339E-6</v>
      </c>
      <c r="C76" s="111">
        <f>IFERROR(C27/$B76,0)</f>
        <v>0</v>
      </c>
      <c r="D76" s="111">
        <f>IFERROR(D27/$B76,0)</f>
        <v>0</v>
      </c>
      <c r="E76" s="111">
        <f>IFERROR(E27/$B76,0)</f>
        <v>0</v>
      </c>
      <c r="F76" s="111">
        <f>IFERROR(F27/$B76,0)</f>
        <v>927066731.17053187</v>
      </c>
      <c r="G76" s="103">
        <f t="shared" si="34"/>
        <v>927066731.17053199</v>
      </c>
      <c r="H76" s="103">
        <f t="shared" si="35"/>
        <v>927066731.17053199</v>
      </c>
      <c r="I76" s="111">
        <f>IFERROR(I27/$B76,0)</f>
        <v>223786857.23587927</v>
      </c>
      <c r="J76" s="111">
        <f>IFERROR(J27/$B76,0)</f>
        <v>659011972.60340595</v>
      </c>
      <c r="K76" s="111">
        <f>IFERROR(K27/$B76,0)</f>
        <v>309959021.01261878</v>
      </c>
      <c r="L76" s="111">
        <f>IFERROR(L27/$B76,0)</f>
        <v>233148458.8333962</v>
      </c>
      <c r="M76" s="111">
        <f>IFERROR(M27/$B76,0)</f>
        <v>159455757.94872603</v>
      </c>
      <c r="N76" s="111">
        <f>IFERROR(N27/$B76,0)</f>
        <v>251614179.75969595</v>
      </c>
      <c r="O76" s="111">
        <f>IFERROR(O27/$B76,0)</f>
        <v>784931818.14758551</v>
      </c>
      <c r="P76" s="111">
        <f>IFERROR(P27/$B76,0)</f>
        <v>373456996.45798922</v>
      </c>
      <c r="Q76" s="111">
        <f>IFERROR(Q27/$B76,0)</f>
        <v>278661760.89938414</v>
      </c>
      <c r="R76" s="111">
        <f>IFERROR(R27/$B76,0)</f>
        <v>184164040.93425789</v>
      </c>
    </row>
  </sheetData>
  <sheetProtection algorithmName="SHA-512" hashValue="JMhYz1T3wz8f73sf4fmDJzPRJtI1LsA3MOtabGW2YOCT5+Db6w6gEce3d/Qnmc0Crpzi313TUWr9wicvFCOvoA==" saltValue="xpCkIaDANn1kVcATFSd3SA==" spinCount="100000" sheet="1" objects="1" scenarios="1" formatColumns="0" autoFilter="0"/>
  <autoFilter ref="A1:R76" xr:uid="{00000000-0009-0000-0000-00000900000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79998168889431442"/>
  </sheetPr>
  <dimension ref="A1:AI76"/>
  <sheetViews>
    <sheetView workbookViewId="0">
      <pane xSplit="3" ySplit="1" topLeftCell="D2" activePane="bottomRight" state="frozen"/>
      <selection pane="topRight" activeCell="D1" sqref="D1"/>
      <selection pane="bottomLeft" activeCell="A2" sqref="A2"/>
      <selection pane="bottomRight" activeCell="D2" sqref="D2"/>
    </sheetView>
  </sheetViews>
  <sheetFormatPr defaultRowHeight="14.25"/>
  <cols>
    <col min="1" max="1" width="14.53125" style="1" bestFit="1" customWidth="1"/>
    <col min="2" max="2" width="11.73046875" style="1" bestFit="1" customWidth="1"/>
    <col min="3" max="3" width="7.19921875" style="9" bestFit="1" customWidth="1"/>
    <col min="4" max="6" width="8.06640625" style="9" bestFit="1" customWidth="1"/>
    <col min="7" max="9" width="7.73046875" style="9" bestFit="1" customWidth="1"/>
    <col min="10" max="14" width="8.06640625" style="9" bestFit="1" customWidth="1"/>
    <col min="15" max="19" width="7.73046875" style="9" bestFit="1" customWidth="1"/>
    <col min="20" max="20" width="13.6640625" style="9" bestFit="1" customWidth="1"/>
    <col min="21" max="21" width="16.19921875" style="9" bestFit="1" customWidth="1"/>
    <col min="22" max="22" width="16.06640625" style="9" bestFit="1" customWidth="1"/>
    <col min="23" max="23" width="13.6640625" style="9" bestFit="1" customWidth="1"/>
    <col min="24" max="24" width="14.9296875" style="9" bestFit="1" customWidth="1"/>
    <col min="25" max="25" width="15.06640625" style="9" bestFit="1" customWidth="1"/>
    <col min="26" max="26" width="11.59765625" style="9" bestFit="1" customWidth="1"/>
    <col min="27" max="28" width="13.33203125" style="9" bestFit="1" customWidth="1"/>
    <col min="29" max="29" width="14.33203125" style="9" bestFit="1" customWidth="1"/>
    <col min="30" max="30" width="12" style="9" bestFit="1" customWidth="1"/>
    <col min="31" max="31" width="11.59765625" style="9" bestFit="1" customWidth="1"/>
    <col min="32" max="33" width="13.33203125" style="9" bestFit="1" customWidth="1"/>
    <col min="34" max="34" width="14.33203125" style="9" bestFit="1" customWidth="1"/>
    <col min="35" max="35" width="12" style="9" bestFit="1" customWidth="1"/>
    <col min="36" max="272" width="9.06640625" style="9"/>
    <col min="273" max="273" width="15.3984375" style="9" customWidth="1"/>
    <col min="274" max="274" width="11.1328125" style="9" customWidth="1"/>
    <col min="275" max="275" width="14.59765625" style="9" customWidth="1"/>
    <col min="276" max="276" width="17.3984375" style="9" customWidth="1"/>
    <col min="277" max="277" width="17.59765625" style="9" customWidth="1"/>
    <col min="278" max="278" width="14.73046875" style="9" customWidth="1"/>
    <col min="279" max="279" width="14.3984375" style="9" customWidth="1"/>
    <col min="280" max="280" width="12.1328125" style="9" customWidth="1"/>
    <col min="281" max="281" width="12.3984375" style="9" customWidth="1"/>
    <col min="282" max="283" width="13.86328125" style="9" customWidth="1"/>
    <col min="284" max="284" width="14.86328125" style="9" customWidth="1"/>
    <col min="285" max="285" width="12.1328125" style="9" customWidth="1"/>
    <col min="286" max="286" width="12.3984375" style="9" customWidth="1"/>
    <col min="287" max="288" width="13.86328125" style="9" customWidth="1"/>
    <col min="289" max="289" width="14.86328125" style="9" customWidth="1"/>
    <col min="290" max="528" width="9.06640625" style="9"/>
    <col min="529" max="529" width="15.3984375" style="9" customWidth="1"/>
    <col min="530" max="530" width="11.1328125" style="9" customWidth="1"/>
    <col min="531" max="531" width="14.59765625" style="9" customWidth="1"/>
    <col min="532" max="532" width="17.3984375" style="9" customWidth="1"/>
    <col min="533" max="533" width="17.59765625" style="9" customWidth="1"/>
    <col min="534" max="534" width="14.73046875" style="9" customWidth="1"/>
    <col min="535" max="535" width="14.3984375" style="9" customWidth="1"/>
    <col min="536" max="536" width="12.1328125" style="9" customWidth="1"/>
    <col min="537" max="537" width="12.3984375" style="9" customWidth="1"/>
    <col min="538" max="539" width="13.86328125" style="9" customWidth="1"/>
    <col min="540" max="540" width="14.86328125" style="9" customWidth="1"/>
    <col min="541" max="541" width="12.1328125" style="9" customWidth="1"/>
    <col min="542" max="542" width="12.3984375" style="9" customWidth="1"/>
    <col min="543" max="544" width="13.86328125" style="9" customWidth="1"/>
    <col min="545" max="545" width="14.86328125" style="9" customWidth="1"/>
    <col min="546" max="784" width="9.06640625" style="9"/>
    <col min="785" max="785" width="15.3984375" style="9" customWidth="1"/>
    <col min="786" max="786" width="11.1328125" style="9" customWidth="1"/>
    <col min="787" max="787" width="14.59765625" style="9" customWidth="1"/>
    <col min="788" max="788" width="17.3984375" style="9" customWidth="1"/>
    <col min="789" max="789" width="17.59765625" style="9" customWidth="1"/>
    <col min="790" max="790" width="14.73046875" style="9" customWidth="1"/>
    <col min="791" max="791" width="14.3984375" style="9" customWidth="1"/>
    <col min="792" max="792" width="12.1328125" style="9" customWidth="1"/>
    <col min="793" max="793" width="12.3984375" style="9" customWidth="1"/>
    <col min="794" max="795" width="13.86328125" style="9" customWidth="1"/>
    <col min="796" max="796" width="14.86328125" style="9" customWidth="1"/>
    <col min="797" max="797" width="12.1328125" style="9" customWidth="1"/>
    <col min="798" max="798" width="12.3984375" style="9" customWidth="1"/>
    <col min="799" max="800" width="13.86328125" style="9" customWidth="1"/>
    <col min="801" max="801" width="14.86328125" style="9" customWidth="1"/>
    <col min="802" max="1040" width="9.06640625" style="9"/>
    <col min="1041" max="1041" width="15.3984375" style="9" customWidth="1"/>
    <col min="1042" max="1042" width="11.1328125" style="9" customWidth="1"/>
    <col min="1043" max="1043" width="14.59765625" style="9" customWidth="1"/>
    <col min="1044" max="1044" width="17.3984375" style="9" customWidth="1"/>
    <col min="1045" max="1045" width="17.59765625" style="9" customWidth="1"/>
    <col min="1046" max="1046" width="14.73046875" style="9" customWidth="1"/>
    <col min="1047" max="1047" width="14.3984375" style="9" customWidth="1"/>
    <col min="1048" max="1048" width="12.1328125" style="9" customWidth="1"/>
    <col min="1049" max="1049" width="12.3984375" style="9" customWidth="1"/>
    <col min="1050" max="1051" width="13.86328125" style="9" customWidth="1"/>
    <col min="1052" max="1052" width="14.86328125" style="9" customWidth="1"/>
    <col min="1053" max="1053" width="12.1328125" style="9" customWidth="1"/>
    <col min="1054" max="1054" width="12.3984375" style="9" customWidth="1"/>
    <col min="1055" max="1056" width="13.86328125" style="9" customWidth="1"/>
    <col min="1057" max="1057" width="14.86328125" style="9" customWidth="1"/>
    <col min="1058" max="1296" width="9.06640625" style="9"/>
    <col min="1297" max="1297" width="15.3984375" style="9" customWidth="1"/>
    <col min="1298" max="1298" width="11.1328125" style="9" customWidth="1"/>
    <col min="1299" max="1299" width="14.59765625" style="9" customWidth="1"/>
    <col min="1300" max="1300" width="17.3984375" style="9" customWidth="1"/>
    <col min="1301" max="1301" width="17.59765625" style="9" customWidth="1"/>
    <col min="1302" max="1302" width="14.73046875" style="9" customWidth="1"/>
    <col min="1303" max="1303" width="14.3984375" style="9" customWidth="1"/>
    <col min="1304" max="1304" width="12.1328125" style="9" customWidth="1"/>
    <col min="1305" max="1305" width="12.3984375" style="9" customWidth="1"/>
    <col min="1306" max="1307" width="13.86328125" style="9" customWidth="1"/>
    <col min="1308" max="1308" width="14.86328125" style="9" customWidth="1"/>
    <col min="1309" max="1309" width="12.1328125" style="9" customWidth="1"/>
    <col min="1310" max="1310" width="12.3984375" style="9" customWidth="1"/>
    <col min="1311" max="1312" width="13.86328125" style="9" customWidth="1"/>
    <col min="1313" max="1313" width="14.86328125" style="9" customWidth="1"/>
    <col min="1314" max="1552" width="9.06640625" style="9"/>
    <col min="1553" max="1553" width="15.3984375" style="9" customWidth="1"/>
    <col min="1554" max="1554" width="11.1328125" style="9" customWidth="1"/>
    <col min="1555" max="1555" width="14.59765625" style="9" customWidth="1"/>
    <col min="1556" max="1556" width="17.3984375" style="9" customWidth="1"/>
    <col min="1557" max="1557" width="17.59765625" style="9" customWidth="1"/>
    <col min="1558" max="1558" width="14.73046875" style="9" customWidth="1"/>
    <col min="1559" max="1559" width="14.3984375" style="9" customWidth="1"/>
    <col min="1560" max="1560" width="12.1328125" style="9" customWidth="1"/>
    <col min="1561" max="1561" width="12.3984375" style="9" customWidth="1"/>
    <col min="1562" max="1563" width="13.86328125" style="9" customWidth="1"/>
    <col min="1564" max="1564" width="14.86328125" style="9" customWidth="1"/>
    <col min="1565" max="1565" width="12.1328125" style="9" customWidth="1"/>
    <col min="1566" max="1566" width="12.3984375" style="9" customWidth="1"/>
    <col min="1567" max="1568" width="13.86328125" style="9" customWidth="1"/>
    <col min="1569" max="1569" width="14.86328125" style="9" customWidth="1"/>
    <col min="1570" max="1808" width="9.06640625" style="9"/>
    <col min="1809" max="1809" width="15.3984375" style="9" customWidth="1"/>
    <col min="1810" max="1810" width="11.1328125" style="9" customWidth="1"/>
    <col min="1811" max="1811" width="14.59765625" style="9" customWidth="1"/>
    <col min="1812" max="1812" width="17.3984375" style="9" customWidth="1"/>
    <col min="1813" max="1813" width="17.59765625" style="9" customWidth="1"/>
    <col min="1814" max="1814" width="14.73046875" style="9" customWidth="1"/>
    <col min="1815" max="1815" width="14.3984375" style="9" customWidth="1"/>
    <col min="1816" max="1816" width="12.1328125" style="9" customWidth="1"/>
    <col min="1817" max="1817" width="12.3984375" style="9" customWidth="1"/>
    <col min="1818" max="1819" width="13.86328125" style="9" customWidth="1"/>
    <col min="1820" max="1820" width="14.86328125" style="9" customWidth="1"/>
    <col min="1821" max="1821" width="12.1328125" style="9" customWidth="1"/>
    <col min="1822" max="1822" width="12.3984375" style="9" customWidth="1"/>
    <col min="1823" max="1824" width="13.86328125" style="9" customWidth="1"/>
    <col min="1825" max="1825" width="14.86328125" style="9" customWidth="1"/>
    <col min="1826" max="2064" width="9.06640625" style="9"/>
    <col min="2065" max="2065" width="15.3984375" style="9" customWidth="1"/>
    <col min="2066" max="2066" width="11.1328125" style="9" customWidth="1"/>
    <col min="2067" max="2067" width="14.59765625" style="9" customWidth="1"/>
    <col min="2068" max="2068" width="17.3984375" style="9" customWidth="1"/>
    <col min="2069" max="2069" width="17.59765625" style="9" customWidth="1"/>
    <col min="2070" max="2070" width="14.73046875" style="9" customWidth="1"/>
    <col min="2071" max="2071" width="14.3984375" style="9" customWidth="1"/>
    <col min="2072" max="2072" width="12.1328125" style="9" customWidth="1"/>
    <col min="2073" max="2073" width="12.3984375" style="9" customWidth="1"/>
    <col min="2074" max="2075" width="13.86328125" style="9" customWidth="1"/>
    <col min="2076" max="2076" width="14.86328125" style="9" customWidth="1"/>
    <col min="2077" max="2077" width="12.1328125" style="9" customWidth="1"/>
    <col min="2078" max="2078" width="12.3984375" style="9" customWidth="1"/>
    <col min="2079" max="2080" width="13.86328125" style="9" customWidth="1"/>
    <col min="2081" max="2081" width="14.86328125" style="9" customWidth="1"/>
    <col min="2082" max="2320" width="9.06640625" style="9"/>
    <col min="2321" max="2321" width="15.3984375" style="9" customWidth="1"/>
    <col min="2322" max="2322" width="11.1328125" style="9" customWidth="1"/>
    <col min="2323" max="2323" width="14.59765625" style="9" customWidth="1"/>
    <col min="2324" max="2324" width="17.3984375" style="9" customWidth="1"/>
    <col min="2325" max="2325" width="17.59765625" style="9" customWidth="1"/>
    <col min="2326" max="2326" width="14.73046875" style="9" customWidth="1"/>
    <col min="2327" max="2327" width="14.3984375" style="9" customWidth="1"/>
    <col min="2328" max="2328" width="12.1328125" style="9" customWidth="1"/>
    <col min="2329" max="2329" width="12.3984375" style="9" customWidth="1"/>
    <col min="2330" max="2331" width="13.86328125" style="9" customWidth="1"/>
    <col min="2332" max="2332" width="14.86328125" style="9" customWidth="1"/>
    <col min="2333" max="2333" width="12.1328125" style="9" customWidth="1"/>
    <col min="2334" max="2334" width="12.3984375" style="9" customWidth="1"/>
    <col min="2335" max="2336" width="13.86328125" style="9" customWidth="1"/>
    <col min="2337" max="2337" width="14.86328125" style="9" customWidth="1"/>
    <col min="2338" max="2576" width="9.06640625" style="9"/>
    <col min="2577" max="2577" width="15.3984375" style="9" customWidth="1"/>
    <col min="2578" max="2578" width="11.1328125" style="9" customWidth="1"/>
    <col min="2579" max="2579" width="14.59765625" style="9" customWidth="1"/>
    <col min="2580" max="2580" width="17.3984375" style="9" customWidth="1"/>
    <col min="2581" max="2581" width="17.59765625" style="9" customWidth="1"/>
    <col min="2582" max="2582" width="14.73046875" style="9" customWidth="1"/>
    <col min="2583" max="2583" width="14.3984375" style="9" customWidth="1"/>
    <col min="2584" max="2584" width="12.1328125" style="9" customWidth="1"/>
    <col min="2585" max="2585" width="12.3984375" style="9" customWidth="1"/>
    <col min="2586" max="2587" width="13.86328125" style="9" customWidth="1"/>
    <col min="2588" max="2588" width="14.86328125" style="9" customWidth="1"/>
    <col min="2589" max="2589" width="12.1328125" style="9" customWidth="1"/>
    <col min="2590" max="2590" width="12.3984375" style="9" customWidth="1"/>
    <col min="2591" max="2592" width="13.86328125" style="9" customWidth="1"/>
    <col min="2593" max="2593" width="14.86328125" style="9" customWidth="1"/>
    <col min="2594" max="2832" width="9.06640625" style="9"/>
    <col min="2833" max="2833" width="15.3984375" style="9" customWidth="1"/>
    <col min="2834" max="2834" width="11.1328125" style="9" customWidth="1"/>
    <col min="2835" max="2835" width="14.59765625" style="9" customWidth="1"/>
    <col min="2836" max="2836" width="17.3984375" style="9" customWidth="1"/>
    <col min="2837" max="2837" width="17.59765625" style="9" customWidth="1"/>
    <col min="2838" max="2838" width="14.73046875" style="9" customWidth="1"/>
    <col min="2839" max="2839" width="14.3984375" style="9" customWidth="1"/>
    <col min="2840" max="2840" width="12.1328125" style="9" customWidth="1"/>
    <col min="2841" max="2841" width="12.3984375" style="9" customWidth="1"/>
    <col min="2842" max="2843" width="13.86328125" style="9" customWidth="1"/>
    <col min="2844" max="2844" width="14.86328125" style="9" customWidth="1"/>
    <col min="2845" max="2845" width="12.1328125" style="9" customWidth="1"/>
    <col min="2846" max="2846" width="12.3984375" style="9" customWidth="1"/>
    <col min="2847" max="2848" width="13.86328125" style="9" customWidth="1"/>
    <col min="2849" max="2849" width="14.86328125" style="9" customWidth="1"/>
    <col min="2850" max="3088" width="9.06640625" style="9"/>
    <col min="3089" max="3089" width="15.3984375" style="9" customWidth="1"/>
    <col min="3090" max="3090" width="11.1328125" style="9" customWidth="1"/>
    <col min="3091" max="3091" width="14.59765625" style="9" customWidth="1"/>
    <col min="3092" max="3092" width="17.3984375" style="9" customWidth="1"/>
    <col min="3093" max="3093" width="17.59765625" style="9" customWidth="1"/>
    <col min="3094" max="3094" width="14.73046875" style="9" customWidth="1"/>
    <col min="3095" max="3095" width="14.3984375" style="9" customWidth="1"/>
    <col min="3096" max="3096" width="12.1328125" style="9" customWidth="1"/>
    <col min="3097" max="3097" width="12.3984375" style="9" customWidth="1"/>
    <col min="3098" max="3099" width="13.86328125" style="9" customWidth="1"/>
    <col min="3100" max="3100" width="14.86328125" style="9" customWidth="1"/>
    <col min="3101" max="3101" width="12.1328125" style="9" customWidth="1"/>
    <col min="3102" max="3102" width="12.3984375" style="9" customWidth="1"/>
    <col min="3103" max="3104" width="13.86328125" style="9" customWidth="1"/>
    <col min="3105" max="3105" width="14.86328125" style="9" customWidth="1"/>
    <col min="3106" max="3344" width="9.06640625" style="9"/>
    <col min="3345" max="3345" width="15.3984375" style="9" customWidth="1"/>
    <col min="3346" max="3346" width="11.1328125" style="9" customWidth="1"/>
    <col min="3347" max="3347" width="14.59765625" style="9" customWidth="1"/>
    <col min="3348" max="3348" width="17.3984375" style="9" customWidth="1"/>
    <col min="3349" max="3349" width="17.59765625" style="9" customWidth="1"/>
    <col min="3350" max="3350" width="14.73046875" style="9" customWidth="1"/>
    <col min="3351" max="3351" width="14.3984375" style="9" customWidth="1"/>
    <col min="3352" max="3352" width="12.1328125" style="9" customWidth="1"/>
    <col min="3353" max="3353" width="12.3984375" style="9" customWidth="1"/>
    <col min="3354" max="3355" width="13.86328125" style="9" customWidth="1"/>
    <col min="3356" max="3356" width="14.86328125" style="9" customWidth="1"/>
    <col min="3357" max="3357" width="12.1328125" style="9" customWidth="1"/>
    <col min="3358" max="3358" width="12.3984375" style="9" customWidth="1"/>
    <col min="3359" max="3360" width="13.86328125" style="9" customWidth="1"/>
    <col min="3361" max="3361" width="14.86328125" style="9" customWidth="1"/>
    <col min="3362" max="3600" width="9.06640625" style="9"/>
    <col min="3601" max="3601" width="15.3984375" style="9" customWidth="1"/>
    <col min="3602" max="3602" width="11.1328125" style="9" customWidth="1"/>
    <col min="3603" max="3603" width="14.59765625" style="9" customWidth="1"/>
    <col min="3604" max="3604" width="17.3984375" style="9" customWidth="1"/>
    <col min="3605" max="3605" width="17.59765625" style="9" customWidth="1"/>
    <col min="3606" max="3606" width="14.73046875" style="9" customWidth="1"/>
    <col min="3607" max="3607" width="14.3984375" style="9" customWidth="1"/>
    <col min="3608" max="3608" width="12.1328125" style="9" customWidth="1"/>
    <col min="3609" max="3609" width="12.3984375" style="9" customWidth="1"/>
    <col min="3610" max="3611" width="13.86328125" style="9" customWidth="1"/>
    <col min="3612" max="3612" width="14.86328125" style="9" customWidth="1"/>
    <col min="3613" max="3613" width="12.1328125" style="9" customWidth="1"/>
    <col min="3614" max="3614" width="12.3984375" style="9" customWidth="1"/>
    <col min="3615" max="3616" width="13.86328125" style="9" customWidth="1"/>
    <col min="3617" max="3617" width="14.86328125" style="9" customWidth="1"/>
    <col min="3618" max="3856" width="9.06640625" style="9"/>
    <col min="3857" max="3857" width="15.3984375" style="9" customWidth="1"/>
    <col min="3858" max="3858" width="11.1328125" style="9" customWidth="1"/>
    <col min="3859" max="3859" width="14.59765625" style="9" customWidth="1"/>
    <col min="3860" max="3860" width="17.3984375" style="9" customWidth="1"/>
    <col min="3861" max="3861" width="17.59765625" style="9" customWidth="1"/>
    <col min="3862" max="3862" width="14.73046875" style="9" customWidth="1"/>
    <col min="3863" max="3863" width="14.3984375" style="9" customWidth="1"/>
    <col min="3864" max="3864" width="12.1328125" style="9" customWidth="1"/>
    <col min="3865" max="3865" width="12.3984375" style="9" customWidth="1"/>
    <col min="3866" max="3867" width="13.86328125" style="9" customWidth="1"/>
    <col min="3868" max="3868" width="14.86328125" style="9" customWidth="1"/>
    <col min="3869" max="3869" width="12.1328125" style="9" customWidth="1"/>
    <col min="3870" max="3870" width="12.3984375" style="9" customWidth="1"/>
    <col min="3871" max="3872" width="13.86328125" style="9" customWidth="1"/>
    <col min="3873" max="3873" width="14.86328125" style="9" customWidth="1"/>
    <col min="3874" max="4112" width="9.06640625" style="9"/>
    <col min="4113" max="4113" width="15.3984375" style="9" customWidth="1"/>
    <col min="4114" max="4114" width="11.1328125" style="9" customWidth="1"/>
    <col min="4115" max="4115" width="14.59765625" style="9" customWidth="1"/>
    <col min="4116" max="4116" width="17.3984375" style="9" customWidth="1"/>
    <col min="4117" max="4117" width="17.59765625" style="9" customWidth="1"/>
    <col min="4118" max="4118" width="14.73046875" style="9" customWidth="1"/>
    <col min="4119" max="4119" width="14.3984375" style="9" customWidth="1"/>
    <col min="4120" max="4120" width="12.1328125" style="9" customWidth="1"/>
    <col min="4121" max="4121" width="12.3984375" style="9" customWidth="1"/>
    <col min="4122" max="4123" width="13.86328125" style="9" customWidth="1"/>
    <col min="4124" max="4124" width="14.86328125" style="9" customWidth="1"/>
    <col min="4125" max="4125" width="12.1328125" style="9" customWidth="1"/>
    <col min="4126" max="4126" width="12.3984375" style="9" customWidth="1"/>
    <col min="4127" max="4128" width="13.86328125" style="9" customWidth="1"/>
    <col min="4129" max="4129" width="14.86328125" style="9" customWidth="1"/>
    <col min="4130" max="4368" width="9.06640625" style="9"/>
    <col min="4369" max="4369" width="15.3984375" style="9" customWidth="1"/>
    <col min="4370" max="4370" width="11.1328125" style="9" customWidth="1"/>
    <col min="4371" max="4371" width="14.59765625" style="9" customWidth="1"/>
    <col min="4372" max="4372" width="17.3984375" style="9" customWidth="1"/>
    <col min="4373" max="4373" width="17.59765625" style="9" customWidth="1"/>
    <col min="4374" max="4374" width="14.73046875" style="9" customWidth="1"/>
    <col min="4375" max="4375" width="14.3984375" style="9" customWidth="1"/>
    <col min="4376" max="4376" width="12.1328125" style="9" customWidth="1"/>
    <col min="4377" max="4377" width="12.3984375" style="9" customWidth="1"/>
    <col min="4378" max="4379" width="13.86328125" style="9" customWidth="1"/>
    <col min="4380" max="4380" width="14.86328125" style="9" customWidth="1"/>
    <col min="4381" max="4381" width="12.1328125" style="9" customWidth="1"/>
    <col min="4382" max="4382" width="12.3984375" style="9" customWidth="1"/>
    <col min="4383" max="4384" width="13.86328125" style="9" customWidth="1"/>
    <col min="4385" max="4385" width="14.86328125" style="9" customWidth="1"/>
    <col min="4386" max="4624" width="9.06640625" style="9"/>
    <col min="4625" max="4625" width="15.3984375" style="9" customWidth="1"/>
    <col min="4626" max="4626" width="11.1328125" style="9" customWidth="1"/>
    <col min="4627" max="4627" width="14.59765625" style="9" customWidth="1"/>
    <col min="4628" max="4628" width="17.3984375" style="9" customWidth="1"/>
    <col min="4629" max="4629" width="17.59765625" style="9" customWidth="1"/>
    <col min="4630" max="4630" width="14.73046875" style="9" customWidth="1"/>
    <col min="4631" max="4631" width="14.3984375" style="9" customWidth="1"/>
    <col min="4632" max="4632" width="12.1328125" style="9" customWidth="1"/>
    <col min="4633" max="4633" width="12.3984375" style="9" customWidth="1"/>
    <col min="4634" max="4635" width="13.86328125" style="9" customWidth="1"/>
    <col min="4636" max="4636" width="14.86328125" style="9" customWidth="1"/>
    <col min="4637" max="4637" width="12.1328125" style="9" customWidth="1"/>
    <col min="4638" max="4638" width="12.3984375" style="9" customWidth="1"/>
    <col min="4639" max="4640" width="13.86328125" style="9" customWidth="1"/>
    <col min="4641" max="4641" width="14.86328125" style="9" customWidth="1"/>
    <col min="4642" max="4880" width="9.06640625" style="9"/>
    <col min="4881" max="4881" width="15.3984375" style="9" customWidth="1"/>
    <col min="4882" max="4882" width="11.1328125" style="9" customWidth="1"/>
    <col min="4883" max="4883" width="14.59765625" style="9" customWidth="1"/>
    <col min="4884" max="4884" width="17.3984375" style="9" customWidth="1"/>
    <col min="4885" max="4885" width="17.59765625" style="9" customWidth="1"/>
    <col min="4886" max="4886" width="14.73046875" style="9" customWidth="1"/>
    <col min="4887" max="4887" width="14.3984375" style="9" customWidth="1"/>
    <col min="4888" max="4888" width="12.1328125" style="9" customWidth="1"/>
    <col min="4889" max="4889" width="12.3984375" style="9" customWidth="1"/>
    <col min="4890" max="4891" width="13.86328125" style="9" customWidth="1"/>
    <col min="4892" max="4892" width="14.86328125" style="9" customWidth="1"/>
    <col min="4893" max="4893" width="12.1328125" style="9" customWidth="1"/>
    <col min="4894" max="4894" width="12.3984375" style="9" customWidth="1"/>
    <col min="4895" max="4896" width="13.86328125" style="9" customWidth="1"/>
    <col min="4897" max="4897" width="14.86328125" style="9" customWidth="1"/>
    <col min="4898" max="5136" width="9.06640625" style="9"/>
    <col min="5137" max="5137" width="15.3984375" style="9" customWidth="1"/>
    <col min="5138" max="5138" width="11.1328125" style="9" customWidth="1"/>
    <col min="5139" max="5139" width="14.59765625" style="9" customWidth="1"/>
    <col min="5140" max="5140" width="17.3984375" style="9" customWidth="1"/>
    <col min="5141" max="5141" width="17.59765625" style="9" customWidth="1"/>
    <col min="5142" max="5142" width="14.73046875" style="9" customWidth="1"/>
    <col min="5143" max="5143" width="14.3984375" style="9" customWidth="1"/>
    <col min="5144" max="5144" width="12.1328125" style="9" customWidth="1"/>
    <col min="5145" max="5145" width="12.3984375" style="9" customWidth="1"/>
    <col min="5146" max="5147" width="13.86328125" style="9" customWidth="1"/>
    <col min="5148" max="5148" width="14.86328125" style="9" customWidth="1"/>
    <col min="5149" max="5149" width="12.1328125" style="9" customWidth="1"/>
    <col min="5150" max="5150" width="12.3984375" style="9" customWidth="1"/>
    <col min="5151" max="5152" width="13.86328125" style="9" customWidth="1"/>
    <col min="5153" max="5153" width="14.86328125" style="9" customWidth="1"/>
    <col min="5154" max="5392" width="9.06640625" style="9"/>
    <col min="5393" max="5393" width="15.3984375" style="9" customWidth="1"/>
    <col min="5394" max="5394" width="11.1328125" style="9" customWidth="1"/>
    <col min="5395" max="5395" width="14.59765625" style="9" customWidth="1"/>
    <col min="5396" max="5396" width="17.3984375" style="9" customWidth="1"/>
    <col min="5397" max="5397" width="17.59765625" style="9" customWidth="1"/>
    <col min="5398" max="5398" width="14.73046875" style="9" customWidth="1"/>
    <col min="5399" max="5399" width="14.3984375" style="9" customWidth="1"/>
    <col min="5400" max="5400" width="12.1328125" style="9" customWidth="1"/>
    <col min="5401" max="5401" width="12.3984375" style="9" customWidth="1"/>
    <col min="5402" max="5403" width="13.86328125" style="9" customWidth="1"/>
    <col min="5404" max="5404" width="14.86328125" style="9" customWidth="1"/>
    <col min="5405" max="5405" width="12.1328125" style="9" customWidth="1"/>
    <col min="5406" max="5406" width="12.3984375" style="9" customWidth="1"/>
    <col min="5407" max="5408" width="13.86328125" style="9" customWidth="1"/>
    <col min="5409" max="5409" width="14.86328125" style="9" customWidth="1"/>
    <col min="5410" max="5648" width="9.06640625" style="9"/>
    <col min="5649" max="5649" width="15.3984375" style="9" customWidth="1"/>
    <col min="5650" max="5650" width="11.1328125" style="9" customWidth="1"/>
    <col min="5651" max="5651" width="14.59765625" style="9" customWidth="1"/>
    <col min="5652" max="5652" width="17.3984375" style="9" customWidth="1"/>
    <col min="5653" max="5653" width="17.59765625" style="9" customWidth="1"/>
    <col min="5654" max="5654" width="14.73046875" style="9" customWidth="1"/>
    <col min="5655" max="5655" width="14.3984375" style="9" customWidth="1"/>
    <col min="5656" max="5656" width="12.1328125" style="9" customWidth="1"/>
    <col min="5657" max="5657" width="12.3984375" style="9" customWidth="1"/>
    <col min="5658" max="5659" width="13.86328125" style="9" customWidth="1"/>
    <col min="5660" max="5660" width="14.86328125" style="9" customWidth="1"/>
    <col min="5661" max="5661" width="12.1328125" style="9" customWidth="1"/>
    <col min="5662" max="5662" width="12.3984375" style="9" customWidth="1"/>
    <col min="5663" max="5664" width="13.86328125" style="9" customWidth="1"/>
    <col min="5665" max="5665" width="14.86328125" style="9" customWidth="1"/>
    <col min="5666" max="5904" width="9.06640625" style="9"/>
    <col min="5905" max="5905" width="15.3984375" style="9" customWidth="1"/>
    <col min="5906" max="5906" width="11.1328125" style="9" customWidth="1"/>
    <col min="5907" max="5907" width="14.59765625" style="9" customWidth="1"/>
    <col min="5908" max="5908" width="17.3984375" style="9" customWidth="1"/>
    <col min="5909" max="5909" width="17.59765625" style="9" customWidth="1"/>
    <col min="5910" max="5910" width="14.73046875" style="9" customWidth="1"/>
    <col min="5911" max="5911" width="14.3984375" style="9" customWidth="1"/>
    <col min="5912" max="5912" width="12.1328125" style="9" customWidth="1"/>
    <col min="5913" max="5913" width="12.3984375" style="9" customWidth="1"/>
    <col min="5914" max="5915" width="13.86328125" style="9" customWidth="1"/>
    <col min="5916" max="5916" width="14.86328125" style="9" customWidth="1"/>
    <col min="5917" max="5917" width="12.1328125" style="9" customWidth="1"/>
    <col min="5918" max="5918" width="12.3984375" style="9" customWidth="1"/>
    <col min="5919" max="5920" width="13.86328125" style="9" customWidth="1"/>
    <col min="5921" max="5921" width="14.86328125" style="9" customWidth="1"/>
    <col min="5922" max="6160" width="9.06640625" style="9"/>
    <col min="6161" max="6161" width="15.3984375" style="9" customWidth="1"/>
    <col min="6162" max="6162" width="11.1328125" style="9" customWidth="1"/>
    <col min="6163" max="6163" width="14.59765625" style="9" customWidth="1"/>
    <col min="6164" max="6164" width="17.3984375" style="9" customWidth="1"/>
    <col min="6165" max="6165" width="17.59765625" style="9" customWidth="1"/>
    <col min="6166" max="6166" width="14.73046875" style="9" customWidth="1"/>
    <col min="6167" max="6167" width="14.3984375" style="9" customWidth="1"/>
    <col min="6168" max="6168" width="12.1328125" style="9" customWidth="1"/>
    <col min="6169" max="6169" width="12.3984375" style="9" customWidth="1"/>
    <col min="6170" max="6171" width="13.86328125" style="9" customWidth="1"/>
    <col min="6172" max="6172" width="14.86328125" style="9" customWidth="1"/>
    <col min="6173" max="6173" width="12.1328125" style="9" customWidth="1"/>
    <col min="6174" max="6174" width="12.3984375" style="9" customWidth="1"/>
    <col min="6175" max="6176" width="13.86328125" style="9" customWidth="1"/>
    <col min="6177" max="6177" width="14.86328125" style="9" customWidth="1"/>
    <col min="6178" max="6416" width="9.06640625" style="9"/>
    <col min="6417" max="6417" width="15.3984375" style="9" customWidth="1"/>
    <col min="6418" max="6418" width="11.1328125" style="9" customWidth="1"/>
    <col min="6419" max="6419" width="14.59765625" style="9" customWidth="1"/>
    <col min="6420" max="6420" width="17.3984375" style="9" customWidth="1"/>
    <col min="6421" max="6421" width="17.59765625" style="9" customWidth="1"/>
    <col min="6422" max="6422" width="14.73046875" style="9" customWidth="1"/>
    <col min="6423" max="6423" width="14.3984375" style="9" customWidth="1"/>
    <col min="6424" max="6424" width="12.1328125" style="9" customWidth="1"/>
    <col min="6425" max="6425" width="12.3984375" style="9" customWidth="1"/>
    <col min="6426" max="6427" width="13.86328125" style="9" customWidth="1"/>
    <col min="6428" max="6428" width="14.86328125" style="9" customWidth="1"/>
    <col min="6429" max="6429" width="12.1328125" style="9" customWidth="1"/>
    <col min="6430" max="6430" width="12.3984375" style="9" customWidth="1"/>
    <col min="6431" max="6432" width="13.86328125" style="9" customWidth="1"/>
    <col min="6433" max="6433" width="14.86328125" style="9" customWidth="1"/>
    <col min="6434" max="6672" width="9.06640625" style="9"/>
    <col min="6673" max="6673" width="15.3984375" style="9" customWidth="1"/>
    <col min="6674" max="6674" width="11.1328125" style="9" customWidth="1"/>
    <col min="6675" max="6675" width="14.59765625" style="9" customWidth="1"/>
    <col min="6676" max="6676" width="17.3984375" style="9" customWidth="1"/>
    <col min="6677" max="6677" width="17.59765625" style="9" customWidth="1"/>
    <col min="6678" max="6678" width="14.73046875" style="9" customWidth="1"/>
    <col min="6679" max="6679" width="14.3984375" style="9" customWidth="1"/>
    <col min="6680" max="6680" width="12.1328125" style="9" customWidth="1"/>
    <col min="6681" max="6681" width="12.3984375" style="9" customWidth="1"/>
    <col min="6682" max="6683" width="13.86328125" style="9" customWidth="1"/>
    <col min="6684" max="6684" width="14.86328125" style="9" customWidth="1"/>
    <col min="6685" max="6685" width="12.1328125" style="9" customWidth="1"/>
    <col min="6686" max="6686" width="12.3984375" style="9" customWidth="1"/>
    <col min="6687" max="6688" width="13.86328125" style="9" customWidth="1"/>
    <col min="6689" max="6689" width="14.86328125" style="9" customWidth="1"/>
    <col min="6690" max="6928" width="9.06640625" style="9"/>
    <col min="6929" max="6929" width="15.3984375" style="9" customWidth="1"/>
    <col min="6930" max="6930" width="11.1328125" style="9" customWidth="1"/>
    <col min="6931" max="6931" width="14.59765625" style="9" customWidth="1"/>
    <col min="6932" max="6932" width="17.3984375" style="9" customWidth="1"/>
    <col min="6933" max="6933" width="17.59765625" style="9" customWidth="1"/>
    <col min="6934" max="6934" width="14.73046875" style="9" customWidth="1"/>
    <col min="6935" max="6935" width="14.3984375" style="9" customWidth="1"/>
    <col min="6936" max="6936" width="12.1328125" style="9" customWidth="1"/>
    <col min="6937" max="6937" width="12.3984375" style="9" customWidth="1"/>
    <col min="6938" max="6939" width="13.86328125" style="9" customWidth="1"/>
    <col min="6940" max="6940" width="14.86328125" style="9" customWidth="1"/>
    <col min="6941" max="6941" width="12.1328125" style="9" customWidth="1"/>
    <col min="6942" max="6942" width="12.3984375" style="9" customWidth="1"/>
    <col min="6943" max="6944" width="13.86328125" style="9" customWidth="1"/>
    <col min="6945" max="6945" width="14.86328125" style="9" customWidth="1"/>
    <col min="6946" max="7184" width="9.06640625" style="9"/>
    <col min="7185" max="7185" width="15.3984375" style="9" customWidth="1"/>
    <col min="7186" max="7186" width="11.1328125" style="9" customWidth="1"/>
    <col min="7187" max="7187" width="14.59765625" style="9" customWidth="1"/>
    <col min="7188" max="7188" width="17.3984375" style="9" customWidth="1"/>
    <col min="7189" max="7189" width="17.59765625" style="9" customWidth="1"/>
    <col min="7190" max="7190" width="14.73046875" style="9" customWidth="1"/>
    <col min="7191" max="7191" width="14.3984375" style="9" customWidth="1"/>
    <col min="7192" max="7192" width="12.1328125" style="9" customWidth="1"/>
    <col min="7193" max="7193" width="12.3984375" style="9" customWidth="1"/>
    <col min="7194" max="7195" width="13.86328125" style="9" customWidth="1"/>
    <col min="7196" max="7196" width="14.86328125" style="9" customWidth="1"/>
    <col min="7197" max="7197" width="12.1328125" style="9" customWidth="1"/>
    <col min="7198" max="7198" width="12.3984375" style="9" customWidth="1"/>
    <col min="7199" max="7200" width="13.86328125" style="9" customWidth="1"/>
    <col min="7201" max="7201" width="14.86328125" style="9" customWidth="1"/>
    <col min="7202" max="7440" width="9.06640625" style="9"/>
    <col min="7441" max="7441" width="15.3984375" style="9" customWidth="1"/>
    <col min="7442" max="7442" width="11.1328125" style="9" customWidth="1"/>
    <col min="7443" max="7443" width="14.59765625" style="9" customWidth="1"/>
    <col min="7444" max="7444" width="17.3984375" style="9" customWidth="1"/>
    <col min="7445" max="7445" width="17.59765625" style="9" customWidth="1"/>
    <col min="7446" max="7446" width="14.73046875" style="9" customWidth="1"/>
    <col min="7447" max="7447" width="14.3984375" style="9" customWidth="1"/>
    <col min="7448" max="7448" width="12.1328125" style="9" customWidth="1"/>
    <col min="7449" max="7449" width="12.3984375" style="9" customWidth="1"/>
    <col min="7450" max="7451" width="13.86328125" style="9" customWidth="1"/>
    <col min="7452" max="7452" width="14.86328125" style="9" customWidth="1"/>
    <col min="7453" max="7453" width="12.1328125" style="9" customWidth="1"/>
    <col min="7454" max="7454" width="12.3984375" style="9" customWidth="1"/>
    <col min="7455" max="7456" width="13.86328125" style="9" customWidth="1"/>
    <col min="7457" max="7457" width="14.86328125" style="9" customWidth="1"/>
    <col min="7458" max="7696" width="9.06640625" style="9"/>
    <col min="7697" max="7697" width="15.3984375" style="9" customWidth="1"/>
    <col min="7698" max="7698" width="11.1328125" style="9" customWidth="1"/>
    <col min="7699" max="7699" width="14.59765625" style="9" customWidth="1"/>
    <col min="7700" max="7700" width="17.3984375" style="9" customWidth="1"/>
    <col min="7701" max="7701" width="17.59765625" style="9" customWidth="1"/>
    <col min="7702" max="7702" width="14.73046875" style="9" customWidth="1"/>
    <col min="7703" max="7703" width="14.3984375" style="9" customWidth="1"/>
    <col min="7704" max="7704" width="12.1328125" style="9" customWidth="1"/>
    <col min="7705" max="7705" width="12.3984375" style="9" customWidth="1"/>
    <col min="7706" max="7707" width="13.86328125" style="9" customWidth="1"/>
    <col min="7708" max="7708" width="14.86328125" style="9" customWidth="1"/>
    <col min="7709" max="7709" width="12.1328125" style="9" customWidth="1"/>
    <col min="7710" max="7710" width="12.3984375" style="9" customWidth="1"/>
    <col min="7711" max="7712" width="13.86328125" style="9" customWidth="1"/>
    <col min="7713" max="7713" width="14.86328125" style="9" customWidth="1"/>
    <col min="7714" max="7952" width="9.06640625" style="9"/>
    <col min="7953" max="7953" width="15.3984375" style="9" customWidth="1"/>
    <col min="7954" max="7954" width="11.1328125" style="9" customWidth="1"/>
    <col min="7955" max="7955" width="14.59765625" style="9" customWidth="1"/>
    <col min="7956" max="7956" width="17.3984375" style="9" customWidth="1"/>
    <col min="7957" max="7957" width="17.59765625" style="9" customWidth="1"/>
    <col min="7958" max="7958" width="14.73046875" style="9" customWidth="1"/>
    <col min="7959" max="7959" width="14.3984375" style="9" customWidth="1"/>
    <col min="7960" max="7960" width="12.1328125" style="9" customWidth="1"/>
    <col min="7961" max="7961" width="12.3984375" style="9" customWidth="1"/>
    <col min="7962" max="7963" width="13.86328125" style="9" customWidth="1"/>
    <col min="7964" max="7964" width="14.86328125" style="9" customWidth="1"/>
    <col min="7965" max="7965" width="12.1328125" style="9" customWidth="1"/>
    <col min="7966" max="7966" width="12.3984375" style="9" customWidth="1"/>
    <col min="7967" max="7968" width="13.86328125" style="9" customWidth="1"/>
    <col min="7969" max="7969" width="14.86328125" style="9" customWidth="1"/>
    <col min="7970" max="8208" width="9.06640625" style="9"/>
    <col min="8209" max="8209" width="15.3984375" style="9" customWidth="1"/>
    <col min="8210" max="8210" width="11.1328125" style="9" customWidth="1"/>
    <col min="8211" max="8211" width="14.59765625" style="9" customWidth="1"/>
    <col min="8212" max="8212" width="17.3984375" style="9" customWidth="1"/>
    <col min="8213" max="8213" width="17.59765625" style="9" customWidth="1"/>
    <col min="8214" max="8214" width="14.73046875" style="9" customWidth="1"/>
    <col min="8215" max="8215" width="14.3984375" style="9" customWidth="1"/>
    <col min="8216" max="8216" width="12.1328125" style="9" customWidth="1"/>
    <col min="8217" max="8217" width="12.3984375" style="9" customWidth="1"/>
    <col min="8218" max="8219" width="13.86328125" style="9" customWidth="1"/>
    <col min="8220" max="8220" width="14.86328125" style="9" customWidth="1"/>
    <col min="8221" max="8221" width="12.1328125" style="9" customWidth="1"/>
    <col min="8222" max="8222" width="12.3984375" style="9" customWidth="1"/>
    <col min="8223" max="8224" width="13.86328125" style="9" customWidth="1"/>
    <col min="8225" max="8225" width="14.86328125" style="9" customWidth="1"/>
    <col min="8226" max="8464" width="9.06640625" style="9"/>
    <col min="8465" max="8465" width="15.3984375" style="9" customWidth="1"/>
    <col min="8466" max="8466" width="11.1328125" style="9" customWidth="1"/>
    <col min="8467" max="8467" width="14.59765625" style="9" customWidth="1"/>
    <col min="8468" max="8468" width="17.3984375" style="9" customWidth="1"/>
    <col min="8469" max="8469" width="17.59765625" style="9" customWidth="1"/>
    <col min="8470" max="8470" width="14.73046875" style="9" customWidth="1"/>
    <col min="8471" max="8471" width="14.3984375" style="9" customWidth="1"/>
    <col min="8472" max="8472" width="12.1328125" style="9" customWidth="1"/>
    <col min="8473" max="8473" width="12.3984375" style="9" customWidth="1"/>
    <col min="8474" max="8475" width="13.86328125" style="9" customWidth="1"/>
    <col min="8476" max="8476" width="14.86328125" style="9" customWidth="1"/>
    <col min="8477" max="8477" width="12.1328125" style="9" customWidth="1"/>
    <col min="8478" max="8478" width="12.3984375" style="9" customWidth="1"/>
    <col min="8479" max="8480" width="13.86328125" style="9" customWidth="1"/>
    <col min="8481" max="8481" width="14.86328125" style="9" customWidth="1"/>
    <col min="8482" max="8720" width="9.06640625" style="9"/>
    <col min="8721" max="8721" width="15.3984375" style="9" customWidth="1"/>
    <col min="8722" max="8722" width="11.1328125" style="9" customWidth="1"/>
    <col min="8723" max="8723" width="14.59765625" style="9" customWidth="1"/>
    <col min="8724" max="8724" width="17.3984375" style="9" customWidth="1"/>
    <col min="8725" max="8725" width="17.59765625" style="9" customWidth="1"/>
    <col min="8726" max="8726" width="14.73046875" style="9" customWidth="1"/>
    <col min="8727" max="8727" width="14.3984375" style="9" customWidth="1"/>
    <col min="8728" max="8728" width="12.1328125" style="9" customWidth="1"/>
    <col min="8729" max="8729" width="12.3984375" style="9" customWidth="1"/>
    <col min="8730" max="8731" width="13.86328125" style="9" customWidth="1"/>
    <col min="8732" max="8732" width="14.86328125" style="9" customWidth="1"/>
    <col min="8733" max="8733" width="12.1328125" style="9" customWidth="1"/>
    <col min="8734" max="8734" width="12.3984375" style="9" customWidth="1"/>
    <col min="8735" max="8736" width="13.86328125" style="9" customWidth="1"/>
    <col min="8737" max="8737" width="14.86328125" style="9" customWidth="1"/>
    <col min="8738" max="8976" width="9.06640625" style="9"/>
    <col min="8977" max="8977" width="15.3984375" style="9" customWidth="1"/>
    <col min="8978" max="8978" width="11.1328125" style="9" customWidth="1"/>
    <col min="8979" max="8979" width="14.59765625" style="9" customWidth="1"/>
    <col min="8980" max="8980" width="17.3984375" style="9" customWidth="1"/>
    <col min="8981" max="8981" width="17.59765625" style="9" customWidth="1"/>
    <col min="8982" max="8982" width="14.73046875" style="9" customWidth="1"/>
    <col min="8983" max="8983" width="14.3984375" style="9" customWidth="1"/>
    <col min="8984" max="8984" width="12.1328125" style="9" customWidth="1"/>
    <col min="8985" max="8985" width="12.3984375" style="9" customWidth="1"/>
    <col min="8986" max="8987" width="13.86328125" style="9" customWidth="1"/>
    <col min="8988" max="8988" width="14.86328125" style="9" customWidth="1"/>
    <col min="8989" max="8989" width="12.1328125" style="9" customWidth="1"/>
    <col min="8990" max="8990" width="12.3984375" style="9" customWidth="1"/>
    <col min="8991" max="8992" width="13.86328125" style="9" customWidth="1"/>
    <col min="8993" max="8993" width="14.86328125" style="9" customWidth="1"/>
    <col min="8994" max="9232" width="9.06640625" style="9"/>
    <col min="9233" max="9233" width="15.3984375" style="9" customWidth="1"/>
    <col min="9234" max="9234" width="11.1328125" style="9" customWidth="1"/>
    <col min="9235" max="9235" width="14.59765625" style="9" customWidth="1"/>
    <col min="9236" max="9236" width="17.3984375" style="9" customWidth="1"/>
    <col min="9237" max="9237" width="17.59765625" style="9" customWidth="1"/>
    <col min="9238" max="9238" width="14.73046875" style="9" customWidth="1"/>
    <col min="9239" max="9239" width="14.3984375" style="9" customWidth="1"/>
    <col min="9240" max="9240" width="12.1328125" style="9" customWidth="1"/>
    <col min="9241" max="9241" width="12.3984375" style="9" customWidth="1"/>
    <col min="9242" max="9243" width="13.86328125" style="9" customWidth="1"/>
    <col min="9244" max="9244" width="14.86328125" style="9" customWidth="1"/>
    <col min="9245" max="9245" width="12.1328125" style="9" customWidth="1"/>
    <col min="9246" max="9246" width="12.3984375" style="9" customWidth="1"/>
    <col min="9247" max="9248" width="13.86328125" style="9" customWidth="1"/>
    <col min="9249" max="9249" width="14.86328125" style="9" customWidth="1"/>
    <col min="9250" max="9488" width="9.06640625" style="9"/>
    <col min="9489" max="9489" width="15.3984375" style="9" customWidth="1"/>
    <col min="9490" max="9490" width="11.1328125" style="9" customWidth="1"/>
    <col min="9491" max="9491" width="14.59765625" style="9" customWidth="1"/>
    <col min="9492" max="9492" width="17.3984375" style="9" customWidth="1"/>
    <col min="9493" max="9493" width="17.59765625" style="9" customWidth="1"/>
    <col min="9494" max="9494" width="14.73046875" style="9" customWidth="1"/>
    <col min="9495" max="9495" width="14.3984375" style="9" customWidth="1"/>
    <col min="9496" max="9496" width="12.1328125" style="9" customWidth="1"/>
    <col min="9497" max="9497" width="12.3984375" style="9" customWidth="1"/>
    <col min="9498" max="9499" width="13.86328125" style="9" customWidth="1"/>
    <col min="9500" max="9500" width="14.86328125" style="9" customWidth="1"/>
    <col min="9501" max="9501" width="12.1328125" style="9" customWidth="1"/>
    <col min="9502" max="9502" width="12.3984375" style="9" customWidth="1"/>
    <col min="9503" max="9504" width="13.86328125" style="9" customWidth="1"/>
    <col min="9505" max="9505" width="14.86328125" style="9" customWidth="1"/>
    <col min="9506" max="9744" width="9.06640625" style="9"/>
    <col min="9745" max="9745" width="15.3984375" style="9" customWidth="1"/>
    <col min="9746" max="9746" width="11.1328125" style="9" customWidth="1"/>
    <col min="9747" max="9747" width="14.59765625" style="9" customWidth="1"/>
    <col min="9748" max="9748" width="17.3984375" style="9" customWidth="1"/>
    <col min="9749" max="9749" width="17.59765625" style="9" customWidth="1"/>
    <col min="9750" max="9750" width="14.73046875" style="9" customWidth="1"/>
    <col min="9751" max="9751" width="14.3984375" style="9" customWidth="1"/>
    <col min="9752" max="9752" width="12.1328125" style="9" customWidth="1"/>
    <col min="9753" max="9753" width="12.3984375" style="9" customWidth="1"/>
    <col min="9754" max="9755" width="13.86328125" style="9" customWidth="1"/>
    <col min="9756" max="9756" width="14.86328125" style="9" customWidth="1"/>
    <col min="9757" max="9757" width="12.1328125" style="9" customWidth="1"/>
    <col min="9758" max="9758" width="12.3984375" style="9" customWidth="1"/>
    <col min="9759" max="9760" width="13.86328125" style="9" customWidth="1"/>
    <col min="9761" max="9761" width="14.86328125" style="9" customWidth="1"/>
    <col min="9762" max="10000" width="9.06640625" style="9"/>
    <col min="10001" max="10001" width="15.3984375" style="9" customWidth="1"/>
    <col min="10002" max="10002" width="11.1328125" style="9" customWidth="1"/>
    <col min="10003" max="10003" width="14.59765625" style="9" customWidth="1"/>
    <col min="10004" max="10004" width="17.3984375" style="9" customWidth="1"/>
    <col min="10005" max="10005" width="17.59765625" style="9" customWidth="1"/>
    <col min="10006" max="10006" width="14.73046875" style="9" customWidth="1"/>
    <col min="10007" max="10007" width="14.3984375" style="9" customWidth="1"/>
    <col min="10008" max="10008" width="12.1328125" style="9" customWidth="1"/>
    <col min="10009" max="10009" width="12.3984375" style="9" customWidth="1"/>
    <col min="10010" max="10011" width="13.86328125" style="9" customWidth="1"/>
    <col min="10012" max="10012" width="14.86328125" style="9" customWidth="1"/>
    <col min="10013" max="10013" width="12.1328125" style="9" customWidth="1"/>
    <col min="10014" max="10014" width="12.3984375" style="9" customWidth="1"/>
    <col min="10015" max="10016" width="13.86328125" style="9" customWidth="1"/>
    <col min="10017" max="10017" width="14.86328125" style="9" customWidth="1"/>
    <col min="10018" max="10256" width="9.06640625" style="9"/>
    <col min="10257" max="10257" width="15.3984375" style="9" customWidth="1"/>
    <col min="10258" max="10258" width="11.1328125" style="9" customWidth="1"/>
    <col min="10259" max="10259" width="14.59765625" style="9" customWidth="1"/>
    <col min="10260" max="10260" width="17.3984375" style="9" customWidth="1"/>
    <col min="10261" max="10261" width="17.59765625" style="9" customWidth="1"/>
    <col min="10262" max="10262" width="14.73046875" style="9" customWidth="1"/>
    <col min="10263" max="10263" width="14.3984375" style="9" customWidth="1"/>
    <col min="10264" max="10264" width="12.1328125" style="9" customWidth="1"/>
    <col min="10265" max="10265" width="12.3984375" style="9" customWidth="1"/>
    <col min="10266" max="10267" width="13.86328125" style="9" customWidth="1"/>
    <col min="10268" max="10268" width="14.86328125" style="9" customWidth="1"/>
    <col min="10269" max="10269" width="12.1328125" style="9" customWidth="1"/>
    <col min="10270" max="10270" width="12.3984375" style="9" customWidth="1"/>
    <col min="10271" max="10272" width="13.86328125" style="9" customWidth="1"/>
    <col min="10273" max="10273" width="14.86328125" style="9" customWidth="1"/>
    <col min="10274" max="10512" width="9.06640625" style="9"/>
    <col min="10513" max="10513" width="15.3984375" style="9" customWidth="1"/>
    <col min="10514" max="10514" width="11.1328125" style="9" customWidth="1"/>
    <col min="10515" max="10515" width="14.59765625" style="9" customWidth="1"/>
    <col min="10516" max="10516" width="17.3984375" style="9" customWidth="1"/>
    <col min="10517" max="10517" width="17.59765625" style="9" customWidth="1"/>
    <col min="10518" max="10518" width="14.73046875" style="9" customWidth="1"/>
    <col min="10519" max="10519" width="14.3984375" style="9" customWidth="1"/>
    <col min="10520" max="10520" width="12.1328125" style="9" customWidth="1"/>
    <col min="10521" max="10521" width="12.3984375" style="9" customWidth="1"/>
    <col min="10522" max="10523" width="13.86328125" style="9" customWidth="1"/>
    <col min="10524" max="10524" width="14.86328125" style="9" customWidth="1"/>
    <col min="10525" max="10525" width="12.1328125" style="9" customWidth="1"/>
    <col min="10526" max="10526" width="12.3984375" style="9" customWidth="1"/>
    <col min="10527" max="10528" width="13.86328125" style="9" customWidth="1"/>
    <col min="10529" max="10529" width="14.86328125" style="9" customWidth="1"/>
    <col min="10530" max="10768" width="9.06640625" style="9"/>
    <col min="10769" max="10769" width="15.3984375" style="9" customWidth="1"/>
    <col min="10770" max="10770" width="11.1328125" style="9" customWidth="1"/>
    <col min="10771" max="10771" width="14.59765625" style="9" customWidth="1"/>
    <col min="10772" max="10772" width="17.3984375" style="9" customWidth="1"/>
    <col min="10773" max="10773" width="17.59765625" style="9" customWidth="1"/>
    <col min="10774" max="10774" width="14.73046875" style="9" customWidth="1"/>
    <col min="10775" max="10775" width="14.3984375" style="9" customWidth="1"/>
    <col min="10776" max="10776" width="12.1328125" style="9" customWidth="1"/>
    <col min="10777" max="10777" width="12.3984375" style="9" customWidth="1"/>
    <col min="10778" max="10779" width="13.86328125" style="9" customWidth="1"/>
    <col min="10780" max="10780" width="14.86328125" style="9" customWidth="1"/>
    <col min="10781" max="10781" width="12.1328125" style="9" customWidth="1"/>
    <col min="10782" max="10782" width="12.3984375" style="9" customWidth="1"/>
    <col min="10783" max="10784" width="13.86328125" style="9" customWidth="1"/>
    <col min="10785" max="10785" width="14.86328125" style="9" customWidth="1"/>
    <col min="10786" max="11024" width="9.06640625" style="9"/>
    <col min="11025" max="11025" width="15.3984375" style="9" customWidth="1"/>
    <col min="11026" max="11026" width="11.1328125" style="9" customWidth="1"/>
    <col min="11027" max="11027" width="14.59765625" style="9" customWidth="1"/>
    <col min="11028" max="11028" width="17.3984375" style="9" customWidth="1"/>
    <col min="11029" max="11029" width="17.59765625" style="9" customWidth="1"/>
    <col min="11030" max="11030" width="14.73046875" style="9" customWidth="1"/>
    <col min="11031" max="11031" width="14.3984375" style="9" customWidth="1"/>
    <col min="11032" max="11032" width="12.1328125" style="9" customWidth="1"/>
    <col min="11033" max="11033" width="12.3984375" style="9" customWidth="1"/>
    <col min="11034" max="11035" width="13.86328125" style="9" customWidth="1"/>
    <col min="11036" max="11036" width="14.86328125" style="9" customWidth="1"/>
    <col min="11037" max="11037" width="12.1328125" style="9" customWidth="1"/>
    <col min="11038" max="11038" width="12.3984375" style="9" customWidth="1"/>
    <col min="11039" max="11040" width="13.86328125" style="9" customWidth="1"/>
    <col min="11041" max="11041" width="14.86328125" style="9" customWidth="1"/>
    <col min="11042" max="11280" width="9.06640625" style="9"/>
    <col min="11281" max="11281" width="15.3984375" style="9" customWidth="1"/>
    <col min="11282" max="11282" width="11.1328125" style="9" customWidth="1"/>
    <col min="11283" max="11283" width="14.59765625" style="9" customWidth="1"/>
    <col min="11284" max="11284" width="17.3984375" style="9" customWidth="1"/>
    <col min="11285" max="11285" width="17.59765625" style="9" customWidth="1"/>
    <col min="11286" max="11286" width="14.73046875" style="9" customWidth="1"/>
    <col min="11287" max="11287" width="14.3984375" style="9" customWidth="1"/>
    <col min="11288" max="11288" width="12.1328125" style="9" customWidth="1"/>
    <col min="11289" max="11289" width="12.3984375" style="9" customWidth="1"/>
    <col min="11290" max="11291" width="13.86328125" style="9" customWidth="1"/>
    <col min="11292" max="11292" width="14.86328125" style="9" customWidth="1"/>
    <col min="11293" max="11293" width="12.1328125" style="9" customWidth="1"/>
    <col min="11294" max="11294" width="12.3984375" style="9" customWidth="1"/>
    <col min="11295" max="11296" width="13.86328125" style="9" customWidth="1"/>
    <col min="11297" max="11297" width="14.86328125" style="9" customWidth="1"/>
    <col min="11298" max="11536" width="9.06640625" style="9"/>
    <col min="11537" max="11537" width="15.3984375" style="9" customWidth="1"/>
    <col min="11538" max="11538" width="11.1328125" style="9" customWidth="1"/>
    <col min="11539" max="11539" width="14.59765625" style="9" customWidth="1"/>
    <col min="11540" max="11540" width="17.3984375" style="9" customWidth="1"/>
    <col min="11541" max="11541" width="17.59765625" style="9" customWidth="1"/>
    <col min="11542" max="11542" width="14.73046875" style="9" customWidth="1"/>
    <col min="11543" max="11543" width="14.3984375" style="9" customWidth="1"/>
    <col min="11544" max="11544" width="12.1328125" style="9" customWidth="1"/>
    <col min="11545" max="11545" width="12.3984375" style="9" customWidth="1"/>
    <col min="11546" max="11547" width="13.86328125" style="9" customWidth="1"/>
    <col min="11548" max="11548" width="14.86328125" style="9" customWidth="1"/>
    <col min="11549" max="11549" width="12.1328125" style="9" customWidth="1"/>
    <col min="11550" max="11550" width="12.3984375" style="9" customWidth="1"/>
    <col min="11551" max="11552" width="13.86328125" style="9" customWidth="1"/>
    <col min="11553" max="11553" width="14.86328125" style="9" customWidth="1"/>
    <col min="11554" max="11792" width="9.06640625" style="9"/>
    <col min="11793" max="11793" width="15.3984375" style="9" customWidth="1"/>
    <col min="11794" max="11794" width="11.1328125" style="9" customWidth="1"/>
    <col min="11795" max="11795" width="14.59765625" style="9" customWidth="1"/>
    <col min="11796" max="11796" width="17.3984375" style="9" customWidth="1"/>
    <col min="11797" max="11797" width="17.59765625" style="9" customWidth="1"/>
    <col min="11798" max="11798" width="14.73046875" style="9" customWidth="1"/>
    <col min="11799" max="11799" width="14.3984375" style="9" customWidth="1"/>
    <col min="11800" max="11800" width="12.1328125" style="9" customWidth="1"/>
    <col min="11801" max="11801" width="12.3984375" style="9" customWidth="1"/>
    <col min="11802" max="11803" width="13.86328125" style="9" customWidth="1"/>
    <col min="11804" max="11804" width="14.86328125" style="9" customWidth="1"/>
    <col min="11805" max="11805" width="12.1328125" style="9" customWidth="1"/>
    <col min="11806" max="11806" width="12.3984375" style="9" customWidth="1"/>
    <col min="11807" max="11808" width="13.86328125" style="9" customWidth="1"/>
    <col min="11809" max="11809" width="14.86328125" style="9" customWidth="1"/>
    <col min="11810" max="12048" width="9.06640625" style="9"/>
    <col min="12049" max="12049" width="15.3984375" style="9" customWidth="1"/>
    <col min="12050" max="12050" width="11.1328125" style="9" customWidth="1"/>
    <col min="12051" max="12051" width="14.59765625" style="9" customWidth="1"/>
    <col min="12052" max="12052" width="17.3984375" style="9" customWidth="1"/>
    <col min="12053" max="12053" width="17.59765625" style="9" customWidth="1"/>
    <col min="12054" max="12054" width="14.73046875" style="9" customWidth="1"/>
    <col min="12055" max="12055" width="14.3984375" style="9" customWidth="1"/>
    <col min="12056" max="12056" width="12.1328125" style="9" customWidth="1"/>
    <col min="12057" max="12057" width="12.3984375" style="9" customWidth="1"/>
    <col min="12058" max="12059" width="13.86328125" style="9" customWidth="1"/>
    <col min="12060" max="12060" width="14.86328125" style="9" customWidth="1"/>
    <col min="12061" max="12061" width="12.1328125" style="9" customWidth="1"/>
    <col min="12062" max="12062" width="12.3984375" style="9" customWidth="1"/>
    <col min="12063" max="12064" width="13.86328125" style="9" customWidth="1"/>
    <col min="12065" max="12065" width="14.86328125" style="9" customWidth="1"/>
    <col min="12066" max="12304" width="9.06640625" style="9"/>
    <col min="12305" max="12305" width="15.3984375" style="9" customWidth="1"/>
    <col min="12306" max="12306" width="11.1328125" style="9" customWidth="1"/>
    <col min="12307" max="12307" width="14.59765625" style="9" customWidth="1"/>
    <col min="12308" max="12308" width="17.3984375" style="9" customWidth="1"/>
    <col min="12309" max="12309" width="17.59765625" style="9" customWidth="1"/>
    <col min="12310" max="12310" width="14.73046875" style="9" customWidth="1"/>
    <col min="12311" max="12311" width="14.3984375" style="9" customWidth="1"/>
    <col min="12312" max="12312" width="12.1328125" style="9" customWidth="1"/>
    <col min="12313" max="12313" width="12.3984375" style="9" customWidth="1"/>
    <col min="12314" max="12315" width="13.86328125" style="9" customWidth="1"/>
    <col min="12316" max="12316" width="14.86328125" style="9" customWidth="1"/>
    <col min="12317" max="12317" width="12.1328125" style="9" customWidth="1"/>
    <col min="12318" max="12318" width="12.3984375" style="9" customWidth="1"/>
    <col min="12319" max="12320" width="13.86328125" style="9" customWidth="1"/>
    <col min="12321" max="12321" width="14.86328125" style="9" customWidth="1"/>
    <col min="12322" max="12560" width="9.06640625" style="9"/>
    <col min="12561" max="12561" width="15.3984375" style="9" customWidth="1"/>
    <col min="12562" max="12562" width="11.1328125" style="9" customWidth="1"/>
    <col min="12563" max="12563" width="14.59765625" style="9" customWidth="1"/>
    <col min="12564" max="12564" width="17.3984375" style="9" customWidth="1"/>
    <col min="12565" max="12565" width="17.59765625" style="9" customWidth="1"/>
    <col min="12566" max="12566" width="14.73046875" style="9" customWidth="1"/>
    <col min="12567" max="12567" width="14.3984375" style="9" customWidth="1"/>
    <col min="12568" max="12568" width="12.1328125" style="9" customWidth="1"/>
    <col min="12569" max="12569" width="12.3984375" style="9" customWidth="1"/>
    <col min="12570" max="12571" width="13.86328125" style="9" customWidth="1"/>
    <col min="12572" max="12572" width="14.86328125" style="9" customWidth="1"/>
    <col min="12573" max="12573" width="12.1328125" style="9" customWidth="1"/>
    <col min="12574" max="12574" width="12.3984375" style="9" customWidth="1"/>
    <col min="12575" max="12576" width="13.86328125" style="9" customWidth="1"/>
    <col min="12577" max="12577" width="14.86328125" style="9" customWidth="1"/>
    <col min="12578" max="12816" width="9.06640625" style="9"/>
    <col min="12817" max="12817" width="15.3984375" style="9" customWidth="1"/>
    <col min="12818" max="12818" width="11.1328125" style="9" customWidth="1"/>
    <col min="12819" max="12819" width="14.59765625" style="9" customWidth="1"/>
    <col min="12820" max="12820" width="17.3984375" style="9" customWidth="1"/>
    <col min="12821" max="12821" width="17.59765625" style="9" customWidth="1"/>
    <col min="12822" max="12822" width="14.73046875" style="9" customWidth="1"/>
    <col min="12823" max="12823" width="14.3984375" style="9" customWidth="1"/>
    <col min="12824" max="12824" width="12.1328125" style="9" customWidth="1"/>
    <col min="12825" max="12825" width="12.3984375" style="9" customWidth="1"/>
    <col min="12826" max="12827" width="13.86328125" style="9" customWidth="1"/>
    <col min="12828" max="12828" width="14.86328125" style="9" customWidth="1"/>
    <col min="12829" max="12829" width="12.1328125" style="9" customWidth="1"/>
    <col min="12830" max="12830" width="12.3984375" style="9" customWidth="1"/>
    <col min="12831" max="12832" width="13.86328125" style="9" customWidth="1"/>
    <col min="12833" max="12833" width="14.86328125" style="9" customWidth="1"/>
    <col min="12834" max="13072" width="9.06640625" style="9"/>
    <col min="13073" max="13073" width="15.3984375" style="9" customWidth="1"/>
    <col min="13074" max="13074" width="11.1328125" style="9" customWidth="1"/>
    <col min="13075" max="13075" width="14.59765625" style="9" customWidth="1"/>
    <col min="13076" max="13076" width="17.3984375" style="9" customWidth="1"/>
    <col min="13077" max="13077" width="17.59765625" style="9" customWidth="1"/>
    <col min="13078" max="13078" width="14.73046875" style="9" customWidth="1"/>
    <col min="13079" max="13079" width="14.3984375" style="9" customWidth="1"/>
    <col min="13080" max="13080" width="12.1328125" style="9" customWidth="1"/>
    <col min="13081" max="13081" width="12.3984375" style="9" customWidth="1"/>
    <col min="13082" max="13083" width="13.86328125" style="9" customWidth="1"/>
    <col min="13084" max="13084" width="14.86328125" style="9" customWidth="1"/>
    <col min="13085" max="13085" width="12.1328125" style="9" customWidth="1"/>
    <col min="13086" max="13086" width="12.3984375" style="9" customWidth="1"/>
    <col min="13087" max="13088" width="13.86328125" style="9" customWidth="1"/>
    <col min="13089" max="13089" width="14.86328125" style="9" customWidth="1"/>
    <col min="13090" max="13328" width="9.06640625" style="9"/>
    <col min="13329" max="13329" width="15.3984375" style="9" customWidth="1"/>
    <col min="13330" max="13330" width="11.1328125" style="9" customWidth="1"/>
    <col min="13331" max="13331" width="14.59765625" style="9" customWidth="1"/>
    <col min="13332" max="13332" width="17.3984375" style="9" customWidth="1"/>
    <col min="13333" max="13333" width="17.59765625" style="9" customWidth="1"/>
    <col min="13334" max="13334" width="14.73046875" style="9" customWidth="1"/>
    <col min="13335" max="13335" width="14.3984375" style="9" customWidth="1"/>
    <col min="13336" max="13336" width="12.1328125" style="9" customWidth="1"/>
    <col min="13337" max="13337" width="12.3984375" style="9" customWidth="1"/>
    <col min="13338" max="13339" width="13.86328125" style="9" customWidth="1"/>
    <col min="13340" max="13340" width="14.86328125" style="9" customWidth="1"/>
    <col min="13341" max="13341" width="12.1328125" style="9" customWidth="1"/>
    <col min="13342" max="13342" width="12.3984375" style="9" customWidth="1"/>
    <col min="13343" max="13344" width="13.86328125" style="9" customWidth="1"/>
    <col min="13345" max="13345" width="14.86328125" style="9" customWidth="1"/>
    <col min="13346" max="13584" width="9.06640625" style="9"/>
    <col min="13585" max="13585" width="15.3984375" style="9" customWidth="1"/>
    <col min="13586" max="13586" width="11.1328125" style="9" customWidth="1"/>
    <col min="13587" max="13587" width="14.59765625" style="9" customWidth="1"/>
    <col min="13588" max="13588" width="17.3984375" style="9" customWidth="1"/>
    <col min="13589" max="13589" width="17.59765625" style="9" customWidth="1"/>
    <col min="13590" max="13590" width="14.73046875" style="9" customWidth="1"/>
    <col min="13591" max="13591" width="14.3984375" style="9" customWidth="1"/>
    <col min="13592" max="13592" width="12.1328125" style="9" customWidth="1"/>
    <col min="13593" max="13593" width="12.3984375" style="9" customWidth="1"/>
    <col min="13594" max="13595" width="13.86328125" style="9" customWidth="1"/>
    <col min="13596" max="13596" width="14.86328125" style="9" customWidth="1"/>
    <col min="13597" max="13597" width="12.1328125" style="9" customWidth="1"/>
    <col min="13598" max="13598" width="12.3984375" style="9" customWidth="1"/>
    <col min="13599" max="13600" width="13.86328125" style="9" customWidth="1"/>
    <col min="13601" max="13601" width="14.86328125" style="9" customWidth="1"/>
    <col min="13602" max="13840" width="9.06640625" style="9"/>
    <col min="13841" max="13841" width="15.3984375" style="9" customWidth="1"/>
    <col min="13842" max="13842" width="11.1328125" style="9" customWidth="1"/>
    <col min="13843" max="13843" width="14.59765625" style="9" customWidth="1"/>
    <col min="13844" max="13844" width="17.3984375" style="9" customWidth="1"/>
    <col min="13845" max="13845" width="17.59765625" style="9" customWidth="1"/>
    <col min="13846" max="13846" width="14.73046875" style="9" customWidth="1"/>
    <col min="13847" max="13847" width="14.3984375" style="9" customWidth="1"/>
    <col min="13848" max="13848" width="12.1328125" style="9" customWidth="1"/>
    <col min="13849" max="13849" width="12.3984375" style="9" customWidth="1"/>
    <col min="13850" max="13851" width="13.86328125" style="9" customWidth="1"/>
    <col min="13852" max="13852" width="14.86328125" style="9" customWidth="1"/>
    <col min="13853" max="13853" width="12.1328125" style="9" customWidth="1"/>
    <col min="13854" max="13854" width="12.3984375" style="9" customWidth="1"/>
    <col min="13855" max="13856" width="13.86328125" style="9" customWidth="1"/>
    <col min="13857" max="13857" width="14.86328125" style="9" customWidth="1"/>
    <col min="13858" max="14096" width="9.06640625" style="9"/>
    <col min="14097" max="14097" width="15.3984375" style="9" customWidth="1"/>
    <col min="14098" max="14098" width="11.1328125" style="9" customWidth="1"/>
    <col min="14099" max="14099" width="14.59765625" style="9" customWidth="1"/>
    <col min="14100" max="14100" width="17.3984375" style="9" customWidth="1"/>
    <col min="14101" max="14101" width="17.59765625" style="9" customWidth="1"/>
    <col min="14102" max="14102" width="14.73046875" style="9" customWidth="1"/>
    <col min="14103" max="14103" width="14.3984375" style="9" customWidth="1"/>
    <col min="14104" max="14104" width="12.1328125" style="9" customWidth="1"/>
    <col min="14105" max="14105" width="12.3984375" style="9" customWidth="1"/>
    <col min="14106" max="14107" width="13.86328125" style="9" customWidth="1"/>
    <col min="14108" max="14108" width="14.86328125" style="9" customWidth="1"/>
    <col min="14109" max="14109" width="12.1328125" style="9" customWidth="1"/>
    <col min="14110" max="14110" width="12.3984375" style="9" customWidth="1"/>
    <col min="14111" max="14112" width="13.86328125" style="9" customWidth="1"/>
    <col min="14113" max="14113" width="14.86328125" style="9" customWidth="1"/>
    <col min="14114" max="14352" width="9.06640625" style="9"/>
    <col min="14353" max="14353" width="15.3984375" style="9" customWidth="1"/>
    <col min="14354" max="14354" width="11.1328125" style="9" customWidth="1"/>
    <col min="14355" max="14355" width="14.59765625" style="9" customWidth="1"/>
    <col min="14356" max="14356" width="17.3984375" style="9" customWidth="1"/>
    <col min="14357" max="14357" width="17.59765625" style="9" customWidth="1"/>
    <col min="14358" max="14358" width="14.73046875" style="9" customWidth="1"/>
    <col min="14359" max="14359" width="14.3984375" style="9" customWidth="1"/>
    <col min="14360" max="14360" width="12.1328125" style="9" customWidth="1"/>
    <col min="14361" max="14361" width="12.3984375" style="9" customWidth="1"/>
    <col min="14362" max="14363" width="13.86328125" style="9" customWidth="1"/>
    <col min="14364" max="14364" width="14.86328125" style="9" customWidth="1"/>
    <col min="14365" max="14365" width="12.1328125" style="9" customWidth="1"/>
    <col min="14366" max="14366" width="12.3984375" style="9" customWidth="1"/>
    <col min="14367" max="14368" width="13.86328125" style="9" customWidth="1"/>
    <col min="14369" max="14369" width="14.86328125" style="9" customWidth="1"/>
    <col min="14370" max="14608" width="9.06640625" style="9"/>
    <col min="14609" max="14609" width="15.3984375" style="9" customWidth="1"/>
    <col min="14610" max="14610" width="11.1328125" style="9" customWidth="1"/>
    <col min="14611" max="14611" width="14.59765625" style="9" customWidth="1"/>
    <col min="14612" max="14612" width="17.3984375" style="9" customWidth="1"/>
    <col min="14613" max="14613" width="17.59765625" style="9" customWidth="1"/>
    <col min="14614" max="14614" width="14.73046875" style="9" customWidth="1"/>
    <col min="14615" max="14615" width="14.3984375" style="9" customWidth="1"/>
    <col min="14616" max="14616" width="12.1328125" style="9" customWidth="1"/>
    <col min="14617" max="14617" width="12.3984375" style="9" customWidth="1"/>
    <col min="14618" max="14619" width="13.86328125" style="9" customWidth="1"/>
    <col min="14620" max="14620" width="14.86328125" style="9" customWidth="1"/>
    <col min="14621" max="14621" width="12.1328125" style="9" customWidth="1"/>
    <col min="14622" max="14622" width="12.3984375" style="9" customWidth="1"/>
    <col min="14623" max="14624" width="13.86328125" style="9" customWidth="1"/>
    <col min="14625" max="14625" width="14.86328125" style="9" customWidth="1"/>
    <col min="14626" max="14864" width="9.06640625" style="9"/>
    <col min="14865" max="14865" width="15.3984375" style="9" customWidth="1"/>
    <col min="14866" max="14866" width="11.1328125" style="9" customWidth="1"/>
    <col min="14867" max="14867" width="14.59765625" style="9" customWidth="1"/>
    <col min="14868" max="14868" width="17.3984375" style="9" customWidth="1"/>
    <col min="14869" max="14869" width="17.59765625" style="9" customWidth="1"/>
    <col min="14870" max="14870" width="14.73046875" style="9" customWidth="1"/>
    <col min="14871" max="14871" width="14.3984375" style="9" customWidth="1"/>
    <col min="14872" max="14872" width="12.1328125" style="9" customWidth="1"/>
    <col min="14873" max="14873" width="12.3984375" style="9" customWidth="1"/>
    <col min="14874" max="14875" width="13.86328125" style="9" customWidth="1"/>
    <col min="14876" max="14876" width="14.86328125" style="9" customWidth="1"/>
    <col min="14877" max="14877" width="12.1328125" style="9" customWidth="1"/>
    <col min="14878" max="14878" width="12.3984375" style="9" customWidth="1"/>
    <col min="14879" max="14880" width="13.86328125" style="9" customWidth="1"/>
    <col min="14881" max="14881" width="14.86328125" style="9" customWidth="1"/>
    <col min="14882" max="15120" width="9.06640625" style="9"/>
    <col min="15121" max="15121" width="15.3984375" style="9" customWidth="1"/>
    <col min="15122" max="15122" width="11.1328125" style="9" customWidth="1"/>
    <col min="15123" max="15123" width="14.59765625" style="9" customWidth="1"/>
    <col min="15124" max="15124" width="17.3984375" style="9" customWidth="1"/>
    <col min="15125" max="15125" width="17.59765625" style="9" customWidth="1"/>
    <col min="15126" max="15126" width="14.73046875" style="9" customWidth="1"/>
    <col min="15127" max="15127" width="14.3984375" style="9" customWidth="1"/>
    <col min="15128" max="15128" width="12.1328125" style="9" customWidth="1"/>
    <col min="15129" max="15129" width="12.3984375" style="9" customWidth="1"/>
    <col min="15130" max="15131" width="13.86328125" style="9" customWidth="1"/>
    <col min="15132" max="15132" width="14.86328125" style="9" customWidth="1"/>
    <col min="15133" max="15133" width="12.1328125" style="9" customWidth="1"/>
    <col min="15134" max="15134" width="12.3984375" style="9" customWidth="1"/>
    <col min="15135" max="15136" width="13.86328125" style="9" customWidth="1"/>
    <col min="15137" max="15137" width="14.86328125" style="9" customWidth="1"/>
    <col min="15138" max="15376" width="9.06640625" style="9"/>
    <col min="15377" max="15377" width="15.3984375" style="9" customWidth="1"/>
    <col min="15378" max="15378" width="11.1328125" style="9" customWidth="1"/>
    <col min="15379" max="15379" width="14.59765625" style="9" customWidth="1"/>
    <col min="15380" max="15380" width="17.3984375" style="9" customWidth="1"/>
    <col min="15381" max="15381" width="17.59765625" style="9" customWidth="1"/>
    <col min="15382" max="15382" width="14.73046875" style="9" customWidth="1"/>
    <col min="15383" max="15383" width="14.3984375" style="9" customWidth="1"/>
    <col min="15384" max="15384" width="12.1328125" style="9" customWidth="1"/>
    <col min="15385" max="15385" width="12.3984375" style="9" customWidth="1"/>
    <col min="15386" max="15387" width="13.86328125" style="9" customWidth="1"/>
    <col min="15388" max="15388" width="14.86328125" style="9" customWidth="1"/>
    <col min="15389" max="15389" width="12.1328125" style="9" customWidth="1"/>
    <col min="15390" max="15390" width="12.3984375" style="9" customWidth="1"/>
    <col min="15391" max="15392" width="13.86328125" style="9" customWidth="1"/>
    <col min="15393" max="15393" width="14.86328125" style="9" customWidth="1"/>
    <col min="15394" max="15632" width="9.06640625" style="9"/>
    <col min="15633" max="15633" width="15.3984375" style="9" customWidth="1"/>
    <col min="15634" max="15634" width="11.1328125" style="9" customWidth="1"/>
    <col min="15635" max="15635" width="14.59765625" style="9" customWidth="1"/>
    <col min="15636" max="15636" width="17.3984375" style="9" customWidth="1"/>
    <col min="15637" max="15637" width="17.59765625" style="9" customWidth="1"/>
    <col min="15638" max="15638" width="14.73046875" style="9" customWidth="1"/>
    <col min="15639" max="15639" width="14.3984375" style="9" customWidth="1"/>
    <col min="15640" max="15640" width="12.1328125" style="9" customWidth="1"/>
    <col min="15641" max="15641" width="12.3984375" style="9" customWidth="1"/>
    <col min="15642" max="15643" width="13.86328125" style="9" customWidth="1"/>
    <col min="15644" max="15644" width="14.86328125" style="9" customWidth="1"/>
    <col min="15645" max="15645" width="12.1328125" style="9" customWidth="1"/>
    <col min="15646" max="15646" width="12.3984375" style="9" customWidth="1"/>
    <col min="15647" max="15648" width="13.86328125" style="9" customWidth="1"/>
    <col min="15649" max="15649" width="14.86328125" style="9" customWidth="1"/>
    <col min="15650" max="15888" width="9.06640625" style="9"/>
    <col min="15889" max="15889" width="15.3984375" style="9" customWidth="1"/>
    <col min="15890" max="15890" width="11.1328125" style="9" customWidth="1"/>
    <col min="15891" max="15891" width="14.59765625" style="9" customWidth="1"/>
    <col min="15892" max="15892" width="17.3984375" style="9" customWidth="1"/>
    <col min="15893" max="15893" width="17.59765625" style="9" customWidth="1"/>
    <col min="15894" max="15894" width="14.73046875" style="9" customWidth="1"/>
    <col min="15895" max="15895" width="14.3984375" style="9" customWidth="1"/>
    <col min="15896" max="15896" width="12.1328125" style="9" customWidth="1"/>
    <col min="15897" max="15897" width="12.3984375" style="9" customWidth="1"/>
    <col min="15898" max="15899" width="13.86328125" style="9" customWidth="1"/>
    <col min="15900" max="15900" width="14.86328125" style="9" customWidth="1"/>
    <col min="15901" max="15901" width="12.1328125" style="9" customWidth="1"/>
    <col min="15902" max="15902" width="12.3984375" style="9" customWidth="1"/>
    <col min="15903" max="15904" width="13.86328125" style="9" customWidth="1"/>
    <col min="15905" max="15905" width="14.86328125" style="9" customWidth="1"/>
    <col min="15906" max="16144" width="9.06640625" style="9"/>
    <col min="16145" max="16145" width="15.3984375" style="9" customWidth="1"/>
    <col min="16146" max="16146" width="11.1328125" style="9" customWidth="1"/>
    <col min="16147" max="16147" width="14.59765625" style="9" customWidth="1"/>
    <col min="16148" max="16148" width="17.3984375" style="9" customWidth="1"/>
    <col min="16149" max="16149" width="17.59765625" style="9" customWidth="1"/>
    <col min="16150" max="16150" width="14.73046875" style="9" customWidth="1"/>
    <col min="16151" max="16151" width="14.3984375" style="9" customWidth="1"/>
    <col min="16152" max="16152" width="12.1328125" style="9" customWidth="1"/>
    <col min="16153" max="16153" width="12.3984375" style="9" customWidth="1"/>
    <col min="16154" max="16155" width="13.86328125" style="9" customWidth="1"/>
    <col min="16156" max="16156" width="14.86328125" style="9" customWidth="1"/>
    <col min="16157" max="16157" width="12.1328125" style="9" customWidth="1"/>
    <col min="16158" max="16158" width="12.3984375" style="9" customWidth="1"/>
    <col min="16159" max="16160" width="13.86328125" style="9" customWidth="1"/>
    <col min="16161" max="16161" width="14.86328125" style="9" customWidth="1"/>
    <col min="16162" max="16384" width="9.06640625" style="9"/>
  </cols>
  <sheetData>
    <row r="1" spans="1:35">
      <c r="A1" s="83" t="s">
        <v>0</v>
      </c>
      <c r="B1" s="83" t="s">
        <v>1</v>
      </c>
      <c r="C1" s="89" t="s">
        <v>302</v>
      </c>
      <c r="D1" s="89"/>
      <c r="E1" s="89"/>
      <c r="F1" s="89"/>
      <c r="G1" s="89"/>
      <c r="H1" s="89"/>
      <c r="I1" s="89"/>
      <c r="J1" s="89"/>
      <c r="K1" s="89"/>
      <c r="L1" s="89"/>
      <c r="M1" s="89"/>
      <c r="N1" s="89"/>
      <c r="O1" s="89"/>
      <c r="P1" s="89"/>
      <c r="Q1" s="89"/>
      <c r="R1" s="89"/>
      <c r="S1" s="89"/>
      <c r="T1" s="95" t="s">
        <v>217</v>
      </c>
      <c r="U1" s="95" t="s">
        <v>219</v>
      </c>
      <c r="V1" s="95" t="s">
        <v>218</v>
      </c>
      <c r="W1" s="95" t="s">
        <v>220</v>
      </c>
      <c r="X1" s="95" t="s">
        <v>231</v>
      </c>
      <c r="Y1" s="95" t="s">
        <v>232</v>
      </c>
      <c r="Z1" s="95" t="s">
        <v>221</v>
      </c>
      <c r="AA1" s="95" t="s">
        <v>223</v>
      </c>
      <c r="AB1" s="95" t="s">
        <v>224</v>
      </c>
      <c r="AC1" s="95" t="s">
        <v>225</v>
      </c>
      <c r="AD1" s="95" t="s">
        <v>222</v>
      </c>
      <c r="AE1" s="95" t="s">
        <v>226</v>
      </c>
      <c r="AF1" s="95" t="s">
        <v>228</v>
      </c>
      <c r="AG1" s="95" t="s">
        <v>229</v>
      </c>
      <c r="AH1" s="95" t="s">
        <v>230</v>
      </c>
      <c r="AI1" s="95" t="s">
        <v>227</v>
      </c>
    </row>
    <row r="2" spans="1:35">
      <c r="A2" s="90" t="s">
        <v>23</v>
      </c>
      <c r="B2" s="91" t="s">
        <v>24</v>
      </c>
      <c r="C2" s="89">
        <v>5</v>
      </c>
      <c r="D2" s="89"/>
      <c r="E2" s="89"/>
      <c r="F2" s="89"/>
      <c r="G2" s="89"/>
      <c r="H2" s="89"/>
      <c r="I2" s="89"/>
      <c r="J2" s="89"/>
      <c r="K2" s="89"/>
      <c r="L2" s="89"/>
      <c r="M2" s="89"/>
      <c r="N2" s="89"/>
      <c r="O2" s="89"/>
      <c r="P2" s="89"/>
      <c r="Q2" s="89"/>
      <c r="R2" s="89"/>
      <c r="S2" s="89"/>
      <c r="T2" s="96"/>
      <c r="U2" s="96"/>
      <c r="V2" s="96"/>
      <c r="W2" s="96"/>
      <c r="X2" s="96"/>
      <c r="Y2" s="96"/>
      <c r="Z2" s="96"/>
      <c r="AA2" s="96"/>
      <c r="AB2" s="96"/>
      <c r="AC2" s="96"/>
      <c r="AD2" s="96"/>
      <c r="AE2" s="96"/>
      <c r="AF2" s="96"/>
      <c r="AG2" s="96"/>
      <c r="AH2" s="96"/>
      <c r="AI2" s="96"/>
    </row>
    <row r="3" spans="1:35">
      <c r="A3" s="94" t="s">
        <v>25</v>
      </c>
      <c r="B3" s="91" t="s">
        <v>26</v>
      </c>
      <c r="C3" s="89">
        <v>5</v>
      </c>
      <c r="D3" s="89"/>
      <c r="E3" s="89"/>
      <c r="F3" s="89"/>
      <c r="G3" s="89"/>
      <c r="H3" s="89"/>
      <c r="I3" s="89"/>
      <c r="J3" s="89"/>
      <c r="K3" s="89"/>
      <c r="L3" s="89"/>
      <c r="M3" s="89"/>
      <c r="N3" s="89"/>
      <c r="O3" s="89"/>
      <c r="P3" s="89"/>
      <c r="Q3" s="89"/>
      <c r="R3" s="89"/>
      <c r="S3" s="89"/>
      <c r="T3" s="96"/>
      <c r="U3" s="96"/>
      <c r="V3" s="96"/>
      <c r="W3" s="96"/>
      <c r="X3" s="96"/>
      <c r="Y3" s="96"/>
      <c r="Z3" s="96"/>
      <c r="AA3" s="96"/>
      <c r="AB3" s="96"/>
      <c r="AC3" s="96"/>
      <c r="AD3" s="96"/>
      <c r="AE3" s="96"/>
      <c r="AF3" s="96"/>
      <c r="AG3" s="96"/>
      <c r="AH3" s="96"/>
      <c r="AI3" s="96"/>
    </row>
    <row r="4" spans="1:35">
      <c r="A4" s="90" t="s">
        <v>27</v>
      </c>
      <c r="B4" s="91" t="s">
        <v>24</v>
      </c>
      <c r="C4" s="89">
        <v>5</v>
      </c>
      <c r="D4" s="89"/>
      <c r="E4" s="89"/>
      <c r="F4" s="89"/>
      <c r="G4" s="89"/>
      <c r="H4" s="89"/>
      <c r="I4" s="89"/>
      <c r="J4" s="89"/>
      <c r="K4" s="89"/>
      <c r="L4" s="89"/>
      <c r="M4" s="89"/>
      <c r="N4" s="89"/>
      <c r="O4" s="89"/>
      <c r="P4" s="89"/>
      <c r="Q4" s="89"/>
      <c r="R4" s="89"/>
      <c r="S4" s="89"/>
      <c r="T4" s="96"/>
      <c r="U4" s="96"/>
      <c r="V4" s="96"/>
      <c r="W4" s="96"/>
      <c r="X4" s="96"/>
      <c r="Y4" s="96"/>
      <c r="Z4" s="96"/>
      <c r="AA4" s="96"/>
      <c r="AB4" s="96"/>
      <c r="AC4" s="96"/>
      <c r="AD4" s="96"/>
      <c r="AE4" s="96"/>
      <c r="AF4" s="96"/>
      <c r="AG4" s="96"/>
      <c r="AH4" s="96"/>
      <c r="AI4" s="96"/>
    </row>
    <row r="5" spans="1:35">
      <c r="A5" s="90" t="s">
        <v>28</v>
      </c>
      <c r="B5" s="97" t="s">
        <v>24</v>
      </c>
      <c r="C5" s="89">
        <v>5</v>
      </c>
      <c r="D5" s="89"/>
      <c r="E5" s="89"/>
      <c r="F5" s="89"/>
      <c r="G5" s="89"/>
      <c r="H5" s="89"/>
      <c r="I5" s="89"/>
      <c r="J5" s="89"/>
      <c r="K5" s="89"/>
      <c r="L5" s="89"/>
      <c r="M5" s="89"/>
      <c r="N5" s="89"/>
      <c r="O5" s="89"/>
      <c r="P5" s="89"/>
      <c r="Q5" s="89"/>
      <c r="R5" s="89"/>
      <c r="S5" s="89"/>
      <c r="T5" s="96"/>
      <c r="U5" s="96"/>
      <c r="V5" s="96"/>
      <c r="W5" s="96"/>
      <c r="X5" s="96"/>
      <c r="Y5" s="96"/>
      <c r="Z5" s="96"/>
      <c r="AA5" s="96"/>
      <c r="AB5" s="96"/>
      <c r="AC5" s="96"/>
      <c r="AD5" s="96"/>
      <c r="AE5" s="96"/>
      <c r="AF5" s="96"/>
      <c r="AG5" s="96"/>
      <c r="AH5" s="96"/>
      <c r="AI5" s="96"/>
    </row>
    <row r="6" spans="1:35">
      <c r="A6" s="90" t="s">
        <v>29</v>
      </c>
      <c r="B6" s="97" t="s">
        <v>24</v>
      </c>
      <c r="C6" s="89">
        <v>5</v>
      </c>
      <c r="D6" s="89"/>
      <c r="E6" s="89"/>
      <c r="F6" s="89"/>
      <c r="G6" s="89"/>
      <c r="H6" s="89"/>
      <c r="I6" s="89"/>
      <c r="J6" s="89"/>
      <c r="K6" s="89"/>
      <c r="L6" s="89"/>
      <c r="M6" s="89"/>
      <c r="N6" s="89"/>
      <c r="O6" s="89"/>
      <c r="P6" s="89"/>
      <c r="Q6" s="89"/>
      <c r="R6" s="89"/>
      <c r="S6" s="89"/>
      <c r="T6" s="96"/>
      <c r="U6" s="96"/>
      <c r="V6" s="96"/>
      <c r="W6" s="96"/>
      <c r="X6" s="96"/>
      <c r="Y6" s="96"/>
      <c r="Z6" s="96"/>
      <c r="AA6" s="96"/>
      <c r="AB6" s="96"/>
      <c r="AC6" s="96"/>
      <c r="AD6" s="96"/>
      <c r="AE6" s="96"/>
      <c r="AF6" s="96"/>
      <c r="AG6" s="96"/>
      <c r="AH6" s="96"/>
      <c r="AI6" s="96"/>
    </row>
    <row r="7" spans="1:35">
      <c r="A7" s="90" t="s">
        <v>30</v>
      </c>
      <c r="B7" s="97" t="s">
        <v>24</v>
      </c>
      <c r="C7" s="89">
        <v>5</v>
      </c>
      <c r="D7" s="89"/>
      <c r="E7" s="89"/>
      <c r="F7" s="89"/>
      <c r="G7" s="89"/>
      <c r="H7" s="89"/>
      <c r="I7" s="89"/>
      <c r="J7" s="89"/>
      <c r="K7" s="89"/>
      <c r="L7" s="89"/>
      <c r="M7" s="89"/>
      <c r="N7" s="89"/>
      <c r="O7" s="89"/>
      <c r="P7" s="89"/>
      <c r="Q7" s="89"/>
      <c r="R7" s="89"/>
      <c r="S7" s="89"/>
      <c r="T7" s="96"/>
      <c r="U7" s="96"/>
      <c r="V7" s="96"/>
      <c r="W7" s="96"/>
      <c r="X7" s="96"/>
      <c r="Y7" s="96"/>
      <c r="Z7" s="96"/>
      <c r="AA7" s="96"/>
      <c r="AB7" s="96"/>
      <c r="AC7" s="96"/>
      <c r="AD7" s="96"/>
      <c r="AE7" s="96"/>
      <c r="AF7" s="96"/>
      <c r="AG7" s="96"/>
      <c r="AH7" s="96"/>
      <c r="AI7" s="96"/>
    </row>
    <row r="8" spans="1:35">
      <c r="A8" s="90" t="s">
        <v>31</v>
      </c>
      <c r="B8" s="91" t="s">
        <v>24</v>
      </c>
      <c r="C8" s="89">
        <v>5</v>
      </c>
      <c r="D8" s="89"/>
      <c r="E8" s="89"/>
      <c r="F8" s="89"/>
      <c r="G8" s="89"/>
      <c r="H8" s="89"/>
      <c r="I8" s="89"/>
      <c r="J8" s="89"/>
      <c r="K8" s="89"/>
      <c r="L8" s="89"/>
      <c r="M8" s="89"/>
      <c r="N8" s="89"/>
      <c r="O8" s="89"/>
      <c r="P8" s="89"/>
      <c r="Q8" s="89"/>
      <c r="R8" s="89"/>
      <c r="S8" s="89"/>
      <c r="T8" s="96"/>
      <c r="U8" s="96"/>
      <c r="V8" s="96"/>
      <c r="W8" s="96"/>
      <c r="X8" s="96"/>
      <c r="Y8" s="96"/>
      <c r="Z8" s="96"/>
      <c r="AA8" s="96"/>
      <c r="AB8" s="96"/>
      <c r="AC8" s="96"/>
      <c r="AD8" s="96"/>
      <c r="AE8" s="96"/>
      <c r="AF8" s="96"/>
      <c r="AG8" s="96"/>
      <c r="AH8" s="96"/>
      <c r="AI8" s="96"/>
    </row>
    <row r="9" spans="1:35">
      <c r="A9" s="90" t="s">
        <v>32</v>
      </c>
      <c r="B9" s="97" t="s">
        <v>24</v>
      </c>
      <c r="C9" s="89">
        <v>5</v>
      </c>
      <c r="D9" s="89"/>
      <c r="E9" s="89"/>
      <c r="F9" s="89"/>
      <c r="G9" s="89"/>
      <c r="H9" s="89"/>
      <c r="I9" s="89"/>
      <c r="J9" s="89"/>
      <c r="K9" s="89"/>
      <c r="L9" s="89"/>
      <c r="M9" s="89"/>
      <c r="N9" s="89"/>
      <c r="O9" s="89"/>
      <c r="P9" s="89"/>
      <c r="Q9" s="89"/>
      <c r="R9" s="89"/>
      <c r="S9" s="89"/>
      <c r="T9" s="96"/>
      <c r="U9" s="96"/>
      <c r="V9" s="96"/>
      <c r="W9" s="96"/>
      <c r="X9" s="96"/>
      <c r="Y9" s="96"/>
      <c r="Z9" s="96"/>
      <c r="AA9" s="96"/>
      <c r="AB9" s="96"/>
      <c r="AC9" s="96"/>
      <c r="AD9" s="96"/>
      <c r="AE9" s="96"/>
      <c r="AF9" s="96"/>
      <c r="AG9" s="96"/>
      <c r="AH9" s="96"/>
      <c r="AI9" s="96"/>
    </row>
    <row r="10" spans="1:35">
      <c r="A10" s="94" t="s">
        <v>33</v>
      </c>
      <c r="B10" s="97" t="s">
        <v>26</v>
      </c>
      <c r="C10" s="89">
        <v>5</v>
      </c>
      <c r="D10" s="89"/>
      <c r="E10" s="89"/>
      <c r="F10" s="89"/>
      <c r="G10" s="89"/>
      <c r="H10" s="89"/>
      <c r="I10" s="89"/>
      <c r="J10" s="89"/>
      <c r="K10" s="89"/>
      <c r="L10" s="89"/>
      <c r="M10" s="89"/>
      <c r="N10" s="89"/>
      <c r="O10" s="89"/>
      <c r="P10" s="89"/>
      <c r="Q10" s="89"/>
      <c r="R10" s="89"/>
      <c r="S10" s="89"/>
      <c r="T10" s="96"/>
      <c r="U10" s="96"/>
      <c r="V10" s="96"/>
      <c r="W10" s="96"/>
      <c r="X10" s="96"/>
      <c r="Y10" s="96"/>
      <c r="Z10" s="96"/>
      <c r="AA10" s="96"/>
      <c r="AB10" s="96"/>
      <c r="AC10" s="96"/>
      <c r="AD10" s="96"/>
      <c r="AE10" s="96"/>
      <c r="AF10" s="96"/>
      <c r="AG10" s="96"/>
      <c r="AH10" s="96"/>
      <c r="AI10" s="96"/>
    </row>
    <row r="11" spans="1:35">
      <c r="A11" s="90" t="s">
        <v>34</v>
      </c>
      <c r="B11" s="91" t="s">
        <v>24</v>
      </c>
      <c r="C11" s="89">
        <v>5</v>
      </c>
      <c r="D11" s="89"/>
      <c r="E11" s="89"/>
      <c r="F11" s="89"/>
      <c r="G11" s="89"/>
      <c r="H11" s="89"/>
      <c r="I11" s="89"/>
      <c r="J11" s="89"/>
      <c r="K11" s="89"/>
      <c r="L11" s="89"/>
      <c r="M11" s="89"/>
      <c r="N11" s="89"/>
      <c r="O11" s="89"/>
      <c r="P11" s="89"/>
      <c r="Q11" s="89"/>
      <c r="R11" s="89"/>
      <c r="S11" s="89"/>
      <c r="T11" s="96"/>
      <c r="U11" s="96"/>
      <c r="V11" s="96"/>
      <c r="W11" s="96"/>
      <c r="X11" s="96"/>
      <c r="Y11" s="96"/>
      <c r="Z11" s="96"/>
      <c r="AA11" s="96"/>
      <c r="AB11" s="96"/>
      <c r="AC11" s="96"/>
      <c r="AD11" s="96"/>
      <c r="AE11" s="96"/>
      <c r="AF11" s="96"/>
      <c r="AG11" s="96"/>
      <c r="AH11" s="96"/>
      <c r="AI11" s="96"/>
    </row>
    <row r="12" spans="1:35">
      <c r="A12" s="90" t="s">
        <v>35</v>
      </c>
      <c r="B12" s="97" t="s">
        <v>24</v>
      </c>
      <c r="C12" s="89">
        <v>5</v>
      </c>
      <c r="D12" s="89"/>
      <c r="E12" s="89"/>
      <c r="F12" s="89"/>
      <c r="G12" s="89"/>
      <c r="H12" s="89"/>
      <c r="I12" s="89"/>
      <c r="J12" s="89"/>
      <c r="K12" s="89"/>
      <c r="L12" s="89"/>
      <c r="M12" s="89"/>
      <c r="N12" s="89"/>
      <c r="O12" s="89"/>
      <c r="P12" s="89"/>
      <c r="Q12" s="89"/>
      <c r="R12" s="89"/>
      <c r="S12" s="89"/>
      <c r="T12" s="96"/>
      <c r="U12" s="96"/>
      <c r="V12" s="96"/>
      <c r="W12" s="96"/>
      <c r="X12" s="96"/>
      <c r="Y12" s="96"/>
      <c r="Z12" s="96"/>
      <c r="AA12" s="96"/>
      <c r="AB12" s="96"/>
      <c r="AC12" s="96"/>
      <c r="AD12" s="96"/>
      <c r="AE12" s="96"/>
      <c r="AF12" s="96"/>
      <c r="AG12" s="96"/>
      <c r="AH12" s="96"/>
      <c r="AI12" s="96"/>
    </row>
    <row r="13" spans="1:35">
      <c r="A13" s="90" t="s">
        <v>36</v>
      </c>
      <c r="B13" s="91" t="s">
        <v>24</v>
      </c>
      <c r="C13" s="89">
        <v>5</v>
      </c>
      <c r="D13" s="89"/>
      <c r="E13" s="89"/>
      <c r="F13" s="89"/>
      <c r="G13" s="89"/>
      <c r="H13" s="89"/>
      <c r="I13" s="89"/>
      <c r="J13" s="89"/>
      <c r="K13" s="89"/>
      <c r="L13" s="89"/>
      <c r="M13" s="89"/>
      <c r="N13" s="89"/>
      <c r="O13" s="89"/>
      <c r="P13" s="89"/>
      <c r="Q13" s="89"/>
      <c r="R13" s="89"/>
      <c r="S13" s="89"/>
      <c r="T13" s="96"/>
      <c r="U13" s="96"/>
      <c r="V13" s="96"/>
      <c r="W13" s="96"/>
      <c r="X13" s="96"/>
      <c r="Y13" s="96"/>
      <c r="Z13" s="96"/>
      <c r="AA13" s="96"/>
      <c r="AB13" s="96"/>
      <c r="AC13" s="96"/>
      <c r="AD13" s="96"/>
      <c r="AE13" s="96"/>
      <c r="AF13" s="96"/>
      <c r="AG13" s="96"/>
      <c r="AH13" s="96"/>
      <c r="AI13" s="96"/>
    </row>
    <row r="14" spans="1:35">
      <c r="A14" s="90" t="s">
        <v>37</v>
      </c>
      <c r="B14" s="91" t="s">
        <v>24</v>
      </c>
      <c r="C14" s="89">
        <v>5</v>
      </c>
      <c r="D14" s="89"/>
      <c r="E14" s="89"/>
      <c r="F14" s="89"/>
      <c r="G14" s="89"/>
      <c r="H14" s="89"/>
      <c r="I14" s="89"/>
      <c r="J14" s="89"/>
      <c r="K14" s="89"/>
      <c r="L14" s="89"/>
      <c r="M14" s="89"/>
      <c r="N14" s="89"/>
      <c r="O14" s="89"/>
      <c r="P14" s="89"/>
      <c r="Q14" s="89"/>
      <c r="R14" s="89"/>
      <c r="S14" s="89"/>
      <c r="T14" s="96"/>
      <c r="U14" s="96"/>
      <c r="V14" s="96"/>
      <c r="W14" s="96"/>
      <c r="X14" s="96"/>
      <c r="Y14" s="96"/>
      <c r="Z14" s="96"/>
      <c r="AA14" s="96"/>
      <c r="AB14" s="96"/>
      <c r="AC14" s="96"/>
      <c r="AD14" s="96"/>
      <c r="AE14" s="96"/>
      <c r="AF14" s="96"/>
      <c r="AG14" s="96"/>
      <c r="AH14" s="96"/>
      <c r="AI14" s="96"/>
    </row>
    <row r="15" spans="1:35">
      <c r="A15" s="90" t="s">
        <v>38</v>
      </c>
      <c r="B15" s="91" t="s">
        <v>24</v>
      </c>
      <c r="C15" s="89">
        <v>5</v>
      </c>
      <c r="D15" s="89"/>
      <c r="E15" s="89"/>
      <c r="F15" s="89"/>
      <c r="G15" s="89"/>
      <c r="H15" s="89"/>
      <c r="I15" s="89"/>
      <c r="J15" s="89"/>
      <c r="K15" s="89"/>
      <c r="L15" s="89"/>
      <c r="M15" s="89"/>
      <c r="N15" s="89"/>
      <c r="O15" s="89"/>
      <c r="P15" s="89"/>
      <c r="Q15" s="89"/>
      <c r="R15" s="89"/>
      <c r="S15" s="89"/>
      <c r="T15" s="96"/>
      <c r="U15" s="96"/>
      <c r="V15" s="96"/>
      <c r="W15" s="96"/>
      <c r="X15" s="96"/>
      <c r="Y15" s="96"/>
      <c r="Z15" s="96"/>
      <c r="AA15" s="96"/>
      <c r="AB15" s="96"/>
      <c r="AC15" s="96"/>
      <c r="AD15" s="96"/>
      <c r="AE15" s="96"/>
      <c r="AF15" s="96"/>
      <c r="AG15" s="96"/>
      <c r="AH15" s="96"/>
      <c r="AI15" s="96"/>
    </row>
    <row r="16" spans="1:35">
      <c r="A16" s="90" t="s">
        <v>39</v>
      </c>
      <c r="B16" s="97" t="s">
        <v>24</v>
      </c>
      <c r="C16" s="89">
        <v>5</v>
      </c>
      <c r="D16" s="89"/>
      <c r="E16" s="89"/>
      <c r="F16" s="89"/>
      <c r="G16" s="89"/>
      <c r="H16" s="89"/>
      <c r="I16" s="89"/>
      <c r="J16" s="89"/>
      <c r="K16" s="89"/>
      <c r="L16" s="89"/>
      <c r="M16" s="89"/>
      <c r="N16" s="89"/>
      <c r="O16" s="89"/>
      <c r="P16" s="89"/>
      <c r="Q16" s="89"/>
      <c r="R16" s="89"/>
      <c r="S16" s="89"/>
      <c r="T16" s="96"/>
      <c r="U16" s="96"/>
      <c r="V16" s="96"/>
      <c r="W16" s="96"/>
      <c r="X16" s="96"/>
      <c r="Y16" s="96"/>
      <c r="Z16" s="96"/>
      <c r="AA16" s="96"/>
      <c r="AB16" s="96"/>
      <c r="AC16" s="96"/>
      <c r="AD16" s="96"/>
      <c r="AE16" s="96"/>
      <c r="AF16" s="96"/>
      <c r="AG16" s="96"/>
      <c r="AH16" s="96"/>
      <c r="AI16" s="96"/>
    </row>
    <row r="17" spans="1:35">
      <c r="A17" s="90" t="s">
        <v>40</v>
      </c>
      <c r="B17" s="97" t="s">
        <v>24</v>
      </c>
      <c r="C17" s="89">
        <v>5</v>
      </c>
      <c r="D17" s="89"/>
      <c r="E17" s="89"/>
      <c r="F17" s="89"/>
      <c r="G17" s="89"/>
      <c r="H17" s="89"/>
      <c r="I17" s="89"/>
      <c r="J17" s="89"/>
      <c r="K17" s="89"/>
      <c r="L17" s="89"/>
      <c r="M17" s="89"/>
      <c r="N17" s="89"/>
      <c r="O17" s="89"/>
      <c r="P17" s="89"/>
      <c r="Q17" s="89"/>
      <c r="R17" s="89"/>
      <c r="S17" s="89"/>
      <c r="T17" s="96"/>
      <c r="U17" s="96"/>
      <c r="V17" s="96"/>
      <c r="W17" s="96"/>
      <c r="X17" s="96"/>
      <c r="Y17" s="96"/>
      <c r="Z17" s="96"/>
      <c r="AA17" s="96"/>
      <c r="AB17" s="96"/>
      <c r="AC17" s="96"/>
      <c r="AD17" s="96"/>
      <c r="AE17" s="96"/>
      <c r="AF17" s="96"/>
      <c r="AG17" s="96"/>
      <c r="AH17" s="96"/>
      <c r="AI17" s="96"/>
    </row>
    <row r="18" spans="1:35">
      <c r="A18" s="90" t="s">
        <v>41</v>
      </c>
      <c r="B18" s="97" t="s">
        <v>24</v>
      </c>
      <c r="C18" s="89">
        <v>5</v>
      </c>
      <c r="D18" s="89"/>
      <c r="E18" s="89"/>
      <c r="F18" s="89"/>
      <c r="G18" s="89"/>
      <c r="H18" s="89"/>
      <c r="I18" s="89"/>
      <c r="J18" s="89"/>
      <c r="K18" s="89"/>
      <c r="L18" s="89"/>
      <c r="M18" s="89"/>
      <c r="N18" s="89"/>
      <c r="O18" s="89"/>
      <c r="P18" s="89"/>
      <c r="Q18" s="89"/>
      <c r="R18" s="89"/>
      <c r="S18" s="89"/>
      <c r="T18" s="96"/>
      <c r="U18" s="96"/>
      <c r="V18" s="96"/>
      <c r="W18" s="96"/>
      <c r="X18" s="96"/>
      <c r="Y18" s="96"/>
      <c r="Z18" s="96"/>
      <c r="AA18" s="96"/>
      <c r="AB18" s="96"/>
      <c r="AC18" s="96"/>
      <c r="AD18" s="96"/>
      <c r="AE18" s="96"/>
      <c r="AF18" s="96"/>
      <c r="AG18" s="96"/>
      <c r="AH18" s="96"/>
      <c r="AI18" s="96"/>
    </row>
    <row r="19" spans="1:35">
      <c r="A19" s="90" t="s">
        <v>42</v>
      </c>
      <c r="B19" s="91" t="s">
        <v>24</v>
      </c>
      <c r="C19" s="89">
        <v>5</v>
      </c>
      <c r="D19" s="89"/>
      <c r="E19" s="89"/>
      <c r="F19" s="89"/>
      <c r="G19" s="89"/>
      <c r="H19" s="89"/>
      <c r="I19" s="89"/>
      <c r="J19" s="89"/>
      <c r="K19" s="89"/>
      <c r="L19" s="89"/>
      <c r="M19" s="89"/>
      <c r="N19" s="89"/>
      <c r="O19" s="89"/>
      <c r="P19" s="89"/>
      <c r="Q19" s="89"/>
      <c r="R19" s="89"/>
      <c r="S19" s="89"/>
      <c r="T19" s="96"/>
      <c r="U19" s="96"/>
      <c r="V19" s="96"/>
      <c r="W19" s="96"/>
      <c r="X19" s="96"/>
      <c r="Y19" s="96"/>
      <c r="Z19" s="96"/>
      <c r="AA19" s="96"/>
      <c r="AB19" s="96"/>
      <c r="AC19" s="96"/>
      <c r="AD19" s="96"/>
      <c r="AE19" s="96"/>
      <c r="AF19" s="96"/>
      <c r="AG19" s="96"/>
      <c r="AH19" s="96"/>
      <c r="AI19" s="96"/>
    </row>
    <row r="20" spans="1:35">
      <c r="A20" s="90" t="s">
        <v>43</v>
      </c>
      <c r="B20" s="97" t="s">
        <v>24</v>
      </c>
      <c r="C20" s="89">
        <v>5</v>
      </c>
      <c r="D20" s="89"/>
      <c r="E20" s="89"/>
      <c r="F20" s="89"/>
      <c r="G20" s="89"/>
      <c r="H20" s="89"/>
      <c r="I20" s="89"/>
      <c r="J20" s="89"/>
      <c r="K20" s="89"/>
      <c r="L20" s="89"/>
      <c r="M20" s="89"/>
      <c r="N20" s="89"/>
      <c r="O20" s="89"/>
      <c r="P20" s="89"/>
      <c r="Q20" s="89"/>
      <c r="R20" s="89"/>
      <c r="S20" s="89"/>
      <c r="T20" s="96"/>
      <c r="U20" s="96"/>
      <c r="V20" s="96"/>
      <c r="W20" s="96"/>
      <c r="X20" s="96"/>
      <c r="Y20" s="96"/>
      <c r="Z20" s="96"/>
      <c r="AA20" s="96"/>
      <c r="AB20" s="96"/>
      <c r="AC20" s="96"/>
      <c r="AD20" s="96"/>
      <c r="AE20" s="96"/>
      <c r="AF20" s="96"/>
      <c r="AG20" s="96"/>
      <c r="AH20" s="96"/>
      <c r="AI20" s="96"/>
    </row>
    <row r="21" spans="1:35">
      <c r="A21" s="90" t="s">
        <v>44</v>
      </c>
      <c r="B21" s="97" t="s">
        <v>24</v>
      </c>
      <c r="C21" s="89">
        <v>5</v>
      </c>
      <c r="D21" s="89"/>
      <c r="E21" s="89"/>
      <c r="F21" s="89"/>
      <c r="G21" s="89"/>
      <c r="H21" s="89"/>
      <c r="I21" s="89"/>
      <c r="J21" s="89"/>
      <c r="K21" s="89"/>
      <c r="L21" s="89"/>
      <c r="M21" s="89"/>
      <c r="N21" s="89"/>
      <c r="O21" s="89"/>
      <c r="P21" s="89"/>
      <c r="Q21" s="89"/>
      <c r="R21" s="89"/>
      <c r="S21" s="89"/>
      <c r="T21" s="96"/>
      <c r="U21" s="96"/>
      <c r="V21" s="96"/>
      <c r="W21" s="96"/>
      <c r="X21" s="96"/>
      <c r="Y21" s="96"/>
      <c r="Z21" s="96"/>
      <c r="AA21" s="96"/>
      <c r="AB21" s="96"/>
      <c r="AC21" s="96"/>
      <c r="AD21" s="96"/>
      <c r="AE21" s="96"/>
      <c r="AF21" s="96"/>
      <c r="AG21" s="96"/>
      <c r="AH21" s="96"/>
      <c r="AI21" s="96"/>
    </row>
    <row r="22" spans="1:35">
      <c r="A22" s="90" t="s">
        <v>45</v>
      </c>
      <c r="B22" s="91" t="s">
        <v>24</v>
      </c>
      <c r="C22" s="89">
        <v>5</v>
      </c>
      <c r="D22" s="89"/>
      <c r="E22" s="89"/>
      <c r="F22" s="89"/>
      <c r="G22" s="89"/>
      <c r="H22" s="89"/>
      <c r="I22" s="89"/>
      <c r="J22" s="89"/>
      <c r="K22" s="89"/>
      <c r="L22" s="89"/>
      <c r="M22" s="89"/>
      <c r="N22" s="89"/>
      <c r="O22" s="89"/>
      <c r="P22" s="89"/>
      <c r="Q22" s="89"/>
      <c r="R22" s="89"/>
      <c r="S22" s="89"/>
      <c r="T22" s="96"/>
      <c r="U22" s="96"/>
      <c r="V22" s="96"/>
      <c r="W22" s="96"/>
      <c r="X22" s="96"/>
      <c r="Y22" s="96"/>
      <c r="Z22" s="96"/>
      <c r="AA22" s="96"/>
      <c r="AB22" s="96"/>
      <c r="AC22" s="96"/>
      <c r="AD22" s="96"/>
      <c r="AE22" s="96"/>
      <c r="AF22" s="96"/>
      <c r="AG22" s="96"/>
      <c r="AH22" s="96"/>
      <c r="AI22" s="96"/>
    </row>
    <row r="23" spans="1:35">
      <c r="A23" s="94" t="s">
        <v>46</v>
      </c>
      <c r="B23" s="97" t="s">
        <v>26</v>
      </c>
      <c r="C23" s="89">
        <v>5</v>
      </c>
      <c r="D23" s="89"/>
      <c r="E23" s="89"/>
      <c r="F23" s="89"/>
      <c r="G23" s="89"/>
      <c r="H23" s="89"/>
      <c r="I23" s="89"/>
      <c r="J23" s="89"/>
      <c r="K23" s="89"/>
      <c r="L23" s="89"/>
      <c r="M23" s="89"/>
      <c r="N23" s="89"/>
      <c r="O23" s="89"/>
      <c r="P23" s="89"/>
      <c r="Q23" s="89"/>
      <c r="R23" s="89"/>
      <c r="S23" s="89"/>
      <c r="T23" s="96"/>
      <c r="U23" s="96"/>
      <c r="V23" s="96"/>
      <c r="W23" s="96"/>
      <c r="X23" s="96"/>
      <c r="Y23" s="96"/>
      <c r="Z23" s="96"/>
      <c r="AA23" s="96"/>
      <c r="AB23" s="96"/>
      <c r="AC23" s="96"/>
      <c r="AD23" s="96"/>
      <c r="AE23" s="96"/>
      <c r="AF23" s="96"/>
      <c r="AG23" s="96"/>
      <c r="AH23" s="96"/>
      <c r="AI23" s="96"/>
    </row>
    <row r="24" spans="1:35">
      <c r="A24" s="90" t="s">
        <v>47</v>
      </c>
      <c r="B24" s="97" t="s">
        <v>24</v>
      </c>
      <c r="C24" s="89">
        <v>5</v>
      </c>
      <c r="D24" s="89"/>
      <c r="E24" s="89"/>
      <c r="F24" s="89"/>
      <c r="G24" s="89"/>
      <c r="H24" s="89"/>
      <c r="I24" s="89"/>
      <c r="J24" s="89"/>
      <c r="K24" s="89"/>
      <c r="L24" s="89"/>
      <c r="M24" s="89"/>
      <c r="N24" s="89"/>
      <c r="O24" s="89"/>
      <c r="P24" s="89"/>
      <c r="Q24" s="89"/>
      <c r="R24" s="89"/>
      <c r="S24" s="89"/>
      <c r="T24" s="96"/>
      <c r="U24" s="96"/>
      <c r="V24" s="96"/>
      <c r="W24" s="96"/>
      <c r="X24" s="96"/>
      <c r="Y24" s="96"/>
      <c r="Z24" s="96"/>
      <c r="AA24" s="96"/>
      <c r="AB24" s="96"/>
      <c r="AC24" s="96"/>
      <c r="AD24" s="96"/>
      <c r="AE24" s="96"/>
      <c r="AF24" s="96"/>
      <c r="AG24" s="96"/>
      <c r="AH24" s="96"/>
      <c r="AI24" s="96"/>
    </row>
    <row r="25" spans="1:35">
      <c r="A25" s="94" t="s">
        <v>48</v>
      </c>
      <c r="B25" s="97" t="s">
        <v>26</v>
      </c>
      <c r="C25" s="89">
        <v>5</v>
      </c>
      <c r="D25" s="89"/>
      <c r="E25" s="89"/>
      <c r="F25" s="89"/>
      <c r="G25" s="89"/>
      <c r="H25" s="89"/>
      <c r="I25" s="89"/>
      <c r="J25" s="89"/>
      <c r="K25" s="89"/>
      <c r="L25" s="89"/>
      <c r="M25" s="89"/>
      <c r="N25" s="89"/>
      <c r="O25" s="89"/>
      <c r="P25" s="89"/>
      <c r="Q25" s="89"/>
      <c r="R25" s="89"/>
      <c r="S25" s="89"/>
      <c r="T25" s="96"/>
      <c r="U25" s="96"/>
      <c r="V25" s="96"/>
      <c r="W25" s="96"/>
      <c r="X25" s="96"/>
      <c r="Y25" s="96"/>
      <c r="Z25" s="96"/>
      <c r="AA25" s="96"/>
      <c r="AB25" s="96"/>
      <c r="AC25" s="96"/>
      <c r="AD25" s="96"/>
      <c r="AE25" s="96"/>
      <c r="AF25" s="96"/>
      <c r="AG25" s="96"/>
      <c r="AH25" s="96"/>
      <c r="AI25" s="96"/>
    </row>
    <row r="26" spans="1:35">
      <c r="A26" s="90" t="s">
        <v>49</v>
      </c>
      <c r="B26" s="91" t="s">
        <v>24</v>
      </c>
      <c r="C26" s="89">
        <v>5</v>
      </c>
      <c r="D26" s="89"/>
      <c r="E26" s="89"/>
      <c r="F26" s="89"/>
      <c r="G26" s="89"/>
      <c r="H26" s="89"/>
      <c r="I26" s="89"/>
      <c r="J26" s="89"/>
      <c r="K26" s="89"/>
      <c r="L26" s="89"/>
      <c r="M26" s="89"/>
      <c r="N26" s="89"/>
      <c r="O26" s="89"/>
      <c r="P26" s="89"/>
      <c r="Q26" s="89"/>
      <c r="R26" s="89"/>
      <c r="S26" s="89"/>
      <c r="T26" s="96"/>
      <c r="U26" s="96"/>
      <c r="V26" s="96"/>
      <c r="W26" s="96"/>
      <c r="X26" s="96"/>
      <c r="Y26" s="96"/>
      <c r="Z26" s="96"/>
      <c r="AA26" s="96"/>
      <c r="AB26" s="96"/>
      <c r="AC26" s="96"/>
      <c r="AD26" s="96"/>
      <c r="AE26" s="96"/>
      <c r="AF26" s="96"/>
      <c r="AG26" s="96"/>
      <c r="AH26" s="96"/>
      <c r="AI26" s="96"/>
    </row>
    <row r="27" spans="1:35">
      <c r="A27" s="90" t="s">
        <v>50</v>
      </c>
      <c r="B27" s="97" t="s">
        <v>24</v>
      </c>
      <c r="C27" s="89">
        <v>5</v>
      </c>
      <c r="D27" s="89"/>
      <c r="E27" s="89"/>
      <c r="F27" s="89"/>
      <c r="G27" s="89"/>
      <c r="H27" s="89"/>
      <c r="I27" s="89"/>
      <c r="J27" s="89"/>
      <c r="K27" s="89"/>
      <c r="L27" s="89"/>
      <c r="M27" s="89"/>
      <c r="N27" s="89"/>
      <c r="O27" s="89"/>
      <c r="P27" s="89"/>
      <c r="Q27" s="89"/>
      <c r="R27" s="89"/>
      <c r="S27" s="89"/>
      <c r="T27" s="96"/>
      <c r="U27" s="96"/>
      <c r="V27" s="96"/>
      <c r="W27" s="96"/>
      <c r="X27" s="96"/>
      <c r="Y27" s="96"/>
      <c r="Z27" s="96"/>
      <c r="AA27" s="96"/>
      <c r="AB27" s="96"/>
      <c r="AC27" s="96"/>
      <c r="AD27" s="96"/>
      <c r="AE27" s="96"/>
      <c r="AF27" s="96"/>
      <c r="AG27" s="96"/>
      <c r="AH27" s="96"/>
      <c r="AI27" s="96"/>
    </row>
    <row r="28" spans="1:35">
      <c r="A28" s="90" t="s">
        <v>51</v>
      </c>
      <c r="B28" s="91" t="s">
        <v>24</v>
      </c>
      <c r="C28" s="89">
        <v>5</v>
      </c>
      <c r="D28" s="89"/>
      <c r="E28" s="89"/>
      <c r="F28" s="89"/>
      <c r="G28" s="89"/>
      <c r="H28" s="89"/>
      <c r="I28" s="89"/>
      <c r="J28" s="89"/>
      <c r="K28" s="89"/>
      <c r="L28" s="89"/>
      <c r="M28" s="89"/>
      <c r="N28" s="89"/>
      <c r="O28" s="89"/>
      <c r="P28" s="89"/>
      <c r="Q28" s="89"/>
      <c r="R28" s="89"/>
      <c r="S28" s="89"/>
      <c r="T28" s="96"/>
      <c r="U28" s="96"/>
      <c r="V28" s="96"/>
      <c r="W28" s="96"/>
      <c r="X28" s="96"/>
      <c r="Y28" s="96"/>
      <c r="Z28" s="96"/>
      <c r="AA28" s="96"/>
      <c r="AB28" s="96"/>
      <c r="AC28" s="96"/>
      <c r="AD28" s="96"/>
      <c r="AE28" s="96"/>
      <c r="AF28" s="96"/>
      <c r="AG28" s="96"/>
      <c r="AH28" s="96"/>
      <c r="AI28" s="96"/>
    </row>
    <row r="29" spans="1:35">
      <c r="A29" s="90" t="s">
        <v>52</v>
      </c>
      <c r="B29" s="97" t="s">
        <v>24</v>
      </c>
      <c r="C29" s="89">
        <v>5</v>
      </c>
      <c r="D29" s="89"/>
      <c r="E29" s="89"/>
      <c r="F29" s="89"/>
      <c r="G29" s="89"/>
      <c r="H29" s="89"/>
      <c r="I29" s="89"/>
      <c r="J29" s="89"/>
      <c r="K29" s="89"/>
      <c r="L29" s="89"/>
      <c r="M29" s="89"/>
      <c r="N29" s="89"/>
      <c r="O29" s="89"/>
      <c r="P29" s="89"/>
      <c r="Q29" s="89"/>
      <c r="R29" s="89"/>
      <c r="S29" s="89"/>
      <c r="T29" s="96"/>
      <c r="U29" s="96"/>
      <c r="V29" s="96"/>
      <c r="W29" s="96"/>
      <c r="X29" s="96"/>
      <c r="Y29" s="96"/>
      <c r="Z29" s="96"/>
      <c r="AA29" s="96"/>
      <c r="AB29" s="96"/>
      <c r="AC29" s="96"/>
      <c r="AD29" s="96"/>
      <c r="AE29" s="96"/>
      <c r="AF29" s="96"/>
      <c r="AG29" s="96"/>
      <c r="AH29" s="96"/>
      <c r="AI29" s="96"/>
    </row>
    <row r="30" spans="1:35">
      <c r="A30" s="90" t="s">
        <v>53</v>
      </c>
      <c r="B30" s="91" t="s">
        <v>24</v>
      </c>
      <c r="C30" s="89">
        <v>5</v>
      </c>
      <c r="D30" s="89"/>
      <c r="E30" s="89"/>
      <c r="F30" s="89"/>
      <c r="G30" s="89"/>
      <c r="H30" s="89"/>
      <c r="I30" s="89"/>
      <c r="J30" s="89"/>
      <c r="K30" s="89"/>
      <c r="L30" s="89"/>
      <c r="M30" s="89"/>
      <c r="N30" s="89"/>
      <c r="O30" s="89"/>
      <c r="P30" s="89"/>
      <c r="Q30" s="89"/>
      <c r="R30" s="89"/>
      <c r="S30" s="89"/>
      <c r="T30" s="96"/>
      <c r="U30" s="96"/>
      <c r="V30" s="96"/>
      <c r="W30" s="96"/>
      <c r="X30" s="96"/>
      <c r="Y30" s="96"/>
      <c r="Z30" s="96"/>
      <c r="AA30" s="96"/>
      <c r="AB30" s="96"/>
      <c r="AC30" s="96"/>
      <c r="AD30" s="96"/>
      <c r="AE30" s="96"/>
      <c r="AF30" s="96"/>
      <c r="AG30" s="96"/>
      <c r="AH30" s="96"/>
      <c r="AI30" s="96"/>
    </row>
    <row r="31" spans="1:35">
      <c r="A31" s="98" t="s">
        <v>25</v>
      </c>
      <c r="B31" s="98" t="s">
        <v>24</v>
      </c>
      <c r="C31" s="113">
        <v>5</v>
      </c>
      <c r="D31" s="99">
        <f>SUM(D32:D44)</f>
        <v>1.1726583140189721E-3</v>
      </c>
      <c r="E31" s="99">
        <f t="shared" ref="E31:S31" si="0">SUM(E32:E44)</f>
        <v>2.0437040460387412E-2</v>
      </c>
      <c r="F31" s="99">
        <f t="shared" si="0"/>
        <v>4.1640099238094254E-3</v>
      </c>
      <c r="G31" s="99">
        <f t="shared" si="0"/>
        <v>3.2742067177980969E-6</v>
      </c>
      <c r="H31" s="99">
        <f t="shared" si="0"/>
        <v>5.3399424445461944E-3</v>
      </c>
      <c r="I31" s="99">
        <f t="shared" si="0"/>
        <v>2.1612972981124183E-2</v>
      </c>
      <c r="J31" s="99">
        <f t="shared" si="0"/>
        <v>7.578873479495493E-5</v>
      </c>
      <c r="K31" s="99">
        <f t="shared" si="0"/>
        <v>1.8540285765984537E-5</v>
      </c>
      <c r="L31" s="99">
        <f t="shared" si="0"/>
        <v>4.9561085748710143E-5</v>
      </c>
      <c r="M31" s="99">
        <f t="shared" si="0"/>
        <v>7.109319770964582E-5</v>
      </c>
      <c r="N31" s="99">
        <f t="shared" si="0"/>
        <v>1.9194515391510949E-5</v>
      </c>
      <c r="O31" s="99">
        <f t="shared" si="0"/>
        <v>6.6650311460853359E-5</v>
      </c>
      <c r="P31" s="99">
        <f t="shared" si="0"/>
        <v>1.5973997186273782E-5</v>
      </c>
      <c r="Q31" s="99">
        <f t="shared" si="0"/>
        <v>4.2853209504779042E-5</v>
      </c>
      <c r="R31" s="99">
        <f t="shared" si="0"/>
        <v>5.9655965686089745E-5</v>
      </c>
      <c r="S31" s="99">
        <f t="shared" si="0"/>
        <v>1.6482089031317711E-5</v>
      </c>
      <c r="T31" s="100">
        <f>IFERROR(IF(D31&lt;0.01,D31,1-EXP(-(D31))),".")</f>
        <v>1.1726583140189721E-3</v>
      </c>
      <c r="U31" s="100">
        <f t="shared" ref="U31:AI31" si="1">IFERROR(IF(E31&lt;0.01,E31,1-EXP(-(E31))),".")</f>
        <v>2.0229619575221514E-2</v>
      </c>
      <c r="V31" s="100">
        <f t="shared" si="1"/>
        <v>4.1640099238094254E-3</v>
      </c>
      <c r="W31" s="100">
        <f t="shared" si="1"/>
        <v>3.2742067177980969E-6</v>
      </c>
      <c r="X31" s="100">
        <f t="shared" si="1"/>
        <v>5.3399424445461944E-3</v>
      </c>
      <c r="Y31" s="100">
        <f t="shared" si="1"/>
        <v>2.1381086272160843E-2</v>
      </c>
      <c r="Z31" s="100">
        <f t="shared" si="1"/>
        <v>7.578873479495493E-5</v>
      </c>
      <c r="AA31" s="100">
        <f t="shared" si="1"/>
        <v>1.8540285765984537E-5</v>
      </c>
      <c r="AB31" s="100">
        <f t="shared" si="1"/>
        <v>4.9561085748710143E-5</v>
      </c>
      <c r="AC31" s="100">
        <f t="shared" si="1"/>
        <v>7.109319770964582E-5</v>
      </c>
      <c r="AD31" s="100">
        <f t="shared" si="1"/>
        <v>1.9194515391510949E-5</v>
      </c>
      <c r="AE31" s="100">
        <f t="shared" si="1"/>
        <v>6.6650311460853359E-5</v>
      </c>
      <c r="AF31" s="100">
        <f t="shared" si="1"/>
        <v>1.5973997186273782E-5</v>
      </c>
      <c r="AG31" s="100">
        <f t="shared" si="1"/>
        <v>4.2853209504779042E-5</v>
      </c>
      <c r="AH31" s="100">
        <f t="shared" si="1"/>
        <v>5.9655965686089745E-5</v>
      </c>
      <c r="AI31" s="100">
        <f t="shared" si="1"/>
        <v>1.6482089031317711E-5</v>
      </c>
    </row>
    <row r="32" spans="1:35">
      <c r="A32" s="101" t="s">
        <v>303</v>
      </c>
      <c r="B32" s="102">
        <v>1</v>
      </c>
      <c r="C32" s="89">
        <v>5</v>
      </c>
      <c r="D32" s="103">
        <f>IFERROR((($C32*s_TR)/s_res!C32),0)</f>
        <v>1.3563956052972358E-4</v>
      </c>
      <c r="E32" s="103">
        <f>IFERROR((($C32*s_TR)/s_res!D32),0)</f>
        <v>2.3792701554790651E-3</v>
      </c>
      <c r="F32" s="103">
        <f>IFERROR((($C32*s_TR)/s_res!E32),0)</f>
        <v>4.847719785084095E-4</v>
      </c>
      <c r="G32" s="103">
        <f>IFERROR((($C32*s_TR)/s_res!F32),0)</f>
        <v>1.2863578798681028E-7</v>
      </c>
      <c r="H32" s="103">
        <f>IFERROR((($C32*s_TR)/s_res!G32),0)</f>
        <v>6.2054017482611988E-4</v>
      </c>
      <c r="I32" s="103">
        <f>IFERROR((($C32*s_TR)/s_res!H32),0)</f>
        <v>2.5150383517967756E-3</v>
      </c>
      <c r="J32" s="103">
        <f>IFERROR((($C32*s_TR)/s_res!I32),0)</f>
        <v>1.1607564114236712E-6</v>
      </c>
      <c r="K32" s="103">
        <f>IFERROR((($C32*s_TR)/s_res!J32),0)</f>
        <v>5.7694981124771509E-7</v>
      </c>
      <c r="L32" s="103">
        <f>IFERROR((($C32*s_TR)/s_res!K32),0)</f>
        <v>1.0814135681111667E-6</v>
      </c>
      <c r="M32" s="103">
        <f>IFERROR((($C32*s_TR)/s_res!L32),0)</f>
        <v>1.1607564114236712E-6</v>
      </c>
      <c r="N32" s="103">
        <f>IFERROR((($C32*s_TR)/s_res!M32),0)</f>
        <v>7.8363302037041093E-7</v>
      </c>
      <c r="O32" s="103">
        <f>IFERROR((($C32*s_TR)/s_res!N32),0)</f>
        <v>9.3139265429715464E-7</v>
      </c>
      <c r="P32" s="103">
        <f>IFERROR((($C32*s_TR)/s_res!O32),0)</f>
        <v>4.5022510320880368E-7</v>
      </c>
      <c r="Q32" s="103">
        <f>IFERROR((($C32*s_TR)/s_res!P32),0)</f>
        <v>8.1627009891081577E-7</v>
      </c>
      <c r="R32" s="103">
        <f>IFERROR((($C32*s_TR)/s_res!Q32),0)</f>
        <v>8.4996588638924122E-7</v>
      </c>
      <c r="S32" s="103">
        <f>IFERROR((($C32*s_TR)/s_res!R32),0)</f>
        <v>6.4754204390556662E-7</v>
      </c>
      <c r="T32" s="103">
        <f>IFERROR(IF((($C32*s_TR)/s_res!C32)&lt;0.01,($C32*s_TR)/s_res!C32,1-EXP(-(($C32*s_TR)/s_res!C32))),".")</f>
        <v>1.3563956052972358E-4</v>
      </c>
      <c r="U32" s="103">
        <f>IFERROR(IF((($C32*s_TR)/s_res!D32)&lt;0.01,($C32*s_TR)/s_res!D32,1-EXP(-(($C32*s_TR)/s_res!D32))),".")</f>
        <v>2.3792701554790651E-3</v>
      </c>
      <c r="V32" s="103">
        <f>IFERROR(IF((($C32*s_TR)/s_res!E32)&lt;0.01,($C32*s_TR)/s_res!E32,1-EXP(-(($C32*s_TR)/s_res!E32))),".")</f>
        <v>4.847719785084095E-4</v>
      </c>
      <c r="W32" s="103">
        <f>IFERROR(IF((($C32*s_TR)/s_res!F32)&lt;0.01,($C32*s_TR)/s_res!F32,1-EXP(-(($C32*s_TR)/s_res!F32))),".")</f>
        <v>1.2863578798681028E-7</v>
      </c>
      <c r="X32" s="103">
        <f>IFERROR(IF((($C32*s_TR)/s_res!G32)&lt;0.01,($C32*s_TR)/s_res!G32,1-EXP(-(($C32*s_TR)/s_res!G32))),".")</f>
        <v>6.2054017482611988E-4</v>
      </c>
      <c r="Y32" s="103">
        <f>IFERROR(IF((($C32*s_TR)/s_res!H32)&lt;0.01,($C32*s_TR)/s_res!H32,1-EXP(-(($C32*s_TR)/s_res!H32))),".")</f>
        <v>2.5150383517967756E-3</v>
      </c>
      <c r="Z32" s="104">
        <f>IFERROR(IF((($C32*s_TR)/s_res!I32)&lt;0.01,($C32*s_TR)/s_res!I32,1-EXP(-(($C32*s_TR)/s_res!I32))),".")</f>
        <v>1.1607564114236712E-6</v>
      </c>
      <c r="AA32" s="104">
        <f>IFERROR(IF((($C32*s_TR)/s_res!J32)&lt;0.01,($C32*s_TR)/s_res!J32,1-EXP(-(($C32*s_TR)/s_res!J32))),".")</f>
        <v>5.7694981124771509E-7</v>
      </c>
      <c r="AB32" s="104">
        <f>IFERROR(IF((($C32*s_TR)/s_res!K32)&lt;0.01,($C32*s_TR)/s_res!K32,1-EXP(-(($C32*s_TR)/s_res!K32))),".")</f>
        <v>1.0814135681111667E-6</v>
      </c>
      <c r="AC32" s="104">
        <f>IFERROR(IF((($C32*s_TR)/s_res!L32)&lt;0.01,($C32*s_TR)/s_res!L32,1-EXP(-(($C32*s_TR)/s_res!L32))),".")</f>
        <v>1.1607564114236712E-6</v>
      </c>
      <c r="AD32" s="104">
        <f>IFERROR(IF((($C32*s_TR)/s_res!M32)&lt;0.01,($C32*s_TR)/s_res!M32,1-EXP(-(($C32*s_TR)/s_res!M32))),".")</f>
        <v>7.8363302037041093E-7</v>
      </c>
      <c r="AE32" s="103">
        <f>IFERROR(IF((($C32*s_TR)/s_res!N32)&lt;0.01,($C32*s_TR)/s_res!N32,1-EXP(-(($C32*s_TR)/s_res!N32))),".")</f>
        <v>9.3139265429715464E-7</v>
      </c>
      <c r="AF32" s="103">
        <f>IFERROR(IF((($C32*s_TR)/s_res!O32)&lt;0.01,($C32*s_TR)/s_res!O32,1-EXP(-(($C32*s_TR)/s_res!O32))),".")</f>
        <v>4.5022510320880368E-7</v>
      </c>
      <c r="AG32" s="103">
        <f>IFERROR(IF((($C32*s_TR)/s_res!P32)&lt;0.01,($C32*s_TR)/s_res!P32,1-EXP(-(($C32*s_TR)/s_res!P32))),".")</f>
        <v>8.1627009891081577E-7</v>
      </c>
      <c r="AH32" s="103">
        <f>IFERROR(IF((($C32*s_TR)/s_res!Q32)&lt;0.01,($C32*s_TR)/s_res!Q32,1-EXP(-(($C32*s_TR)/s_res!Q32))),".")</f>
        <v>8.4996588638924122E-7</v>
      </c>
      <c r="AI32" s="103">
        <f>IFERROR(IF((($C32*s_TR)/s_res!R32)&lt;0.01,($C32*s_TR)/s_res!R32,1-EXP(-(($C32*s_TR)/s_res!R32))),".")</f>
        <v>6.4754204390556662E-7</v>
      </c>
    </row>
    <row r="33" spans="1:35">
      <c r="A33" s="101" t="s">
        <v>304</v>
      </c>
      <c r="B33" s="102">
        <v>1</v>
      </c>
      <c r="C33" s="89">
        <v>5</v>
      </c>
      <c r="D33" s="103">
        <f>IFERROR((($C33*s_TR)/s_res!C33),0)</f>
        <v>9.1788216663688451E-5</v>
      </c>
      <c r="E33" s="103">
        <f>IFERROR((($C33*s_TR)/s_res!D33),0)</f>
        <v>1.8077787946041916E-3</v>
      </c>
      <c r="F33" s="103">
        <f>IFERROR((($C33*s_TR)/s_res!E33),0)</f>
        <v>3.68331650337272E-4</v>
      </c>
      <c r="G33" s="103">
        <f>IFERROR((($C33*s_TR)/s_res!F33),0)</f>
        <v>1.4528411922147511E-7</v>
      </c>
      <c r="H33" s="103">
        <f>IFERROR((($C33*s_TR)/s_res!G33),0)</f>
        <v>4.6026515112018192E-4</v>
      </c>
      <c r="I33" s="103">
        <f>IFERROR((($C33*s_TR)/s_res!H33),0)</f>
        <v>1.8997122953871017E-3</v>
      </c>
      <c r="J33" s="103">
        <f>IFERROR((($C33*s_TR)/s_res!I33),0)</f>
        <v>2.1642278884569856E-6</v>
      </c>
      <c r="K33" s="103">
        <f>IFERROR((($C33*s_TR)/s_res!J33),0)</f>
        <v>7.2596899373523273E-7</v>
      </c>
      <c r="L33" s="103">
        <f>IFERROR((($C33*s_TR)/s_res!K33),0)</f>
        <v>1.7274739985516705E-6</v>
      </c>
      <c r="M33" s="103">
        <f>IFERROR((($C33*s_TR)/s_res!L33),0)</f>
        <v>2.1544571079221917E-6</v>
      </c>
      <c r="N33" s="103">
        <f>IFERROR((($C33*s_TR)/s_res!M33),0)</f>
        <v>8.7937024813150681E-7</v>
      </c>
      <c r="O33" s="103">
        <f>IFERROR((($C33*s_TR)/s_res!N33),0)</f>
        <v>1.7921288409599026E-6</v>
      </c>
      <c r="P33" s="103">
        <f>IFERROR((($C33*s_TR)/s_res!O33),0)</f>
        <v>5.8085307473004938E-7</v>
      </c>
      <c r="Q33" s="103">
        <f>IFERROR((($C33*s_TR)/s_res!P33),0)</f>
        <v>1.3571322013245495E-6</v>
      </c>
      <c r="R33" s="103">
        <f>IFERROR((($C33*s_TR)/s_res!Q33),0)</f>
        <v>1.6968154211322186E-6</v>
      </c>
      <c r="S33" s="103">
        <f>IFERROR((($C33*s_TR)/s_res!R33),0)</f>
        <v>7.3134838274819982E-7</v>
      </c>
      <c r="T33" s="103">
        <f>IFERROR(IF((($C33*s_TR)/s_res!C33)&lt;0.01,($C33*s_TR)/s_res!C33,1-EXP(-(($C33*s_TR)/s_res!C33))),".")</f>
        <v>9.1788216663688451E-5</v>
      </c>
      <c r="U33" s="103">
        <f>IFERROR(IF((($C33*s_TR)/s_res!D33)&lt;0.01,($C33*s_TR)/s_res!D33,1-EXP(-(($C33*s_TR)/s_res!D33))),".")</f>
        <v>1.8077787946041916E-3</v>
      </c>
      <c r="V33" s="103">
        <f>IFERROR(IF((($C33*s_TR)/s_res!E33)&lt;0.01,($C33*s_TR)/s_res!E33,1-EXP(-(($C33*s_TR)/s_res!E33))),".")</f>
        <v>3.68331650337272E-4</v>
      </c>
      <c r="W33" s="103">
        <f>IFERROR(IF((($C33*s_TR)/s_res!F33)&lt;0.01,($C33*s_TR)/s_res!F33,1-EXP(-(($C33*s_TR)/s_res!F33))),".")</f>
        <v>1.4528411922147511E-7</v>
      </c>
      <c r="X33" s="103">
        <f>IFERROR(IF((($C33*s_TR)/s_res!G33)&lt;0.01,($C33*s_TR)/s_res!G33,1-EXP(-(($C33*s_TR)/s_res!G33))),".")</f>
        <v>4.6026515112018192E-4</v>
      </c>
      <c r="Y33" s="103">
        <f>IFERROR(IF((($C33*s_TR)/s_res!H33)&lt;0.01,($C33*s_TR)/s_res!H33,1-EXP(-(($C33*s_TR)/s_res!H33))),".")</f>
        <v>1.8997122953871017E-3</v>
      </c>
      <c r="Z33" s="104">
        <f>IFERROR(IF((($C33*s_TR)/s_res!I33)&lt;0.01,($C33*s_TR)/s_res!I33,1-EXP(-(($C33*s_TR)/s_res!I33))),".")</f>
        <v>2.1642278884569856E-6</v>
      </c>
      <c r="AA33" s="104">
        <f>IFERROR(IF((($C33*s_TR)/s_res!J33)&lt;0.01,($C33*s_TR)/s_res!J33,1-EXP(-(($C33*s_TR)/s_res!J33))),".")</f>
        <v>7.2596899373523273E-7</v>
      </c>
      <c r="AB33" s="104">
        <f>IFERROR(IF((($C33*s_TR)/s_res!K33)&lt;0.01,($C33*s_TR)/s_res!K33,1-EXP(-(($C33*s_TR)/s_res!K33))),".")</f>
        <v>1.7274739985516705E-6</v>
      </c>
      <c r="AC33" s="104">
        <f>IFERROR(IF((($C33*s_TR)/s_res!L33)&lt;0.01,($C33*s_TR)/s_res!L33,1-EXP(-(($C33*s_TR)/s_res!L33))),".")</f>
        <v>2.1544571079221917E-6</v>
      </c>
      <c r="AD33" s="104">
        <f>IFERROR(IF((($C33*s_TR)/s_res!M33)&lt;0.01,($C33*s_TR)/s_res!M33,1-EXP(-(($C33*s_TR)/s_res!M33))),".")</f>
        <v>8.7937024813150681E-7</v>
      </c>
      <c r="AE33" s="103">
        <f>IFERROR(IF((($C33*s_TR)/s_res!N33)&lt;0.01,($C33*s_TR)/s_res!N33,1-EXP(-(($C33*s_TR)/s_res!N33))),".")</f>
        <v>1.7921288409599026E-6</v>
      </c>
      <c r="AF33" s="103">
        <f>IFERROR(IF((($C33*s_TR)/s_res!O33)&lt;0.01,($C33*s_TR)/s_res!O33,1-EXP(-(($C33*s_TR)/s_res!O33))),".")</f>
        <v>5.8085307473004938E-7</v>
      </c>
      <c r="AG33" s="103">
        <f>IFERROR(IF((($C33*s_TR)/s_res!P33)&lt;0.01,($C33*s_TR)/s_res!P33,1-EXP(-(($C33*s_TR)/s_res!P33))),".")</f>
        <v>1.3571322013245495E-6</v>
      </c>
      <c r="AH33" s="103">
        <f>IFERROR(IF((($C33*s_TR)/s_res!Q33)&lt;0.01,($C33*s_TR)/s_res!Q33,1-EXP(-(($C33*s_TR)/s_res!Q33))),".")</f>
        <v>1.6968154211322186E-6</v>
      </c>
      <c r="AI33" s="103">
        <f>IFERROR(IF((($C33*s_TR)/s_res!R33)&lt;0.01,($C33*s_TR)/s_res!R33,1-EXP(-(($C33*s_TR)/s_res!R33))),".")</f>
        <v>7.3134838274819982E-7</v>
      </c>
    </row>
    <row r="34" spans="1:35">
      <c r="A34" s="101" t="s">
        <v>305</v>
      </c>
      <c r="B34" s="102">
        <v>1</v>
      </c>
      <c r="C34" s="89">
        <v>5</v>
      </c>
      <c r="D34" s="103">
        <f>IFERROR((($C34*s_TR)/s_res!C34),0)</f>
        <v>1.2120402497133934E-5</v>
      </c>
      <c r="E34" s="103">
        <f>IFERROR((($C34*s_TR)/s_res!D34),0)</f>
        <v>9.6337115118907239E-7</v>
      </c>
      <c r="F34" s="103">
        <f>IFERROR((($C34*s_TR)/s_res!E34),0)</f>
        <v>1.9628512463134621E-7</v>
      </c>
      <c r="G34" s="103">
        <f>IFERROR((($C34*s_TR)/s_res!F34),0)</f>
        <v>1.2237875349955637E-6</v>
      </c>
      <c r="H34" s="103">
        <f>IFERROR((($C34*s_TR)/s_res!G34),0)</f>
        <v>1.3540475156760843E-5</v>
      </c>
      <c r="I34" s="103">
        <f>IFERROR((($C34*s_TR)/s_res!H34),0)</f>
        <v>1.4307561183318569E-5</v>
      </c>
      <c r="J34" s="103">
        <f>IFERROR((($C34*s_TR)/s_res!I34),0)</f>
        <v>3.0815235443953974E-5</v>
      </c>
      <c r="K34" s="103">
        <f>IFERROR((($C34*s_TR)/s_res!J34),0)</f>
        <v>7.3096605006588493E-6</v>
      </c>
      <c r="L34" s="103">
        <f>IFERROR((($C34*s_TR)/s_res!K34),0)</f>
        <v>2.0065734707690958E-5</v>
      </c>
      <c r="M34" s="103">
        <f>IFERROR((($C34*s_TR)/s_res!L34),0)</f>
        <v>2.9158020747113423E-5</v>
      </c>
      <c r="N34" s="103">
        <f>IFERROR((($C34*s_TR)/s_res!M34),0)</f>
        <v>7.2111234105764359E-6</v>
      </c>
      <c r="O34" s="103">
        <f>IFERROR((($C34*s_TR)/s_res!N34),0)</f>
        <v>2.6045098701572186E-5</v>
      </c>
      <c r="P34" s="103">
        <f>IFERROR((($C34*s_TR)/s_res!O34),0)</f>
        <v>6.2121023538832256E-6</v>
      </c>
      <c r="Q34" s="103">
        <f>IFERROR((($C34*s_TR)/s_res!P34),0)</f>
        <v>1.7112610000581285E-5</v>
      </c>
      <c r="R34" s="103">
        <f>IFERROR((($C34*s_TR)/s_res!Q34),0)</f>
        <v>2.3775412700854351E-5</v>
      </c>
      <c r="S34" s="103">
        <f>IFERROR((($C34*s_TR)/s_res!R34),0)</f>
        <v>6.1604464365580497E-6</v>
      </c>
      <c r="T34" s="103">
        <f>IFERROR(IF((($C34*s_TR)/s_res!C34)&lt;0.01,($C34*s_TR)/s_res!C34,1-EXP(-(($C34*s_TR)/s_res!C34))),".")</f>
        <v>1.2120402497133934E-5</v>
      </c>
      <c r="U34" s="103">
        <f>IFERROR(IF((($C34*s_TR)/s_res!D34)&lt;0.01,($C34*s_TR)/s_res!D34,1-EXP(-(($C34*s_TR)/s_res!D34))),".")</f>
        <v>9.6337115118907239E-7</v>
      </c>
      <c r="V34" s="103">
        <f>IFERROR(IF((($C34*s_TR)/s_res!E34)&lt;0.01,($C34*s_TR)/s_res!E34,1-EXP(-(($C34*s_TR)/s_res!E34))),".")</f>
        <v>1.9628512463134621E-7</v>
      </c>
      <c r="W34" s="103">
        <f>IFERROR(IF((($C34*s_TR)/s_res!F34)&lt;0.01,($C34*s_TR)/s_res!F34,1-EXP(-(($C34*s_TR)/s_res!F34))),".")</f>
        <v>1.2237875349955637E-6</v>
      </c>
      <c r="X34" s="103">
        <f>IFERROR(IF((($C34*s_TR)/s_res!G34)&lt;0.01,($C34*s_TR)/s_res!G34,1-EXP(-(($C34*s_TR)/s_res!G34))),".")</f>
        <v>1.3540475156760843E-5</v>
      </c>
      <c r="Y34" s="103">
        <f>IFERROR(IF((($C34*s_TR)/s_res!H34)&lt;0.01,($C34*s_TR)/s_res!H34,1-EXP(-(($C34*s_TR)/s_res!H34))),".")</f>
        <v>1.4307561183318569E-5</v>
      </c>
      <c r="Z34" s="103">
        <f>IFERROR(IF((($C34*s_TR)/s_res!I34)&lt;0.01,($C34*s_TR)/s_res!I34,1-EXP(-(($C34*s_TR)/s_res!I34))),".")</f>
        <v>3.0815235443953974E-5</v>
      </c>
      <c r="AA34" s="103">
        <f>IFERROR(IF((($C34*s_TR)/s_res!J34)&lt;0.01,($C34*s_TR)/s_res!J34,1-EXP(-(($C34*s_TR)/s_res!J34))),".")</f>
        <v>7.3096605006588493E-6</v>
      </c>
      <c r="AB34" s="103">
        <f>IFERROR(IF((($C34*s_TR)/s_res!K34)&lt;0.01,($C34*s_TR)/s_res!K34,1-EXP(-(($C34*s_TR)/s_res!K34))),".")</f>
        <v>2.0065734707690958E-5</v>
      </c>
      <c r="AC34" s="103">
        <f>IFERROR(IF((($C34*s_TR)/s_res!L34)&lt;0.01,($C34*s_TR)/s_res!L34,1-EXP(-(($C34*s_TR)/s_res!L34))),".")</f>
        <v>2.9158020747113423E-5</v>
      </c>
      <c r="AD34" s="103">
        <f>IFERROR(IF((($C34*s_TR)/s_res!M34)&lt;0.01,($C34*s_TR)/s_res!M34,1-EXP(-(($C34*s_TR)/s_res!M34))),".")</f>
        <v>7.2111234105764359E-6</v>
      </c>
      <c r="AE34" s="103">
        <f>IFERROR(IF((($C34*s_TR)/s_res!N34)&lt;0.01,($C34*s_TR)/s_res!N34,1-EXP(-(($C34*s_TR)/s_res!N34))),".")</f>
        <v>2.6045098701572186E-5</v>
      </c>
      <c r="AF34" s="103">
        <f>IFERROR(IF((($C34*s_TR)/s_res!O34)&lt;0.01,($C34*s_TR)/s_res!O34,1-EXP(-(($C34*s_TR)/s_res!O34))),".")</f>
        <v>6.2121023538832256E-6</v>
      </c>
      <c r="AG34" s="103">
        <f>IFERROR(IF((($C34*s_TR)/s_res!P34)&lt;0.01,($C34*s_TR)/s_res!P34,1-EXP(-(($C34*s_TR)/s_res!P34))),".")</f>
        <v>1.7112610000581285E-5</v>
      </c>
      <c r="AH34" s="103">
        <f>IFERROR(IF((($C34*s_TR)/s_res!Q34)&lt;0.01,($C34*s_TR)/s_res!Q34,1-EXP(-(($C34*s_TR)/s_res!Q34))),".")</f>
        <v>2.3775412700854351E-5</v>
      </c>
      <c r="AI34" s="103">
        <f>IFERROR(IF((($C34*s_TR)/s_res!R34)&lt;0.01,($C34*s_TR)/s_res!R34,1-EXP(-(($C34*s_TR)/s_res!R34))),".")</f>
        <v>6.1604464365580497E-6</v>
      </c>
    </row>
    <row r="35" spans="1:35">
      <c r="A35" s="101" t="s">
        <v>306</v>
      </c>
      <c r="B35" s="102">
        <v>1</v>
      </c>
      <c r="C35" s="89">
        <v>5</v>
      </c>
      <c r="D35" s="103">
        <f>IFERROR((($C35*s_TR)/s_res!C35),0)</f>
        <v>1.1058164974913208E-4</v>
      </c>
      <c r="E35" s="103">
        <f>IFERROR((($C35*s_TR)/s_res!D35),0)</f>
        <v>1.7844526166092992E-3</v>
      </c>
      <c r="F35" s="103">
        <f>IFERROR((($C35*s_TR)/s_res!E35),0)</f>
        <v>3.6357898388130719E-4</v>
      </c>
      <c r="G35" s="103">
        <f>IFERROR((($C35*s_TR)/s_res!F35),0)</f>
        <v>2.4955574228772118E-9</v>
      </c>
      <c r="H35" s="103">
        <f>IFERROR((($C35*s_TR)/s_res!G35),0)</f>
        <v>4.7416312918786206E-4</v>
      </c>
      <c r="I35" s="103">
        <f>IFERROR((($C35*s_TR)/s_res!H35),0)</f>
        <v>1.8950367619158541E-3</v>
      </c>
      <c r="J35" s="103">
        <f>IFERROR((($C35*s_TR)/s_res!I35),0)</f>
        <v>3.0202057384846028E-8</v>
      </c>
      <c r="K35" s="103">
        <f>IFERROR((($C35*s_TR)/s_res!J35),0)</f>
        <v>8.8076935821816992E-9</v>
      </c>
      <c r="L35" s="103">
        <f>IFERROR((($C35*s_TR)/s_res!K35),0)</f>
        <v>2.1503468115056215E-8</v>
      </c>
      <c r="M35" s="103">
        <f>IFERROR((($C35*s_TR)/s_res!L35),0)</f>
        <v>2.92101999994652E-8</v>
      </c>
      <c r="N35" s="103">
        <f>IFERROR((($C35*s_TR)/s_res!M35),0)</f>
        <v>1.5175417996326573E-8</v>
      </c>
      <c r="O35" s="103">
        <f>IFERROR((($C35*s_TR)/s_res!N35),0)</f>
        <v>2.500170313315069E-8</v>
      </c>
      <c r="P35" s="103">
        <f>IFERROR((($C35*s_TR)/s_res!O35),0)</f>
        <v>7.1438413729315063E-9</v>
      </c>
      <c r="Q35" s="103">
        <f>IFERROR((($C35*s_TR)/s_res!P35),0)</f>
        <v>1.7285272382963672E-8</v>
      </c>
      <c r="R35" s="103">
        <f>IFERROR((($C35*s_TR)/s_res!Q35),0)</f>
        <v>2.3243395451086323E-8</v>
      </c>
      <c r="S35" s="103">
        <f>IFERROR((($C35*s_TR)/s_res!R35),0)</f>
        <v>1.256243211616438E-8</v>
      </c>
      <c r="T35" s="103">
        <f>IFERROR(IF((($C35*s_TR)/s_res!C35)&lt;0.01,($C35*s_TR)/s_res!C35,1-EXP(-(($C35*s_TR)/s_res!C35))),".")</f>
        <v>1.1058164974913208E-4</v>
      </c>
      <c r="U35" s="103">
        <f>IFERROR(IF((($C35*s_TR)/s_res!D35)&lt;0.01,($C35*s_TR)/s_res!D35,1-EXP(-(($C35*s_TR)/s_res!D35))),".")</f>
        <v>1.7844526166092992E-3</v>
      </c>
      <c r="V35" s="103">
        <f>IFERROR(IF((($C35*s_TR)/s_res!E35)&lt;0.01,($C35*s_TR)/s_res!E35,1-EXP(-(($C35*s_TR)/s_res!E35))),".")</f>
        <v>3.6357898388130719E-4</v>
      </c>
      <c r="W35" s="103">
        <f>IFERROR(IF((($C35*s_TR)/s_res!F35)&lt;0.01,($C35*s_TR)/s_res!F35,1-EXP(-(($C35*s_TR)/s_res!F35))),".")</f>
        <v>2.4955574228772118E-9</v>
      </c>
      <c r="X35" s="103">
        <f>IFERROR(IF((($C35*s_TR)/s_res!G35)&lt;0.01,($C35*s_TR)/s_res!G35,1-EXP(-(($C35*s_TR)/s_res!G35))),".")</f>
        <v>4.7416312918786206E-4</v>
      </c>
      <c r="Y35" s="103">
        <f>IFERROR(IF((($C35*s_TR)/s_res!H35)&lt;0.01,($C35*s_TR)/s_res!H35,1-EXP(-(($C35*s_TR)/s_res!H35))),".")</f>
        <v>1.8950367619158541E-3</v>
      </c>
      <c r="Z35" s="103">
        <f>IFERROR(IF((($C35*s_TR)/s_res!I35)&lt;0.01,($C35*s_TR)/s_res!I35,1-EXP(-(($C35*s_TR)/s_res!I35))),".")</f>
        <v>3.0202057384846028E-8</v>
      </c>
      <c r="AA35" s="103">
        <f>IFERROR(IF((($C35*s_TR)/s_res!J35)&lt;0.01,($C35*s_TR)/s_res!J35,1-EXP(-(($C35*s_TR)/s_res!J35))),".")</f>
        <v>8.8076935821816992E-9</v>
      </c>
      <c r="AB35" s="103">
        <f>IFERROR(IF((($C35*s_TR)/s_res!K35)&lt;0.01,($C35*s_TR)/s_res!K35,1-EXP(-(($C35*s_TR)/s_res!K35))),".")</f>
        <v>2.1503468115056215E-8</v>
      </c>
      <c r="AC35" s="103">
        <f>IFERROR(IF((($C35*s_TR)/s_res!L35)&lt;0.01,($C35*s_TR)/s_res!L35,1-EXP(-(($C35*s_TR)/s_res!L35))),".")</f>
        <v>2.92101999994652E-8</v>
      </c>
      <c r="AD35" s="103">
        <f>IFERROR(IF((($C35*s_TR)/s_res!M35)&lt;0.01,($C35*s_TR)/s_res!M35,1-EXP(-(($C35*s_TR)/s_res!M35))),".")</f>
        <v>1.5175417996326573E-8</v>
      </c>
      <c r="AE35" s="103">
        <f>IFERROR(IF((($C35*s_TR)/s_res!N35)&lt;0.01,($C35*s_TR)/s_res!N35,1-EXP(-(($C35*s_TR)/s_res!N35))),".")</f>
        <v>2.500170313315069E-8</v>
      </c>
      <c r="AF35" s="103">
        <f>IFERROR(IF((($C35*s_TR)/s_res!O35)&lt;0.01,($C35*s_TR)/s_res!O35,1-EXP(-(($C35*s_TR)/s_res!O35))),".")</f>
        <v>7.1438413729315063E-9</v>
      </c>
      <c r="AG35" s="103">
        <f>IFERROR(IF((($C35*s_TR)/s_res!P35)&lt;0.01,($C35*s_TR)/s_res!P35,1-EXP(-(($C35*s_TR)/s_res!P35))),".")</f>
        <v>1.7285272382963672E-8</v>
      </c>
      <c r="AH35" s="103">
        <f>IFERROR(IF((($C35*s_TR)/s_res!Q35)&lt;0.01,($C35*s_TR)/s_res!Q35,1-EXP(-(($C35*s_TR)/s_res!Q35))),".")</f>
        <v>2.3243395451086323E-8</v>
      </c>
      <c r="AI35" s="103">
        <f>IFERROR(IF((($C35*s_TR)/s_res!R35)&lt;0.01,($C35*s_TR)/s_res!R35,1-EXP(-(($C35*s_TR)/s_res!R35))),".")</f>
        <v>1.256243211616438E-8</v>
      </c>
    </row>
    <row r="36" spans="1:35">
      <c r="A36" s="101" t="s">
        <v>307</v>
      </c>
      <c r="B36" s="102">
        <v>1</v>
      </c>
      <c r="C36" s="89">
        <v>5</v>
      </c>
      <c r="D36" s="103">
        <f>IFERROR((($C36*s_TR)/s_res!C36),0)</f>
        <v>2.8326333925886049E-4</v>
      </c>
      <c r="E36" s="103">
        <f>IFERROR((($C36*s_TR)/s_res!D36),0)</f>
        <v>1.10099560135894E-2</v>
      </c>
      <c r="F36" s="103">
        <f>IFERROR((($C36*s_TR)/s_res!E36),0)</f>
        <v>2.2432585672153855E-3</v>
      </c>
      <c r="G36" s="103">
        <f>IFERROR((($C36*s_TR)/s_res!F36),0)</f>
        <v>4.8205286279493006E-7</v>
      </c>
      <c r="H36" s="103">
        <f>IFERROR((($C36*s_TR)/s_res!G36),0)</f>
        <v>2.5270039593370407E-3</v>
      </c>
      <c r="I36" s="103">
        <f>IFERROR((($C36*s_TR)/s_res!H36),0)</f>
        <v>1.1293701405711055E-2</v>
      </c>
      <c r="J36" s="103">
        <f>IFERROR((($C36*s_TR)/s_res!I36),0)</f>
        <v>9.2223031064547921E-6</v>
      </c>
      <c r="K36" s="103">
        <f>IFERROR((($C36*s_TR)/s_res!J36),0)</f>
        <v>2.782061437113863E-6</v>
      </c>
      <c r="L36" s="103">
        <f>IFERROR((($C36*s_TR)/s_res!K36),0)</f>
        <v>7.0175962700679445E-6</v>
      </c>
      <c r="M36" s="103">
        <f>IFERROR((($C36*s_TR)/s_res!L36),0)</f>
        <v>9.1262374490958898E-6</v>
      </c>
      <c r="N36" s="103">
        <f>IFERROR((($C36*s_TR)/s_res!M36),0)</f>
        <v>2.9107894179747941E-6</v>
      </c>
      <c r="O36" s="103">
        <f>IFERROR((($C36*s_TR)/s_res!N36),0)</f>
        <v>7.4996739227663264E-6</v>
      </c>
      <c r="P36" s="103">
        <f>IFERROR((($C36*s_TR)/s_res!O36),0)</f>
        <v>2.1867546399780819E-6</v>
      </c>
      <c r="Q36" s="103">
        <f>IFERROR((($C36*s_TR)/s_res!P36),0)</f>
        <v>5.4626097722883464E-6</v>
      </c>
      <c r="R36" s="103">
        <f>IFERROR((($C36*s_TR)/s_res!Q36),0)</f>
        <v>7.1726004119036423E-6</v>
      </c>
      <c r="S36" s="103">
        <f>IFERROR((($C36*s_TR)/s_res!R36),0)</f>
        <v>2.4266147153136342E-6</v>
      </c>
      <c r="T36" s="103">
        <f>IFERROR(IF((($C36*s_TR)/s_res!C36)&lt;0.01,($C36*s_TR)/s_res!C36,1-EXP(-(($C36*s_TR)/s_res!C36))),".")</f>
        <v>2.8326333925886049E-4</v>
      </c>
      <c r="U36" s="103">
        <f>IFERROR(IF((($C36*s_TR)/s_res!D36)&lt;0.01,($C36*s_TR)/s_res!D36,1-EXP(-(($C36*s_TR)/s_res!D36))),".")</f>
        <v>1.0949568273188715E-2</v>
      </c>
      <c r="V36" s="103">
        <f>IFERROR(IF((($C36*s_TR)/s_res!E36)&lt;0.01,($C36*s_TR)/s_res!E36,1-EXP(-(($C36*s_TR)/s_res!E36))),".")</f>
        <v>2.2432585672153855E-3</v>
      </c>
      <c r="W36" s="103">
        <f>IFERROR(IF((($C36*s_TR)/s_res!F36)&lt;0.01,($C36*s_TR)/s_res!F36,1-EXP(-(($C36*s_TR)/s_res!F36))),".")</f>
        <v>4.8205286279493006E-7</v>
      </c>
      <c r="X36" s="103">
        <f>IFERROR(IF((($C36*s_TR)/s_res!G36)&lt;0.01,($C36*s_TR)/s_res!G36,1-EXP(-(($C36*s_TR)/s_res!G36))),".")</f>
        <v>2.5270039593370407E-3</v>
      </c>
      <c r="Y36" s="103">
        <f>IFERROR(IF((($C36*s_TR)/s_res!H36)&lt;0.01,($C36*s_TR)/s_res!H36,1-EXP(-(($C36*s_TR)/s_res!H36))),".")</f>
        <v>1.123016696459167E-2</v>
      </c>
      <c r="Z36" s="103">
        <f>IFERROR(IF((($C36*s_TR)/s_res!I36)&lt;0.01,($C36*s_TR)/s_res!I36,1-EXP(-(($C36*s_TR)/s_res!I36))),".")</f>
        <v>9.2223031064547921E-6</v>
      </c>
      <c r="AA36" s="103">
        <f>IFERROR(IF((($C36*s_TR)/s_res!J36)&lt;0.01,($C36*s_TR)/s_res!J36,1-EXP(-(($C36*s_TR)/s_res!J36))),".")</f>
        <v>2.782061437113863E-6</v>
      </c>
      <c r="AB36" s="103">
        <f>IFERROR(IF((($C36*s_TR)/s_res!K36)&lt;0.01,($C36*s_TR)/s_res!K36,1-EXP(-(($C36*s_TR)/s_res!K36))),".")</f>
        <v>7.0175962700679445E-6</v>
      </c>
      <c r="AC36" s="103">
        <f>IFERROR(IF((($C36*s_TR)/s_res!L36)&lt;0.01,($C36*s_TR)/s_res!L36,1-EXP(-(($C36*s_TR)/s_res!L36))),".")</f>
        <v>9.1262374490958898E-6</v>
      </c>
      <c r="AD36" s="103">
        <f>IFERROR(IF((($C36*s_TR)/s_res!M36)&lt;0.01,($C36*s_TR)/s_res!M36,1-EXP(-(($C36*s_TR)/s_res!M36))),".")</f>
        <v>2.9107894179747941E-6</v>
      </c>
      <c r="AE36" s="103">
        <f>IFERROR(IF((($C36*s_TR)/s_res!N36)&lt;0.01,($C36*s_TR)/s_res!N36,1-EXP(-(($C36*s_TR)/s_res!N36))),".")</f>
        <v>7.4996739227663264E-6</v>
      </c>
      <c r="AF36" s="103">
        <f>IFERROR(IF((($C36*s_TR)/s_res!O36)&lt;0.01,($C36*s_TR)/s_res!O36,1-EXP(-(($C36*s_TR)/s_res!O36))),".")</f>
        <v>2.1867546399780819E-6</v>
      </c>
      <c r="AG36" s="103">
        <f>IFERROR(IF((($C36*s_TR)/s_res!P36)&lt;0.01,($C36*s_TR)/s_res!P36,1-EXP(-(($C36*s_TR)/s_res!P36))),".")</f>
        <v>5.4626097722883464E-6</v>
      </c>
      <c r="AH36" s="103">
        <f>IFERROR(IF((($C36*s_TR)/s_res!Q36)&lt;0.01,($C36*s_TR)/s_res!Q36,1-EXP(-(($C36*s_TR)/s_res!Q36))),".")</f>
        <v>7.1726004119036423E-6</v>
      </c>
      <c r="AI36" s="103">
        <f>IFERROR(IF((($C36*s_TR)/s_res!R36)&lt;0.01,($C36*s_TR)/s_res!R36,1-EXP(-(($C36*s_TR)/s_res!R36))),".")</f>
        <v>2.4266147153136342E-6</v>
      </c>
    </row>
    <row r="37" spans="1:35">
      <c r="A37" s="101" t="s">
        <v>308</v>
      </c>
      <c r="B37" s="102">
        <v>1</v>
      </c>
      <c r="C37" s="89">
        <v>5</v>
      </c>
      <c r="D37" s="103">
        <f>IFERROR((($C37*s_TR)/s_res!C37),0)</f>
        <v>1.7840143001399386E-4</v>
      </c>
      <c r="E37" s="103">
        <f>IFERROR((($C37*s_TR)/s_res!D37),0)</f>
        <v>1.6491607842389205E-3</v>
      </c>
      <c r="F37" s="103">
        <f>IFERROR((($C37*s_TR)/s_res!E37),0)</f>
        <v>3.3601351843671128E-4</v>
      </c>
      <c r="G37" s="103">
        <f>IFERROR((($C37*s_TR)/s_res!F37),0)</f>
        <v>6.0963722675548599E-8</v>
      </c>
      <c r="H37" s="103">
        <f>IFERROR((($C37*s_TR)/s_res!G37),0)</f>
        <v>5.144759121733808E-4</v>
      </c>
      <c r="I37" s="103">
        <f>IFERROR((($C37*s_TR)/s_res!H37),0)</f>
        <v>1.82762317797559E-3</v>
      </c>
      <c r="J37" s="103">
        <f>IFERROR((($C37*s_TR)/s_res!I37),0)</f>
        <v>2.5121169399353416E-7</v>
      </c>
      <c r="K37" s="103">
        <f>IFERROR((($C37*s_TR)/s_res!J37),0)</f>
        <v>1.8290901161135342E-7</v>
      </c>
      <c r="L37" s="103">
        <f>IFERROR((($C37*s_TR)/s_res!K37),0)</f>
        <v>2.4977070913315064E-7</v>
      </c>
      <c r="M37" s="103">
        <f>IFERROR((($C37*s_TR)/s_res!L37),0)</f>
        <v>2.5073136570673967E-7</v>
      </c>
      <c r="N37" s="103">
        <f>IFERROR((($C37*s_TR)/s_res!M37),0)</f>
        <v>3.6360851310345191E-7</v>
      </c>
      <c r="O37" s="103">
        <f>IFERROR((($C37*s_TR)/s_res!N37),0)</f>
        <v>1.8644359486220782E-7</v>
      </c>
      <c r="P37" s="103">
        <f>IFERROR((($C37*s_TR)/s_res!O37),0)</f>
        <v>1.5458900355422098E-7</v>
      </c>
      <c r="Q37" s="103">
        <f>IFERROR((($C37*s_TR)/s_res!P37),0)</f>
        <v>2.0386305665753425E-7</v>
      </c>
      <c r="R37" s="103">
        <f>IFERROR((($C37*s_TR)/s_res!Q37),0)</f>
        <v>2.0521526191228786E-7</v>
      </c>
      <c r="S37" s="103">
        <f>IFERROR((($C37*s_TR)/s_res!R37),0)</f>
        <v>3.0688639765991566E-7</v>
      </c>
      <c r="T37" s="103">
        <f>IFERROR(IF((($C37*s_TR)/s_res!C37)&lt;0.01,($C37*s_TR)/s_res!C37,1-EXP(-(($C37*s_TR)/s_res!C37))),".")</f>
        <v>1.7840143001399386E-4</v>
      </c>
      <c r="U37" s="103">
        <f>IFERROR(IF((($C37*s_TR)/s_res!D37)&lt;0.01,($C37*s_TR)/s_res!D37,1-EXP(-(($C37*s_TR)/s_res!D37))),".")</f>
        <v>1.6491607842389205E-3</v>
      </c>
      <c r="V37" s="103">
        <f>IFERROR(IF((($C37*s_TR)/s_res!E37)&lt;0.01,($C37*s_TR)/s_res!E37,1-EXP(-(($C37*s_TR)/s_res!E37))),".")</f>
        <v>3.3601351843671128E-4</v>
      </c>
      <c r="W37" s="103">
        <f>IFERROR(IF((($C37*s_TR)/s_res!F37)&lt;0.01,($C37*s_TR)/s_res!F37,1-EXP(-(($C37*s_TR)/s_res!F37))),".")</f>
        <v>6.0963722675548599E-8</v>
      </c>
      <c r="X37" s="103">
        <f>IFERROR(IF((($C37*s_TR)/s_res!G37)&lt;0.01,($C37*s_TR)/s_res!G37,1-EXP(-(($C37*s_TR)/s_res!G37))),".")</f>
        <v>5.144759121733808E-4</v>
      </c>
      <c r="Y37" s="103">
        <f>IFERROR(IF((($C37*s_TR)/s_res!H37)&lt;0.01,($C37*s_TR)/s_res!H37,1-EXP(-(($C37*s_TR)/s_res!H37))),".")</f>
        <v>1.82762317797559E-3</v>
      </c>
      <c r="Z37" s="103">
        <f>IFERROR(IF((($C37*s_TR)/s_res!I37)&lt;0.01,($C37*s_TR)/s_res!I37,1-EXP(-(($C37*s_TR)/s_res!I37))),".")</f>
        <v>2.5121169399353416E-7</v>
      </c>
      <c r="AA37" s="103">
        <f>IFERROR(IF((($C37*s_TR)/s_res!J37)&lt;0.01,($C37*s_TR)/s_res!J37,1-EXP(-(($C37*s_TR)/s_res!J37))),".")</f>
        <v>1.8290901161135342E-7</v>
      </c>
      <c r="AB37" s="103">
        <f>IFERROR(IF((($C37*s_TR)/s_res!K37)&lt;0.01,($C37*s_TR)/s_res!K37,1-EXP(-(($C37*s_TR)/s_res!K37))),".")</f>
        <v>2.4977070913315064E-7</v>
      </c>
      <c r="AC37" s="103">
        <f>IFERROR(IF((($C37*s_TR)/s_res!L37)&lt;0.01,($C37*s_TR)/s_res!L37,1-EXP(-(($C37*s_TR)/s_res!L37))),".")</f>
        <v>2.5073136570673967E-7</v>
      </c>
      <c r="AD37" s="103">
        <f>IFERROR(IF((($C37*s_TR)/s_res!M37)&lt;0.01,($C37*s_TR)/s_res!M37,1-EXP(-(($C37*s_TR)/s_res!M37))),".")</f>
        <v>3.6360851310345191E-7</v>
      </c>
      <c r="AE37" s="103">
        <f>IFERROR(IF((($C37*s_TR)/s_res!N37)&lt;0.01,($C37*s_TR)/s_res!N37,1-EXP(-(($C37*s_TR)/s_res!N37))),".")</f>
        <v>1.8644359486220782E-7</v>
      </c>
      <c r="AF37" s="103">
        <f>IFERROR(IF((($C37*s_TR)/s_res!O37)&lt;0.01,($C37*s_TR)/s_res!O37,1-EXP(-(($C37*s_TR)/s_res!O37))),".")</f>
        <v>1.5458900355422098E-7</v>
      </c>
      <c r="AG37" s="103">
        <f>IFERROR(IF((($C37*s_TR)/s_res!P37)&lt;0.01,($C37*s_TR)/s_res!P37,1-EXP(-(($C37*s_TR)/s_res!P37))),".")</f>
        <v>2.0386305665753425E-7</v>
      </c>
      <c r="AH37" s="103">
        <f>IFERROR(IF((($C37*s_TR)/s_res!Q37)&lt;0.01,($C37*s_TR)/s_res!Q37,1-EXP(-(($C37*s_TR)/s_res!Q37))),".")</f>
        <v>2.0521526191228786E-7</v>
      </c>
      <c r="AI37" s="103">
        <f>IFERROR(IF((($C37*s_TR)/s_res!R37)&lt;0.01,($C37*s_TR)/s_res!R37,1-EXP(-(($C37*s_TR)/s_res!R37))),".")</f>
        <v>3.0688639765991566E-7</v>
      </c>
    </row>
    <row r="38" spans="1:35">
      <c r="A38" s="101" t="s">
        <v>309</v>
      </c>
      <c r="B38" s="102">
        <v>1</v>
      </c>
      <c r="C38" s="89">
        <v>5</v>
      </c>
      <c r="D38" s="103">
        <f>IFERROR((($C38*s_TR)/s_res!C38),0)</f>
        <v>3.5952654598239979E-4</v>
      </c>
      <c r="E38" s="103">
        <f>IFERROR((($C38*s_TR)/s_res!D38),0)</f>
        <v>1.8007809412057239E-3</v>
      </c>
      <c r="F38" s="103">
        <f>IFERROR((($C38*s_TR)/s_res!E38),0)</f>
        <v>3.6690585040048256E-4</v>
      </c>
      <c r="G38" s="103">
        <f>IFERROR((($C38*s_TR)/s_res!F38),0)</f>
        <v>8.2418165508501877E-8</v>
      </c>
      <c r="H38" s="103">
        <f>IFERROR((($C38*s_TR)/s_res!G38),0)</f>
        <v>7.2651481454839091E-4</v>
      </c>
      <c r="I38" s="103">
        <f>IFERROR((($C38*s_TR)/s_res!H38),0)</f>
        <v>2.1603899053536323E-3</v>
      </c>
      <c r="J38" s="103">
        <f>IFERROR((($C38*s_TR)/s_res!I38),0)</f>
        <v>1.6970080479849859E-6</v>
      </c>
      <c r="K38" s="103">
        <f>IFERROR((($C38*s_TR)/s_res!J38),0)</f>
        <v>4.753545489653129E-7</v>
      </c>
      <c r="L38" s="103">
        <f>IFERROR((($C38*s_TR)/s_res!K38),0)</f>
        <v>1.2306913889069586E-6</v>
      </c>
      <c r="M38" s="103">
        <f>IFERROR((($C38*s_TR)/s_res!L38),0)</f>
        <v>1.6537415538437259E-6</v>
      </c>
      <c r="N38" s="103">
        <f>IFERROR((($C38*s_TR)/s_res!M38),0)</f>
        <v>4.9516098850553434E-7</v>
      </c>
      <c r="O38" s="103">
        <f>IFERROR((($C38*s_TR)/s_res!N38),0)</f>
        <v>1.3650355158904108E-6</v>
      </c>
      <c r="P38" s="103">
        <f>IFERROR((($C38*s_TR)/s_res!O38),0)</f>
        <v>3.7821632064474719E-7</v>
      </c>
      <c r="Q38" s="103">
        <f>IFERROR((($C38*s_TR)/s_res!P38),0)</f>
        <v>9.6114781444046392E-7</v>
      </c>
      <c r="R38" s="103">
        <f>IFERROR((($C38*s_TR)/s_res!Q38),0)</f>
        <v>1.2948244638084042E-6</v>
      </c>
      <c r="S38" s="103">
        <f>IFERROR((($C38*s_TR)/s_res!R38),0)</f>
        <v>4.1488630950661108E-7</v>
      </c>
      <c r="T38" s="103">
        <f>IFERROR(IF((($C38*s_TR)/s_res!C38)&lt;0.01,($C38*s_TR)/s_res!C38,1-EXP(-(($C38*s_TR)/s_res!C38))),".")</f>
        <v>3.5952654598239979E-4</v>
      </c>
      <c r="U38" s="103">
        <f>IFERROR(IF((($C38*s_TR)/s_res!D38)&lt;0.01,($C38*s_TR)/s_res!D38,1-EXP(-(($C38*s_TR)/s_res!D38))),".")</f>
        <v>1.8007809412057239E-3</v>
      </c>
      <c r="V38" s="103">
        <f>IFERROR(IF((($C38*s_TR)/s_res!E38)&lt;0.01,($C38*s_TR)/s_res!E38,1-EXP(-(($C38*s_TR)/s_res!E38))),".")</f>
        <v>3.6690585040048256E-4</v>
      </c>
      <c r="W38" s="103">
        <f>IFERROR(IF((($C38*s_TR)/s_res!F38)&lt;0.01,($C38*s_TR)/s_res!F38,1-EXP(-(($C38*s_TR)/s_res!F38))),".")</f>
        <v>8.2418165508501877E-8</v>
      </c>
      <c r="X38" s="103">
        <f>IFERROR(IF((($C38*s_TR)/s_res!G38)&lt;0.01,($C38*s_TR)/s_res!G38,1-EXP(-(($C38*s_TR)/s_res!G38))),".")</f>
        <v>7.2651481454839091E-4</v>
      </c>
      <c r="Y38" s="103">
        <f>IFERROR(IF((($C38*s_TR)/s_res!H38)&lt;0.01,($C38*s_TR)/s_res!H38,1-EXP(-(($C38*s_TR)/s_res!H38))),".")</f>
        <v>2.1603899053536323E-3</v>
      </c>
      <c r="Z38" s="103">
        <f>IFERROR(IF((($C38*s_TR)/s_res!I38)&lt;0.01,($C38*s_TR)/s_res!I38,1-EXP(-(($C38*s_TR)/s_res!I38))),".")</f>
        <v>1.6970080479849859E-6</v>
      </c>
      <c r="AA38" s="103">
        <f>IFERROR(IF((($C38*s_TR)/s_res!J38)&lt;0.01,($C38*s_TR)/s_res!J38,1-EXP(-(($C38*s_TR)/s_res!J38))),".")</f>
        <v>4.753545489653129E-7</v>
      </c>
      <c r="AB38" s="103">
        <f>IFERROR(IF((($C38*s_TR)/s_res!K38)&lt;0.01,($C38*s_TR)/s_res!K38,1-EXP(-(($C38*s_TR)/s_res!K38))),".")</f>
        <v>1.2306913889069586E-6</v>
      </c>
      <c r="AC38" s="103">
        <f>IFERROR(IF((($C38*s_TR)/s_res!L38)&lt;0.01,($C38*s_TR)/s_res!L38,1-EXP(-(($C38*s_TR)/s_res!L38))),".")</f>
        <v>1.6537415538437259E-6</v>
      </c>
      <c r="AD38" s="103">
        <f>IFERROR(IF((($C38*s_TR)/s_res!M38)&lt;0.01,($C38*s_TR)/s_res!M38,1-EXP(-(($C38*s_TR)/s_res!M38))),".")</f>
        <v>4.9516098850553434E-7</v>
      </c>
      <c r="AE38" s="103">
        <f>IFERROR(IF((($C38*s_TR)/s_res!N38)&lt;0.01,($C38*s_TR)/s_res!N38,1-EXP(-(($C38*s_TR)/s_res!N38))),".")</f>
        <v>1.3650355158904108E-6</v>
      </c>
      <c r="AF38" s="103">
        <f>IFERROR(IF((($C38*s_TR)/s_res!O38)&lt;0.01,($C38*s_TR)/s_res!O38,1-EXP(-(($C38*s_TR)/s_res!O38))),".")</f>
        <v>3.7821632064474719E-7</v>
      </c>
      <c r="AG38" s="103">
        <f>IFERROR(IF((($C38*s_TR)/s_res!P38)&lt;0.01,($C38*s_TR)/s_res!P38,1-EXP(-(($C38*s_TR)/s_res!P38))),".")</f>
        <v>9.6114781444046392E-7</v>
      </c>
      <c r="AH38" s="103">
        <f>IFERROR(IF((($C38*s_TR)/s_res!Q38)&lt;0.01,($C38*s_TR)/s_res!Q38,1-EXP(-(($C38*s_TR)/s_res!Q38))),".")</f>
        <v>1.2948244638084042E-6</v>
      </c>
      <c r="AI38" s="103">
        <f>IFERROR(IF((($C38*s_TR)/s_res!R38)&lt;0.01,($C38*s_TR)/s_res!R38,1-EXP(-(($C38*s_TR)/s_res!R38))),".")</f>
        <v>4.1488630950661108E-7</v>
      </c>
    </row>
    <row r="39" spans="1:35">
      <c r="A39" s="101" t="s">
        <v>310</v>
      </c>
      <c r="B39" s="102">
        <v>1</v>
      </c>
      <c r="C39" s="89">
        <v>5</v>
      </c>
      <c r="D39" s="103">
        <f>IFERROR((($C39*s_TR)/s_res!C39),0)</f>
        <v>0</v>
      </c>
      <c r="E39" s="103">
        <f>IFERROR((($C39*s_TR)/s_res!D39),0)</f>
        <v>0</v>
      </c>
      <c r="F39" s="103">
        <f>IFERROR((($C39*s_TR)/s_res!E39),0)</f>
        <v>0</v>
      </c>
      <c r="G39" s="103">
        <f>IFERROR((($C39*s_TR)/s_res!F39),0)</f>
        <v>1.633919949505284E-7</v>
      </c>
      <c r="H39" s="103">
        <f>IFERROR((($C39*s_TR)/s_res!G39),0)</f>
        <v>1.633919949505284E-7</v>
      </c>
      <c r="I39" s="103">
        <f>IFERROR((($C39*s_TR)/s_res!H39),0)</f>
        <v>1.633919949505284E-7</v>
      </c>
      <c r="J39" s="103">
        <f>IFERROR((($C39*s_TR)/s_res!I39),0)</f>
        <v>3.922566058462684E-6</v>
      </c>
      <c r="K39" s="103">
        <f>IFERROR((($C39*s_TR)/s_res!J39),0)</f>
        <v>9.5749051226616998E-7</v>
      </c>
      <c r="L39" s="103">
        <f>IFERROR((($C39*s_TR)/s_res!K39),0)</f>
        <v>2.6418351360336656E-6</v>
      </c>
      <c r="M39" s="103">
        <f>IFERROR((($C39*s_TR)/s_res!L39),0)</f>
        <v>3.7784183079846586E-6</v>
      </c>
      <c r="N39" s="103">
        <f>IFERROR((($C39*s_TR)/s_res!M39),0)</f>
        <v>9.435125485834519E-7</v>
      </c>
      <c r="O39" s="103">
        <f>IFERROR((($C39*s_TR)/s_res!N39),0)</f>
        <v>3.036041840915391E-6</v>
      </c>
      <c r="P39" s="103">
        <f>IFERROR((($C39*s_TR)/s_res!O39),0)</f>
        <v>8.014708529013697E-7</v>
      </c>
      <c r="Q39" s="103">
        <f>IFERROR((($C39*s_TR)/s_res!P39),0)</f>
        <v>2.2557317552992745E-6</v>
      </c>
      <c r="R39" s="103">
        <f>IFERROR((($C39*s_TR)/s_res!Q39),0)</f>
        <v>3.1263669131074258E-6</v>
      </c>
      <c r="S39" s="103">
        <f>IFERROR((($C39*s_TR)/s_res!R39),0)</f>
        <v>8.2250194929362687E-7</v>
      </c>
      <c r="T39" s="103" t="str">
        <f>IFERROR(IF((($C39*s_TR)/s_res!C39)&lt;0.01,($C39*s_TR)/s_res!C39,1-EXP(-(($C39*s_TR)/s_res!C39))),".")</f>
        <v>.</v>
      </c>
      <c r="U39" s="103" t="str">
        <f>IFERROR(IF((($C39*s_TR)/s_res!D39)&lt;0.01,($C39*s_TR)/s_res!D39,1-EXP(-(($C39*s_TR)/s_res!D39))),".")</f>
        <v>.</v>
      </c>
      <c r="V39" s="103" t="str">
        <f>IFERROR(IF((($C39*s_TR)/s_res!E39)&lt;0.01,($C39*s_TR)/s_res!E39,1-EXP(-(($C39*s_TR)/s_res!E39))),".")</f>
        <v>.</v>
      </c>
      <c r="W39" s="103">
        <f>IFERROR(IF((($C39*s_TR)/s_res!F39)&lt;0.01,($C39*s_TR)/s_res!F39,1-EXP(-(($C39*s_TR)/s_res!F39))),".")</f>
        <v>1.633919949505284E-7</v>
      </c>
      <c r="X39" s="103">
        <f>IFERROR(IF((($C39*s_TR)/s_res!G39)&lt;0.01,($C39*s_TR)/s_res!G39,1-EXP(-(($C39*s_TR)/s_res!G39))),".")</f>
        <v>1.633919949505284E-7</v>
      </c>
      <c r="Y39" s="103">
        <f>IFERROR(IF((($C39*s_TR)/s_res!H39)&lt;0.01,($C39*s_TR)/s_res!H39,1-EXP(-(($C39*s_TR)/s_res!H39))),".")</f>
        <v>1.633919949505284E-7</v>
      </c>
      <c r="Z39" s="103">
        <f>IFERROR(IF((($C39*s_TR)/s_res!I39)&lt;0.01,($C39*s_TR)/s_res!I39,1-EXP(-(($C39*s_TR)/s_res!I39))),".")</f>
        <v>3.922566058462684E-6</v>
      </c>
      <c r="AA39" s="103">
        <f>IFERROR(IF((($C39*s_TR)/s_res!J39)&lt;0.01,($C39*s_TR)/s_res!J39,1-EXP(-(($C39*s_TR)/s_res!J39))),".")</f>
        <v>9.5749051226616998E-7</v>
      </c>
      <c r="AB39" s="103">
        <f>IFERROR(IF((($C39*s_TR)/s_res!K39)&lt;0.01,($C39*s_TR)/s_res!K39,1-EXP(-(($C39*s_TR)/s_res!K39))),".")</f>
        <v>2.6418351360336656E-6</v>
      </c>
      <c r="AC39" s="103">
        <f>IFERROR(IF((($C39*s_TR)/s_res!L39)&lt;0.01,($C39*s_TR)/s_res!L39,1-EXP(-(($C39*s_TR)/s_res!L39))),".")</f>
        <v>3.7784183079846586E-6</v>
      </c>
      <c r="AD39" s="103">
        <f>IFERROR(IF((($C39*s_TR)/s_res!M39)&lt;0.01,($C39*s_TR)/s_res!M39,1-EXP(-(($C39*s_TR)/s_res!M39))),".")</f>
        <v>9.435125485834519E-7</v>
      </c>
      <c r="AE39" s="103">
        <f>IFERROR(IF((($C39*s_TR)/s_res!N39)&lt;0.01,($C39*s_TR)/s_res!N39,1-EXP(-(($C39*s_TR)/s_res!N39))),".")</f>
        <v>3.036041840915391E-6</v>
      </c>
      <c r="AF39" s="103">
        <f>IFERROR(IF((($C39*s_TR)/s_res!O39)&lt;0.01,($C39*s_TR)/s_res!O39,1-EXP(-(($C39*s_TR)/s_res!O39))),".")</f>
        <v>8.014708529013697E-7</v>
      </c>
      <c r="AG39" s="103">
        <f>IFERROR(IF((($C39*s_TR)/s_res!P39)&lt;0.01,($C39*s_TR)/s_res!P39,1-EXP(-(($C39*s_TR)/s_res!P39))),".")</f>
        <v>2.2557317552992745E-6</v>
      </c>
      <c r="AH39" s="103">
        <f>IFERROR(IF((($C39*s_TR)/s_res!Q39)&lt;0.01,($C39*s_TR)/s_res!Q39,1-EXP(-(($C39*s_TR)/s_res!Q39))),".")</f>
        <v>3.1263669131074258E-6</v>
      </c>
      <c r="AI39" s="103">
        <f>IFERROR(IF((($C39*s_TR)/s_res!R39)&lt;0.01,($C39*s_TR)/s_res!R39,1-EXP(-(($C39*s_TR)/s_res!R39))),".")</f>
        <v>8.2250194929362687E-7</v>
      </c>
    </row>
    <row r="40" spans="1:35">
      <c r="A40" s="101" t="s">
        <v>311</v>
      </c>
      <c r="B40" s="102">
        <v>1</v>
      </c>
      <c r="C40" s="89">
        <v>5</v>
      </c>
      <c r="D40" s="103">
        <f>IFERROR((($C40*s_TR)/s_res!C40),0)</f>
        <v>0</v>
      </c>
      <c r="E40" s="103">
        <f>IFERROR((($C40*s_TR)/s_res!D40),0)</f>
        <v>0</v>
      </c>
      <c r="F40" s="103">
        <f>IFERROR((($C40*s_TR)/s_res!E40),0)</f>
        <v>0</v>
      </c>
      <c r="G40" s="103">
        <f>IFERROR((($C40*s_TR)/s_res!F40),0)</f>
        <v>1.3569358234498269E-9</v>
      </c>
      <c r="H40" s="103">
        <f>IFERROR((($C40*s_TR)/s_res!G40),0)</f>
        <v>1.3569358234498269E-9</v>
      </c>
      <c r="I40" s="103">
        <f>IFERROR((($C40*s_TR)/s_res!H40),0)</f>
        <v>1.3569358234498269E-9</v>
      </c>
      <c r="J40" s="103">
        <f>IFERROR((($C40*s_TR)/s_res!I40),0)</f>
        <v>3.3122617583355619E-8</v>
      </c>
      <c r="K40" s="103">
        <f>IFERROR((($C40*s_TR)/s_res!J40),0)</f>
        <v>7.6652840691655877E-9</v>
      </c>
      <c r="L40" s="103">
        <f>IFERROR((($C40*s_TR)/s_res!K40),0)</f>
        <v>2.1145611225284382E-8</v>
      </c>
      <c r="M40" s="103">
        <f>IFERROR((($C40*s_TR)/s_res!L40),0)</f>
        <v>3.1057616487136439E-8</v>
      </c>
      <c r="N40" s="103">
        <f>IFERROR((($C40*s_TR)/s_res!M40),0)</f>
        <v>7.5166039902378079E-9</v>
      </c>
      <c r="O40" s="103">
        <f>IFERROR((($C40*s_TR)/s_res!N40),0)</f>
        <v>2.8221486154520542E-8</v>
      </c>
      <c r="P40" s="103">
        <f>IFERROR((($C40*s_TR)/s_res!O40),0)</f>
        <v>6.9268787901369862E-9</v>
      </c>
      <c r="Q40" s="103">
        <f>IFERROR((($C40*s_TR)/s_res!P40),0)</f>
        <v>1.9184459046575346E-8</v>
      </c>
      <c r="R40" s="103">
        <f>IFERROR((($C40*s_TR)/s_res!Q40),0)</f>
        <v>2.7744933925408075E-8</v>
      </c>
      <c r="S40" s="103">
        <f>IFERROR((($C40*s_TR)/s_res!R40),0)</f>
        <v>6.8307040390305594E-9</v>
      </c>
      <c r="T40" s="103" t="str">
        <f>IFERROR(IF((($C40*s_TR)/s_res!C40)&lt;0.01,($C40*s_TR)/s_res!C40,1-EXP(-(($C40*s_TR)/s_res!C40))),".")</f>
        <v>.</v>
      </c>
      <c r="U40" s="103" t="str">
        <f>IFERROR(IF((($C40*s_TR)/s_res!D40)&lt;0.01,($C40*s_TR)/s_res!D40,1-EXP(-(($C40*s_TR)/s_res!D40))),".")</f>
        <v>.</v>
      </c>
      <c r="V40" s="103" t="str">
        <f>IFERROR(IF((($C40*s_TR)/s_res!E40)&lt;0.01,($C40*s_TR)/s_res!E40,1-EXP(-(($C40*s_TR)/s_res!E40))),".")</f>
        <v>.</v>
      </c>
      <c r="W40" s="103">
        <f>IFERROR(IF((($C40*s_TR)/s_res!F40)&lt;0.01,($C40*s_TR)/s_res!F40,1-EXP(-(($C40*s_TR)/s_res!F40))),".")</f>
        <v>1.3569358234498269E-9</v>
      </c>
      <c r="X40" s="103">
        <f>IFERROR(IF((($C40*s_TR)/s_res!G40)&lt;0.01,($C40*s_TR)/s_res!G40,1-EXP(-(($C40*s_TR)/s_res!G40))),".")</f>
        <v>1.3569358234498269E-9</v>
      </c>
      <c r="Y40" s="103">
        <f>IFERROR(IF((($C40*s_TR)/s_res!H40)&lt;0.01,($C40*s_TR)/s_res!H40,1-EXP(-(($C40*s_TR)/s_res!H40))),".")</f>
        <v>1.3569358234498269E-9</v>
      </c>
      <c r="Z40" s="103">
        <f>IFERROR(IF((($C40*s_TR)/s_res!I40)&lt;0.01,($C40*s_TR)/s_res!I40,1-EXP(-(($C40*s_TR)/s_res!I40))),".")</f>
        <v>3.3122617583355619E-8</v>
      </c>
      <c r="AA40" s="103">
        <f>IFERROR(IF((($C40*s_TR)/s_res!J40)&lt;0.01,($C40*s_TR)/s_res!J40,1-EXP(-(($C40*s_TR)/s_res!J40))),".")</f>
        <v>7.6652840691655877E-9</v>
      </c>
      <c r="AB40" s="103">
        <f>IFERROR(IF((($C40*s_TR)/s_res!K40)&lt;0.01,($C40*s_TR)/s_res!K40,1-EXP(-(($C40*s_TR)/s_res!K40))),".")</f>
        <v>2.1145611225284382E-8</v>
      </c>
      <c r="AC40" s="103">
        <f>IFERROR(IF((($C40*s_TR)/s_res!L40)&lt;0.01,($C40*s_TR)/s_res!L40,1-EXP(-(($C40*s_TR)/s_res!L40))),".")</f>
        <v>3.1057616487136439E-8</v>
      </c>
      <c r="AD40" s="103">
        <f>IFERROR(IF((($C40*s_TR)/s_res!M40)&lt;0.01,($C40*s_TR)/s_res!M40,1-EXP(-(($C40*s_TR)/s_res!M40))),".")</f>
        <v>7.5166039902378079E-9</v>
      </c>
      <c r="AE40" s="103">
        <f>IFERROR(IF((($C40*s_TR)/s_res!N40)&lt;0.01,($C40*s_TR)/s_res!N40,1-EXP(-(($C40*s_TR)/s_res!N40))),".")</f>
        <v>2.8221486154520542E-8</v>
      </c>
      <c r="AF40" s="103">
        <f>IFERROR(IF((($C40*s_TR)/s_res!O40)&lt;0.01,($C40*s_TR)/s_res!O40,1-EXP(-(($C40*s_TR)/s_res!O40))),".")</f>
        <v>6.9268787901369862E-9</v>
      </c>
      <c r="AG40" s="103">
        <f>IFERROR(IF((($C40*s_TR)/s_res!P40)&lt;0.01,($C40*s_TR)/s_res!P40,1-EXP(-(($C40*s_TR)/s_res!P40))),".")</f>
        <v>1.9184459046575346E-8</v>
      </c>
      <c r="AH40" s="103">
        <f>IFERROR(IF((($C40*s_TR)/s_res!Q40)&lt;0.01,($C40*s_TR)/s_res!Q40,1-EXP(-(($C40*s_TR)/s_res!Q40))),".")</f>
        <v>2.7744933925408075E-8</v>
      </c>
      <c r="AI40" s="103">
        <f>IFERROR(IF((($C40*s_TR)/s_res!R40)&lt;0.01,($C40*s_TR)/s_res!R40,1-EXP(-(($C40*s_TR)/s_res!R40))),".")</f>
        <v>6.8307040390305594E-9</v>
      </c>
    </row>
    <row r="41" spans="1:35">
      <c r="A41" s="101" t="s">
        <v>312</v>
      </c>
      <c r="B41" s="105">
        <v>0.99987999999999999</v>
      </c>
      <c r="C41" s="89">
        <v>5</v>
      </c>
      <c r="D41" s="103">
        <f>IFERROR((($C41*s_TR)/s_res!C41),0)</f>
        <v>8.7692163409542424E-7</v>
      </c>
      <c r="E41" s="103">
        <f>IFERROR((($C41*s_TR)/s_res!D41),0)</f>
        <v>4.6646757707066817E-6</v>
      </c>
      <c r="F41" s="103">
        <f>IFERROR((($C41*s_TR)/s_res!E41),0)</f>
        <v>9.5041922719801694E-7</v>
      </c>
      <c r="G41" s="103">
        <f>IFERROR((($C41*s_TR)/s_res!F41),0)</f>
        <v>7.4491759746584752E-7</v>
      </c>
      <c r="H41" s="103">
        <f>IFERROR((($C41*s_TR)/s_res!G41),0)</f>
        <v>2.5722584587592886E-6</v>
      </c>
      <c r="I41" s="103">
        <f>IFERROR((($C41*s_TR)/s_res!H41),0)</f>
        <v>6.2865150022679537E-6</v>
      </c>
      <c r="J41" s="103">
        <f>IFERROR((($C41*s_TR)/s_res!I41),0)</f>
        <v>1.9259468692343447E-5</v>
      </c>
      <c r="K41" s="103">
        <f>IFERROR((($C41*s_TR)/s_res!J41),0)</f>
        <v>4.1749557939531601E-6</v>
      </c>
      <c r="L41" s="103">
        <f>IFERROR((($C41*s_TR)/s_res!K41),0)</f>
        <v>1.1663368567234227E-5</v>
      </c>
      <c r="M41" s="103">
        <f>IFERROR((($C41*s_TR)/s_res!L41),0)</f>
        <v>1.7644158414921093E-5</v>
      </c>
      <c r="N41" s="103">
        <f>IFERROR((($C41*s_TR)/s_res!M41),0)</f>
        <v>4.2660758608846757E-6</v>
      </c>
      <c r="O41" s="103">
        <f>IFERROR((($C41*s_TR)/s_res!N41),0)</f>
        <v>1.8574569910132265E-5</v>
      </c>
      <c r="P41" s="103">
        <f>IFERROR((($C41*s_TR)/s_res!O41),0)</f>
        <v>3.8855126837866978E-6</v>
      </c>
      <c r="Q41" s="103">
        <f>IFERROR((($C41*s_TR)/s_res!P41),0)</f>
        <v>1.0843756702747379E-5</v>
      </c>
      <c r="R41" s="103">
        <f>IFERROR((($C41*s_TR)/s_res!Q41),0)</f>
        <v>1.5614953356495727E-5</v>
      </c>
      <c r="S41" s="103">
        <f>IFERROR((($C41*s_TR)/s_res!R41),0)</f>
        <v>3.7498543069034465E-6</v>
      </c>
      <c r="T41" s="103">
        <f>IFERROR(IF((($C41*s_TR)/s_res!C41)&lt;0.01,($C41*s_TR)/s_res!C41,1-EXP(-(($C41*s_TR)/s_res!C41))),".")</f>
        <v>8.7692163409542424E-7</v>
      </c>
      <c r="U41" s="103">
        <f>IFERROR(IF((($C41*s_TR)/s_res!D41)&lt;0.01,($C41*s_TR)/s_res!D41,1-EXP(-(($C41*s_TR)/s_res!D41))),".")</f>
        <v>4.6646757707066817E-6</v>
      </c>
      <c r="V41" s="103">
        <f>IFERROR(IF((($C41*s_TR)/s_res!E41)&lt;0.01,($C41*s_TR)/s_res!E41,1-EXP(-(($C41*s_TR)/s_res!E41))),".")</f>
        <v>9.5041922719801694E-7</v>
      </c>
      <c r="W41" s="103">
        <f>IFERROR(IF((($C41*s_TR)/s_res!F41)&lt;0.01,($C41*s_TR)/s_res!F41,1-EXP(-(($C41*s_TR)/s_res!F41))),".")</f>
        <v>7.4491759746584752E-7</v>
      </c>
      <c r="X41" s="103">
        <f>IFERROR(IF((($C41*s_TR)/s_res!G41)&lt;0.01,($C41*s_TR)/s_res!G41,1-EXP(-(($C41*s_TR)/s_res!G41))),".")</f>
        <v>2.5722584587592886E-6</v>
      </c>
      <c r="Y41" s="103">
        <f>IFERROR(IF((($C41*s_TR)/s_res!H41)&lt;0.01,($C41*s_TR)/s_res!H41,1-EXP(-(($C41*s_TR)/s_res!H41))),".")</f>
        <v>6.2865150022679537E-6</v>
      </c>
      <c r="Z41" s="103">
        <f>IFERROR(IF((($C41*s_TR)/s_res!I41)&lt;0.01,($C41*s_TR)/s_res!I41,1-EXP(-(($C41*s_TR)/s_res!I41))),".")</f>
        <v>1.9259468692343447E-5</v>
      </c>
      <c r="AA41" s="103">
        <f>IFERROR(IF((($C41*s_TR)/s_res!J41)&lt;0.01,($C41*s_TR)/s_res!J41,1-EXP(-(($C41*s_TR)/s_res!J41))),".")</f>
        <v>4.1749557939531601E-6</v>
      </c>
      <c r="AB41" s="103">
        <f>IFERROR(IF((($C41*s_TR)/s_res!K41)&lt;0.01,($C41*s_TR)/s_res!K41,1-EXP(-(($C41*s_TR)/s_res!K41))),".")</f>
        <v>1.1663368567234227E-5</v>
      </c>
      <c r="AC41" s="103">
        <f>IFERROR(IF((($C41*s_TR)/s_res!L41)&lt;0.01,($C41*s_TR)/s_res!L41,1-EXP(-(($C41*s_TR)/s_res!L41))),".")</f>
        <v>1.7644158414921093E-5</v>
      </c>
      <c r="AD41" s="103">
        <f>IFERROR(IF((($C41*s_TR)/s_res!M41)&lt;0.01,($C41*s_TR)/s_res!M41,1-EXP(-(($C41*s_TR)/s_res!M41))),".")</f>
        <v>4.2660758608846757E-6</v>
      </c>
      <c r="AE41" s="103">
        <f>IFERROR(IF((($C41*s_TR)/s_res!N41)&lt;0.01,($C41*s_TR)/s_res!N41,1-EXP(-(($C41*s_TR)/s_res!N41))),".")</f>
        <v>1.8574569910132265E-5</v>
      </c>
      <c r="AF41" s="103">
        <f>IFERROR(IF((($C41*s_TR)/s_res!O41)&lt;0.01,($C41*s_TR)/s_res!O41,1-EXP(-(($C41*s_TR)/s_res!O41))),".")</f>
        <v>3.8855126837866978E-6</v>
      </c>
      <c r="AG41" s="103">
        <f>IFERROR(IF((($C41*s_TR)/s_res!P41)&lt;0.01,($C41*s_TR)/s_res!P41,1-EXP(-(($C41*s_TR)/s_res!P41))),".")</f>
        <v>1.0843756702747379E-5</v>
      </c>
      <c r="AH41" s="103">
        <f>IFERROR(IF((($C41*s_TR)/s_res!Q41)&lt;0.01,($C41*s_TR)/s_res!Q41,1-EXP(-(($C41*s_TR)/s_res!Q41))),".")</f>
        <v>1.5614953356495727E-5</v>
      </c>
      <c r="AI41" s="103">
        <f>IFERROR(IF((($C41*s_TR)/s_res!R41)&lt;0.01,($C41*s_TR)/s_res!R41,1-EXP(-(($C41*s_TR)/s_res!R41))),".")</f>
        <v>3.7498543069034465E-6</v>
      </c>
    </row>
    <row r="42" spans="1:35">
      <c r="A42" s="101" t="s">
        <v>313</v>
      </c>
      <c r="B42" s="102">
        <v>0.97898250799999997</v>
      </c>
      <c r="C42" s="89">
        <v>5</v>
      </c>
      <c r="D42" s="103">
        <f>IFERROR((($C42*s_TR)/s_res!C42),0)</f>
        <v>0</v>
      </c>
      <c r="E42" s="103">
        <f>IFERROR((($C42*s_TR)/s_res!D42),0)</f>
        <v>0</v>
      </c>
      <c r="F42" s="103">
        <f>IFERROR((($C42*s_TR)/s_res!E42),0)</f>
        <v>0</v>
      </c>
      <c r="G42" s="103">
        <f>IFERROR((($C42*s_TR)/s_res!F42),0)</f>
        <v>2.0232666777840395E-10</v>
      </c>
      <c r="H42" s="103">
        <f>IFERROR((($C42*s_TR)/s_res!G42),0)</f>
        <v>2.0232666777840395E-10</v>
      </c>
      <c r="I42" s="103">
        <f>IFERROR((($C42*s_TR)/s_res!H42),0)</f>
        <v>2.0232666777840395E-10</v>
      </c>
      <c r="J42" s="103">
        <f>IFERROR((($C42*s_TR)/s_res!I42),0)</f>
        <v>0</v>
      </c>
      <c r="K42" s="103">
        <f>IFERROR((($C42*s_TR)/s_res!J42),0)</f>
        <v>0</v>
      </c>
      <c r="L42" s="103">
        <f>IFERROR((($C42*s_TR)/s_res!K42),0)</f>
        <v>0</v>
      </c>
      <c r="M42" s="103">
        <f>IFERROR((($C42*s_TR)/s_res!L42),0)</f>
        <v>0</v>
      </c>
      <c r="N42" s="103">
        <f>IFERROR((($C42*s_TR)/s_res!M42),0)</f>
        <v>0</v>
      </c>
      <c r="O42" s="103">
        <f>IFERROR((($C42*s_TR)/s_res!N42),0)</f>
        <v>5.5743566077573225E-9</v>
      </c>
      <c r="P42" s="103">
        <f>IFERROR((($C42*s_TR)/s_res!O42),0)</f>
        <v>1.1122405902756689E-9</v>
      </c>
      <c r="Q42" s="103">
        <f>IFERROR((($C42*s_TR)/s_res!P42),0)</f>
        <v>3.1231699500770978E-9</v>
      </c>
      <c r="R42" s="103">
        <f>IFERROR((($C42*s_TR)/s_res!Q42),0)</f>
        <v>4.9568719835240436E-9</v>
      </c>
      <c r="S42" s="103">
        <f>IFERROR((($C42*s_TR)/s_res!R42),0)</f>
        <v>1.0184959103547758E-9</v>
      </c>
      <c r="T42" s="103" t="str">
        <f>IFERROR(IF((($C42*s_TR)/s_res!C42)&lt;0.01,($C42*s_TR)/s_res!C42,1-EXP(-(($C42*s_TR)/s_res!C42))),".")</f>
        <v>.</v>
      </c>
      <c r="U42" s="103" t="str">
        <f>IFERROR(IF((($C42*s_TR)/s_res!D42)&lt;0.01,($C42*s_TR)/s_res!D42,1-EXP(-(($C42*s_TR)/s_res!D42))),".")</f>
        <v>.</v>
      </c>
      <c r="V42" s="103" t="str">
        <f>IFERROR(IF((($C42*s_TR)/s_res!E42)&lt;0.01,($C42*s_TR)/s_res!E42,1-EXP(-(($C42*s_TR)/s_res!E42))),".")</f>
        <v>.</v>
      </c>
      <c r="W42" s="103">
        <f>IFERROR(IF((($C42*s_TR)/s_res!F42)&lt;0.01,($C42*s_TR)/s_res!F42,1-EXP(-(($C42*s_TR)/s_res!F42))),".")</f>
        <v>2.0232666777840395E-10</v>
      </c>
      <c r="X42" s="103">
        <f>IFERROR(IF((($C42*s_TR)/s_res!G42)&lt;0.01,($C42*s_TR)/s_res!G42,1-EXP(-(($C42*s_TR)/s_res!G42))),".")</f>
        <v>2.0232666777840395E-10</v>
      </c>
      <c r="Y42" s="103">
        <f>IFERROR(IF((($C42*s_TR)/s_res!H42)&lt;0.01,($C42*s_TR)/s_res!H42,1-EXP(-(($C42*s_TR)/s_res!H42))),".")</f>
        <v>2.0232666777840395E-10</v>
      </c>
      <c r="Z42" s="103" t="str">
        <f>IFERROR(IF((($C42*s_TR)/s_res!I42)&lt;0.01,($C42*s_TR)/s_res!I42,1-EXP(-(($C42*s_TR)/s_res!I42))),".")</f>
        <v>.</v>
      </c>
      <c r="AA42" s="103" t="str">
        <f>IFERROR(IF((($C42*s_TR)/s_res!J42)&lt;0.01,($C42*s_TR)/s_res!J42,1-EXP(-(($C42*s_TR)/s_res!J42))),".")</f>
        <v>.</v>
      </c>
      <c r="AB42" s="103" t="str">
        <f>IFERROR(IF((($C42*s_TR)/s_res!K42)&lt;0.01,($C42*s_TR)/s_res!K42,1-EXP(-(($C42*s_TR)/s_res!K42))),".")</f>
        <v>.</v>
      </c>
      <c r="AC42" s="103" t="str">
        <f>IFERROR(IF((($C42*s_TR)/s_res!L42)&lt;0.01,($C42*s_TR)/s_res!L42,1-EXP(-(($C42*s_TR)/s_res!L42))),".")</f>
        <v>.</v>
      </c>
      <c r="AD42" s="103" t="str">
        <f>IFERROR(IF((($C42*s_TR)/s_res!M42)&lt;0.01,($C42*s_TR)/s_res!M42,1-EXP(-(($C42*s_TR)/s_res!M42))),".")</f>
        <v>.</v>
      </c>
      <c r="AE42" s="103">
        <f>IFERROR(IF((($C42*s_TR)/s_res!N42)&lt;0.01,($C42*s_TR)/s_res!N42,1-EXP(-(($C42*s_TR)/s_res!N42))),".")</f>
        <v>5.5743566077573225E-9</v>
      </c>
      <c r="AF42" s="103">
        <f>IFERROR(IF((($C42*s_TR)/s_res!O42)&lt;0.01,($C42*s_TR)/s_res!O42,1-EXP(-(($C42*s_TR)/s_res!O42))),".")</f>
        <v>1.1122405902756689E-9</v>
      </c>
      <c r="AG42" s="103">
        <f>IFERROR(IF((($C42*s_TR)/s_res!P42)&lt;0.01,($C42*s_TR)/s_res!P42,1-EXP(-(($C42*s_TR)/s_res!P42))),".")</f>
        <v>3.1231699500770978E-9</v>
      </c>
      <c r="AH42" s="103">
        <f>IFERROR(IF((($C42*s_TR)/s_res!Q42)&lt;0.01,($C42*s_TR)/s_res!Q42,1-EXP(-(($C42*s_TR)/s_res!Q42))),".")</f>
        <v>4.9568719835240436E-9</v>
      </c>
      <c r="AI42" s="103">
        <f>IFERROR(IF((($C42*s_TR)/s_res!R42)&lt;0.01,($C42*s_TR)/s_res!R42,1-EXP(-(($C42*s_TR)/s_res!R42))),".")</f>
        <v>1.0184959103547758E-9</v>
      </c>
    </row>
    <row r="43" spans="1:35">
      <c r="A43" s="101" t="s">
        <v>314</v>
      </c>
      <c r="B43" s="102">
        <v>2.0897492E-2</v>
      </c>
      <c r="C43" s="89">
        <v>5</v>
      </c>
      <c r="D43" s="103">
        <f>IFERROR((($C43*s_TR)/s_res!C43),0)</f>
        <v>0</v>
      </c>
      <c r="E43" s="103">
        <f>IFERROR((($C43*s_TR)/s_res!D43),0)</f>
        <v>0</v>
      </c>
      <c r="F43" s="103">
        <f>IFERROR((($C43*s_TR)/s_res!E43),0)</f>
        <v>0</v>
      </c>
      <c r="G43" s="103">
        <f>IFERROR((($C43*s_TR)/s_res!F43),0)</f>
        <v>2.3514803919449991E-7</v>
      </c>
      <c r="H43" s="103">
        <f>IFERROR((($C43*s_TR)/s_res!G43),0)</f>
        <v>2.3514803919449991E-7</v>
      </c>
      <c r="I43" s="103">
        <f>IFERROR((($C43*s_TR)/s_res!H43),0)</f>
        <v>2.3514803919449991E-7</v>
      </c>
      <c r="J43" s="103">
        <f>IFERROR((($C43*s_TR)/s_res!I43),0)</f>
        <v>7.2123908058318103E-6</v>
      </c>
      <c r="K43" s="103">
        <f>IFERROR((($C43*s_TR)/s_res!J43),0)</f>
        <v>1.3315183026151032E-6</v>
      </c>
      <c r="L43" s="103">
        <f>IFERROR((($C43*s_TR)/s_res!K43),0)</f>
        <v>3.8248515947669154E-6</v>
      </c>
      <c r="M43" s="103">
        <f>IFERROR((($C43*s_TR)/s_res!L43),0)</f>
        <v>6.0864745940616861E-6</v>
      </c>
      <c r="N43" s="103">
        <f>IFERROR((($C43*s_TR)/s_res!M43),0)</f>
        <v>1.2972512874742733E-6</v>
      </c>
      <c r="O43" s="103">
        <f>IFERROR((($C43*s_TR)/s_res!N43),0)</f>
        <v>7.1441347414233069E-6</v>
      </c>
      <c r="P43" s="103">
        <f>IFERROR((($C43*s_TR)/s_res!O43),0)</f>
        <v>1.3032604460517251E-6</v>
      </c>
      <c r="Q43" s="103">
        <f>IFERROR((($C43*s_TR)/s_res!P43),0)</f>
        <v>3.7873136190734468E-6</v>
      </c>
      <c r="R43" s="103">
        <f>IFERROR((($C43*s_TR)/s_res!Q43),0)</f>
        <v>5.8471304842593322E-6</v>
      </c>
      <c r="S43" s="103">
        <f>IFERROR((($C43*s_TR)/s_res!R43),0)</f>
        <v>1.1837160117214476E-6</v>
      </c>
      <c r="T43" s="103" t="str">
        <f>IFERROR(IF((($C43*s_TR)/s_res!C43)&lt;0.01,($C43*s_TR)/s_res!C43,1-EXP(-(($C43*s_TR)/s_res!C43))),".")</f>
        <v>.</v>
      </c>
      <c r="U43" s="103" t="str">
        <f>IFERROR(IF((($C43*s_TR)/s_res!D43)&lt;0.01,($C43*s_TR)/s_res!D43,1-EXP(-(($C43*s_TR)/s_res!D43))),".")</f>
        <v>.</v>
      </c>
      <c r="V43" s="103" t="str">
        <f>IFERROR(IF((($C43*s_TR)/s_res!E43)&lt;0.01,($C43*s_TR)/s_res!E43,1-EXP(-(($C43*s_TR)/s_res!E43))),".")</f>
        <v>.</v>
      </c>
      <c r="W43" s="103">
        <f>IFERROR(IF((($C43*s_TR)/s_res!F43)&lt;0.01,($C43*s_TR)/s_res!F43,1-EXP(-(($C43*s_TR)/s_res!F43))),".")</f>
        <v>2.3514803919449991E-7</v>
      </c>
      <c r="X43" s="103">
        <f>IFERROR(IF((($C43*s_TR)/s_res!G43)&lt;0.01,($C43*s_TR)/s_res!G43,1-EXP(-(($C43*s_TR)/s_res!G43))),".")</f>
        <v>2.3514803919449991E-7</v>
      </c>
      <c r="Y43" s="103">
        <f>IFERROR(IF((($C43*s_TR)/s_res!H43)&lt;0.01,($C43*s_TR)/s_res!H43,1-EXP(-(($C43*s_TR)/s_res!H43))),".")</f>
        <v>2.3514803919449991E-7</v>
      </c>
      <c r="Z43" s="103">
        <f>IFERROR(IF((($C43*s_TR)/s_res!I43)&lt;0.01,($C43*s_TR)/s_res!I43,1-EXP(-(($C43*s_TR)/s_res!I43))),".")</f>
        <v>7.2123908058318103E-6</v>
      </c>
      <c r="AA43" s="103">
        <f>IFERROR(IF((($C43*s_TR)/s_res!J43)&lt;0.01,($C43*s_TR)/s_res!J43,1-EXP(-(($C43*s_TR)/s_res!J43))),".")</f>
        <v>1.3315183026151032E-6</v>
      </c>
      <c r="AB43" s="103">
        <f>IFERROR(IF((($C43*s_TR)/s_res!K43)&lt;0.01,($C43*s_TR)/s_res!K43,1-EXP(-(($C43*s_TR)/s_res!K43))),".")</f>
        <v>3.8248515947669154E-6</v>
      </c>
      <c r="AC43" s="103">
        <f>IFERROR(IF((($C43*s_TR)/s_res!L43)&lt;0.01,($C43*s_TR)/s_res!L43,1-EXP(-(($C43*s_TR)/s_res!L43))),".")</f>
        <v>6.0864745940616861E-6</v>
      </c>
      <c r="AD43" s="103">
        <f>IFERROR(IF((($C43*s_TR)/s_res!M43)&lt;0.01,($C43*s_TR)/s_res!M43,1-EXP(-(($C43*s_TR)/s_res!M43))),".")</f>
        <v>1.2972512874742733E-6</v>
      </c>
      <c r="AE43" s="103">
        <f>IFERROR(IF((($C43*s_TR)/s_res!N43)&lt;0.01,($C43*s_TR)/s_res!N43,1-EXP(-(($C43*s_TR)/s_res!N43))),".")</f>
        <v>7.1441347414233069E-6</v>
      </c>
      <c r="AF43" s="103">
        <f>IFERROR(IF((($C43*s_TR)/s_res!O43)&lt;0.01,($C43*s_TR)/s_res!O43,1-EXP(-(($C43*s_TR)/s_res!O43))),".")</f>
        <v>1.3032604460517251E-6</v>
      </c>
      <c r="AG43" s="103">
        <f>IFERROR(IF((($C43*s_TR)/s_res!P43)&lt;0.01,($C43*s_TR)/s_res!P43,1-EXP(-(($C43*s_TR)/s_res!P43))),".")</f>
        <v>3.7873136190734468E-6</v>
      </c>
      <c r="AH43" s="103">
        <f>IFERROR(IF((($C43*s_TR)/s_res!Q43)&lt;0.01,($C43*s_TR)/s_res!Q43,1-EXP(-(($C43*s_TR)/s_res!Q43))),".")</f>
        <v>5.8471304842593322E-6</v>
      </c>
      <c r="AI43" s="103">
        <f>IFERROR(IF((($C43*s_TR)/s_res!R43)&lt;0.01,($C43*s_TR)/s_res!R43,1-EXP(-(($C43*s_TR)/s_res!R43))),".")</f>
        <v>1.1837160117214476E-6</v>
      </c>
    </row>
    <row r="44" spans="1:35">
      <c r="A44" s="101" t="s">
        <v>315</v>
      </c>
      <c r="B44" s="102">
        <v>0.99987999999999999</v>
      </c>
      <c r="C44" s="89">
        <v>5</v>
      </c>
      <c r="D44" s="103">
        <f>IFERROR((($C44*s_TR)/s_res!C44),0)</f>
        <v>4.6024768994449276E-7</v>
      </c>
      <c r="E44" s="103">
        <f>IFERROR((($C44*s_TR)/s_res!D44),0)</f>
        <v>1.3107738915685775E-8</v>
      </c>
      <c r="F44" s="103">
        <f>IFERROR((($C44*s_TR)/s_res!E44),0)</f>
        <v>2.6706780284264264E-9</v>
      </c>
      <c r="G44" s="103">
        <f>IFERROR((($C44*s_TR)/s_res!F44),0)</f>
        <v>3.5520730902866173E-9</v>
      </c>
      <c r="H44" s="103">
        <f>IFERROR((($C44*s_TR)/s_res!G44),0)</f>
        <v>4.6647044106320574E-7</v>
      </c>
      <c r="I44" s="103">
        <f>IFERROR((($C44*s_TR)/s_res!H44),0)</f>
        <v>4.7690750195046513E-7</v>
      </c>
      <c r="J44" s="103">
        <f>IFERROR((($C44*s_TR)/s_res!I44),0)</f>
        <v>2.0241971080849564E-8</v>
      </c>
      <c r="K44" s="103">
        <f>IFERROR((($C44*s_TR)/s_res!J44),0)</f>
        <v>6.9438761664305675E-9</v>
      </c>
      <c r="L44" s="103">
        <f>IFERROR((($C44*s_TR)/s_res!K44),0)</f>
        <v>1.570072887314592E-8</v>
      </c>
      <c r="M44" s="103">
        <f>IFERROR((($C44*s_TR)/s_res!L44),0)</f>
        <v>1.993394108614099E-8</v>
      </c>
      <c r="N44" s="103">
        <f>IFERROR((($C44*s_TR)/s_res!M44),0)</f>
        <v>2.1298073919850408E-8</v>
      </c>
      <c r="O44" s="103">
        <f>IFERROR((($C44*s_TR)/s_res!N44),0)</f>
        <v>1.6994192138772953E-8</v>
      </c>
      <c r="P44" s="103">
        <f>IFERROR((($C44*s_TR)/s_res!O44),0)</f>
        <v>5.8297467815182013E-9</v>
      </c>
      <c r="Q44" s="103">
        <f>IFERROR((($C44*s_TR)/s_res!P44),0)</f>
        <v>1.3181582076335194E-8</v>
      </c>
      <c r="R44" s="103">
        <f>IFERROR((($C44*s_TR)/s_res!Q44),0)</f>
        <v>1.6735584867095976E-8</v>
      </c>
      <c r="S44" s="103">
        <f>IFERROR((($C44*s_TR)/s_res!R44),0)</f>
        <v>1.7880845641665455E-8</v>
      </c>
      <c r="T44" s="103">
        <f>IFERROR(IF((($C44*s_TR)/s_res!C44)&lt;0.01,($C44*s_TR)/s_res!C44,1-EXP(-(($C44*s_TR)/s_res!C44))),".")</f>
        <v>4.6024768994449276E-7</v>
      </c>
      <c r="U44" s="103">
        <f>IFERROR(IF((($C44*s_TR)/s_res!D44)&lt;0.01,($C44*s_TR)/s_res!D44,1-EXP(-(($C44*s_TR)/s_res!D44))),".")</f>
        <v>1.3107738915685775E-8</v>
      </c>
      <c r="V44" s="103">
        <f>IFERROR(IF((($C44*s_TR)/s_res!E44)&lt;0.01,($C44*s_TR)/s_res!E44,1-EXP(-(($C44*s_TR)/s_res!E44))),".")</f>
        <v>2.6706780284264264E-9</v>
      </c>
      <c r="W44" s="103">
        <f>IFERROR(IF((($C44*s_TR)/s_res!F44)&lt;0.01,($C44*s_TR)/s_res!F44,1-EXP(-(($C44*s_TR)/s_res!F44))),".")</f>
        <v>3.5520730902866173E-9</v>
      </c>
      <c r="X44" s="103">
        <f>IFERROR(IF((($C44*s_TR)/s_res!G44)&lt;0.01,($C44*s_TR)/s_res!G44,1-EXP(-(($C44*s_TR)/s_res!G44))),".")</f>
        <v>4.6647044106320574E-7</v>
      </c>
      <c r="Y44" s="103">
        <f>IFERROR(IF((($C44*s_TR)/s_res!H44)&lt;0.01,($C44*s_TR)/s_res!H44,1-EXP(-(($C44*s_TR)/s_res!H44))),".")</f>
        <v>4.7690750195046513E-7</v>
      </c>
      <c r="Z44" s="103">
        <f>IFERROR(IF((($C44*s_TR)/s_res!I44)&lt;0.01,($C44*s_TR)/s_res!I44,1-EXP(-(($C44*s_TR)/s_res!I44))),".")</f>
        <v>2.0241971080849564E-8</v>
      </c>
      <c r="AA44" s="103">
        <f>IFERROR(IF((($C44*s_TR)/s_res!J44)&lt;0.01,($C44*s_TR)/s_res!J44,1-EXP(-(($C44*s_TR)/s_res!J44))),".")</f>
        <v>6.9438761664305675E-9</v>
      </c>
      <c r="AB44" s="103">
        <f>IFERROR(IF((($C44*s_TR)/s_res!K44)&lt;0.01,($C44*s_TR)/s_res!K44,1-EXP(-(($C44*s_TR)/s_res!K44))),".")</f>
        <v>1.570072887314592E-8</v>
      </c>
      <c r="AC44" s="103">
        <f>IFERROR(IF((($C44*s_TR)/s_res!L44)&lt;0.01,($C44*s_TR)/s_res!L44,1-EXP(-(($C44*s_TR)/s_res!L44))),".")</f>
        <v>1.993394108614099E-8</v>
      </c>
      <c r="AD44" s="103">
        <f>IFERROR(IF((($C44*s_TR)/s_res!M44)&lt;0.01,($C44*s_TR)/s_res!M44,1-EXP(-(($C44*s_TR)/s_res!M44))),".")</f>
        <v>2.1298073919850408E-8</v>
      </c>
      <c r="AE44" s="103">
        <f>IFERROR(IF((($C44*s_TR)/s_res!N44)&lt;0.01,($C44*s_TR)/s_res!N44,1-EXP(-(($C44*s_TR)/s_res!N44))),".")</f>
        <v>1.6994192138772953E-8</v>
      </c>
      <c r="AF44" s="103">
        <f>IFERROR(IF((($C44*s_TR)/s_res!O44)&lt;0.01,($C44*s_TR)/s_res!O44,1-EXP(-(($C44*s_TR)/s_res!O44))),".")</f>
        <v>5.8297467815182013E-9</v>
      </c>
      <c r="AG44" s="103">
        <f>IFERROR(IF((($C44*s_TR)/s_res!P44)&lt;0.01,($C44*s_TR)/s_res!P44,1-EXP(-(($C44*s_TR)/s_res!P44))),".")</f>
        <v>1.3181582076335194E-8</v>
      </c>
      <c r="AH44" s="103">
        <f>IFERROR(IF((($C44*s_TR)/s_res!Q44)&lt;0.01,($C44*s_TR)/s_res!Q44,1-EXP(-(($C44*s_TR)/s_res!Q44))),".")</f>
        <v>1.6735584867095976E-8</v>
      </c>
      <c r="AI44" s="103">
        <f>IFERROR(IF((($C44*s_TR)/s_res!R44)&lt;0.01,($C44*s_TR)/s_res!R44,1-EXP(-(($C44*s_TR)/s_res!R44))),".")</f>
        <v>1.7880845641665455E-8</v>
      </c>
    </row>
    <row r="45" spans="1:35">
      <c r="A45" s="98" t="s">
        <v>33</v>
      </c>
      <c r="B45" s="98" t="s">
        <v>24</v>
      </c>
      <c r="C45" s="113">
        <v>5</v>
      </c>
      <c r="D45" s="99">
        <f>SUM(D46:D47)</f>
        <v>3.1322388475739386E-5</v>
      </c>
      <c r="E45" s="99">
        <f t="shared" ref="E45:S45" si="2">SUM(E46:E47)</f>
        <v>7.0911581104474111E-6</v>
      </c>
      <c r="F45" s="99">
        <f t="shared" si="2"/>
        <v>1.4448106026132993E-6</v>
      </c>
      <c r="G45" s="99">
        <f t="shared" si="2"/>
        <v>3.1356175084080586E-6</v>
      </c>
      <c r="H45" s="99">
        <f t="shared" si="2"/>
        <v>3.5902816586760744E-5</v>
      </c>
      <c r="I45" s="99">
        <f t="shared" si="2"/>
        <v>4.1549164094594851E-5</v>
      </c>
      <c r="J45" s="99">
        <f t="shared" si="2"/>
        <v>8.781864240567441E-5</v>
      </c>
      <c r="K45" s="99">
        <f t="shared" si="2"/>
        <v>1.7902740069089442E-5</v>
      </c>
      <c r="L45" s="99">
        <f t="shared" si="2"/>
        <v>5.0480647672043666E-5</v>
      </c>
      <c r="M45" s="99">
        <f t="shared" si="2"/>
        <v>7.8275004376002712E-5</v>
      </c>
      <c r="N45" s="99">
        <f t="shared" si="2"/>
        <v>1.7542252742741296E-5</v>
      </c>
      <c r="O45" s="99">
        <f t="shared" si="2"/>
        <v>8.1592286188218754E-5</v>
      </c>
      <c r="P45" s="99">
        <f t="shared" si="2"/>
        <v>1.6990974169794127E-5</v>
      </c>
      <c r="Q45" s="99">
        <f t="shared" si="2"/>
        <v>4.7021582188733646E-5</v>
      </c>
      <c r="R45" s="99">
        <f t="shared" si="2"/>
        <v>7.5920730102976833E-5</v>
      </c>
      <c r="S45" s="99">
        <f t="shared" si="2"/>
        <v>1.5784442277516324E-5</v>
      </c>
      <c r="T45" s="100">
        <f>IFERROR(IF(D45&lt;0.01,D45,1-EXP(-(D45))),".")</f>
        <v>3.1322388475739386E-5</v>
      </c>
      <c r="U45" s="100">
        <f t="shared" ref="U45:AI45" si="3">IFERROR(IF(E45&lt;0.01,E45,1-EXP(-(E45))),".")</f>
        <v>7.0911581104474111E-6</v>
      </c>
      <c r="V45" s="100">
        <f t="shared" si="3"/>
        <v>1.4448106026132993E-6</v>
      </c>
      <c r="W45" s="100">
        <f t="shared" si="3"/>
        <v>3.1356175084080586E-6</v>
      </c>
      <c r="X45" s="100">
        <f t="shared" si="3"/>
        <v>3.5902816586760744E-5</v>
      </c>
      <c r="Y45" s="100">
        <f t="shared" si="3"/>
        <v>4.1549164094594851E-5</v>
      </c>
      <c r="Z45" s="100">
        <f t="shared" si="3"/>
        <v>8.781864240567441E-5</v>
      </c>
      <c r="AA45" s="100">
        <f t="shared" si="3"/>
        <v>1.7902740069089442E-5</v>
      </c>
      <c r="AB45" s="100">
        <f t="shared" si="3"/>
        <v>5.0480647672043666E-5</v>
      </c>
      <c r="AC45" s="100">
        <f t="shared" si="3"/>
        <v>7.8275004376002712E-5</v>
      </c>
      <c r="AD45" s="100">
        <f t="shared" si="3"/>
        <v>1.7542252742741296E-5</v>
      </c>
      <c r="AE45" s="100">
        <f t="shared" si="3"/>
        <v>8.1592286188218754E-5</v>
      </c>
      <c r="AF45" s="100">
        <f t="shared" si="3"/>
        <v>1.6990974169794127E-5</v>
      </c>
      <c r="AG45" s="100">
        <f t="shared" si="3"/>
        <v>4.7021582188733646E-5</v>
      </c>
      <c r="AH45" s="100">
        <f t="shared" si="3"/>
        <v>7.5920730102976833E-5</v>
      </c>
      <c r="AI45" s="100">
        <f t="shared" si="3"/>
        <v>1.5784442277516324E-5</v>
      </c>
    </row>
    <row r="46" spans="1:35">
      <c r="A46" s="101" t="s">
        <v>316</v>
      </c>
      <c r="B46" s="102">
        <v>1</v>
      </c>
      <c r="C46" s="89">
        <v>5</v>
      </c>
      <c r="D46" s="103">
        <f>IFERROR((($C46*s_TR)/s_res!C46),0)</f>
        <v>3.1322388475739386E-5</v>
      </c>
      <c r="E46" s="103">
        <f>IFERROR((($C46*s_TR)/s_res!D46),0)</f>
        <v>7.0911581104474111E-6</v>
      </c>
      <c r="F46" s="103">
        <f>IFERROR((($C46*s_TR)/s_res!E46),0)</f>
        <v>1.4448106026132993E-6</v>
      </c>
      <c r="G46" s="103">
        <f>IFERROR((($C46*s_TR)/s_res!F46),0)</f>
        <v>3.4992534108163032E-9</v>
      </c>
      <c r="H46" s="103">
        <f>IFERROR((($C46*s_TR)/s_res!G46),0)</f>
        <v>3.2770698331763502E-5</v>
      </c>
      <c r="I46" s="103">
        <f>IFERROR((($C46*s_TR)/s_res!H46),0)</f>
        <v>3.8417045839597609E-5</v>
      </c>
      <c r="J46" s="103">
        <f>IFERROR((($C46*s_TR)/s_res!I46),0)</f>
        <v>2.0816524768280556E-8</v>
      </c>
      <c r="K46" s="103">
        <f>IFERROR((($C46*s_TR)/s_res!J46),0)</f>
        <v>7.2527764943184657E-9</v>
      </c>
      <c r="L46" s="103">
        <f>IFERROR((($C46*s_TR)/s_res!K46),0)</f>
        <v>1.5984274409808659E-8</v>
      </c>
      <c r="M46" s="103">
        <f>IFERROR((($C46*s_TR)/s_res!L46),0)</f>
        <v>2.0420438673323828E-8</v>
      </c>
      <c r="N46" s="103">
        <f>IFERROR((($C46*s_TR)/s_res!M46),0)</f>
        <v>2.0860534334386854E-8</v>
      </c>
      <c r="O46" s="103">
        <f>IFERROR((($C46*s_TR)/s_res!N46),0)</f>
        <v>1.6576682901570333E-8</v>
      </c>
      <c r="P46" s="103">
        <f>IFERROR((($C46*s_TR)/s_res!O46),0)</f>
        <v>6.1773323483406796E-9</v>
      </c>
      <c r="Q46" s="103">
        <f>IFERROR((($C46*s_TR)/s_res!P46),0)</f>
        <v>1.3836703471069872E-8</v>
      </c>
      <c r="R46" s="103">
        <f>IFERROR((($C46*s_TR)/s_res!Q46),0)</f>
        <v>1.6642737724723862E-8</v>
      </c>
      <c r="S46" s="103">
        <f>IFERROR((($C46*s_TR)/s_res!R46),0)</f>
        <v>1.7614955691924944E-8</v>
      </c>
      <c r="T46" s="103">
        <f>IFERROR(IF((($C46*s_TR)/s_res!C46)&lt;0.01,($C46*s_TR)/s_res!C46,1-EXP(-(($C46*s_TR)/s_res!C46))),".")</f>
        <v>3.1322388475739386E-5</v>
      </c>
      <c r="U46" s="103">
        <f>IFERROR(IF((($C46*s_TR)/s_res!D46)&lt;0.01,($C46*s_TR)/s_res!D46,1-EXP(-(($C46*s_TR)/s_res!D46))),".")</f>
        <v>7.0911581104474111E-6</v>
      </c>
      <c r="V46" s="103">
        <f>IFERROR(IF((($C46*s_TR)/s_res!E46)&lt;0.01,($C46*s_TR)/s_res!E46,1-EXP(-(($C46*s_TR)/s_res!E46))),".")</f>
        <v>1.4448106026132993E-6</v>
      </c>
      <c r="W46" s="103">
        <f>IFERROR(IF((($C46*s_TR)/s_res!F46)&lt;0.01,($C46*s_TR)/s_res!F46,1-EXP(-(($C46*s_TR)/s_res!F46))),".")</f>
        <v>3.4992534108163032E-9</v>
      </c>
      <c r="X46" s="103">
        <f>IFERROR(IF((($C46*s_TR)/s_res!G46)&lt;0.01,($C46*s_TR)/s_res!G46,1-EXP(-(($C46*s_TR)/s_res!G46))),".")</f>
        <v>3.2770698331763502E-5</v>
      </c>
      <c r="Y46" s="103">
        <f>IFERROR(IF((($C46*s_TR)/s_res!H46)&lt;0.01,($C46*s_TR)/s_res!H46,1-EXP(-(($C46*s_TR)/s_res!H46))),".")</f>
        <v>3.8417045839597609E-5</v>
      </c>
      <c r="Z46" s="103">
        <f>IFERROR(IF((($C46*s_TR)/s_res!I46)&lt;0.01,($C46*s_TR)/s_res!I46,1-EXP(-(($C46*s_TR)/s_res!I46))),".")</f>
        <v>2.0816524768280556E-8</v>
      </c>
      <c r="AA46" s="103">
        <f>IFERROR(IF((($C46*s_TR)/s_res!J46)&lt;0.01,($C46*s_TR)/s_res!J46,1-EXP(-(($C46*s_TR)/s_res!J46))),".")</f>
        <v>7.2527764943184657E-9</v>
      </c>
      <c r="AB46" s="103">
        <f>IFERROR(IF((($C46*s_TR)/s_res!K46)&lt;0.01,($C46*s_TR)/s_res!K46,1-EXP(-(($C46*s_TR)/s_res!K46))),".")</f>
        <v>1.5984274409808659E-8</v>
      </c>
      <c r="AC46" s="103">
        <f>IFERROR(IF((($C46*s_TR)/s_res!L46)&lt;0.01,($C46*s_TR)/s_res!L46,1-EXP(-(($C46*s_TR)/s_res!L46))),".")</f>
        <v>2.0420438673323828E-8</v>
      </c>
      <c r="AD46" s="103">
        <f>IFERROR(IF((($C46*s_TR)/s_res!M46)&lt;0.01,($C46*s_TR)/s_res!M46,1-EXP(-(($C46*s_TR)/s_res!M46))),".")</f>
        <v>2.0860534334386854E-8</v>
      </c>
      <c r="AE46" s="103">
        <f>IFERROR(IF((($C46*s_TR)/s_res!N46)&lt;0.01,($C46*s_TR)/s_res!N46,1-EXP(-(($C46*s_TR)/s_res!N46))),".")</f>
        <v>1.6576682901570333E-8</v>
      </c>
      <c r="AF46" s="103">
        <f>IFERROR(IF((($C46*s_TR)/s_res!O46)&lt;0.01,($C46*s_TR)/s_res!O46,1-EXP(-(($C46*s_TR)/s_res!O46))),".")</f>
        <v>6.1773323483406796E-9</v>
      </c>
      <c r="AG46" s="103">
        <f>IFERROR(IF((($C46*s_TR)/s_res!P46)&lt;0.01,($C46*s_TR)/s_res!P46,1-EXP(-(($C46*s_TR)/s_res!P46))),".")</f>
        <v>1.3836703471069872E-8</v>
      </c>
      <c r="AH46" s="103">
        <f>IFERROR(IF((($C46*s_TR)/s_res!Q46)&lt;0.01,($C46*s_TR)/s_res!Q46,1-EXP(-(($C46*s_TR)/s_res!Q46))),".")</f>
        <v>1.6642737724723862E-8</v>
      </c>
      <c r="AI46" s="103">
        <f>IFERROR(IF((($C46*s_TR)/s_res!R46)&lt;0.01,($C46*s_TR)/s_res!R46,1-EXP(-(($C46*s_TR)/s_res!R46))),".")</f>
        <v>1.7614955691924944E-8</v>
      </c>
    </row>
    <row r="47" spans="1:35">
      <c r="A47" s="101" t="s">
        <v>317</v>
      </c>
      <c r="B47" s="102">
        <v>0.94399</v>
      </c>
      <c r="C47" s="89">
        <v>5</v>
      </c>
      <c r="D47" s="103">
        <f>IFERROR((($C47*s_TR)/s_res!C47),0)</f>
        <v>0</v>
      </c>
      <c r="E47" s="103">
        <f>IFERROR((($C47*s_TR)/s_res!D47),0)</f>
        <v>0</v>
      </c>
      <c r="F47" s="103">
        <f>IFERROR((($C47*s_TR)/s_res!E47),0)</f>
        <v>0</v>
      </c>
      <c r="G47" s="103">
        <f>IFERROR((($C47*s_TR)/s_res!F47),0)</f>
        <v>3.1321182549972424E-6</v>
      </c>
      <c r="H47" s="103">
        <f>IFERROR((($C47*s_TR)/s_res!G47),0)</f>
        <v>3.1321182549972428E-6</v>
      </c>
      <c r="I47" s="103">
        <f>IFERROR((($C47*s_TR)/s_res!H47),0)</f>
        <v>3.1321182549972428E-6</v>
      </c>
      <c r="J47" s="103">
        <f>IFERROR((($C47*s_TR)/s_res!I47),0)</f>
        <v>8.779782588090613E-5</v>
      </c>
      <c r="K47" s="103">
        <f>IFERROR((($C47*s_TR)/s_res!J47),0)</f>
        <v>1.7895487292595124E-5</v>
      </c>
      <c r="L47" s="103">
        <f>IFERROR((($C47*s_TR)/s_res!K47),0)</f>
        <v>5.0464663397633861E-5</v>
      </c>
      <c r="M47" s="103">
        <f>IFERROR((($C47*s_TR)/s_res!L47),0)</f>
        <v>7.8254583937329385E-5</v>
      </c>
      <c r="N47" s="103">
        <f>IFERROR((($C47*s_TR)/s_res!M47),0)</f>
        <v>1.752139220840691E-5</v>
      </c>
      <c r="O47" s="103">
        <f>IFERROR((($C47*s_TR)/s_res!N47),0)</f>
        <v>8.1575709505317187E-5</v>
      </c>
      <c r="P47" s="103">
        <f>IFERROR((($C47*s_TR)/s_res!O47),0)</f>
        <v>1.6984796837445787E-5</v>
      </c>
      <c r="Q47" s="103">
        <f>IFERROR((($C47*s_TR)/s_res!P47),0)</f>
        <v>4.7007745485262577E-5</v>
      </c>
      <c r="R47" s="103">
        <f>IFERROR((($C47*s_TR)/s_res!Q47),0)</f>
        <v>7.5904087365252115E-5</v>
      </c>
      <c r="S47" s="103">
        <f>IFERROR((($C47*s_TR)/s_res!R47),0)</f>
        <v>1.5766827321824398E-5</v>
      </c>
      <c r="T47" s="103" t="str">
        <f>IFERROR(IF((($C47*s_TR)/s_res!C47)&lt;0.01,($C47*s_TR)/s_res!C47,1-EXP(-(($C47*s_TR)/s_res!C47))),".")</f>
        <v>.</v>
      </c>
      <c r="U47" s="103" t="str">
        <f>IFERROR(IF((($C47*s_TR)/s_res!D47)&lt;0.01,($C47*s_TR)/s_res!D47,1-EXP(-(($C47*s_TR)/s_res!D47))),".")</f>
        <v>.</v>
      </c>
      <c r="V47" s="103" t="str">
        <f>IFERROR(IF((($C47*s_TR)/s_res!E47)&lt;0.01,($C47*s_TR)/s_res!E47,1-EXP(-(($C47*s_TR)/s_res!E47))),".")</f>
        <v>.</v>
      </c>
      <c r="W47" s="103">
        <f>IFERROR(IF((($C47*s_TR)/s_res!F47)&lt;0.01,($C47*s_TR)/s_res!F47,1-EXP(-(($C47*s_TR)/s_res!F47))),".")</f>
        <v>3.1321182549972424E-6</v>
      </c>
      <c r="X47" s="103">
        <f>IFERROR(IF((($C47*s_TR)/s_res!G47)&lt;0.01,($C47*s_TR)/s_res!G47,1-EXP(-(($C47*s_TR)/s_res!G47))),".")</f>
        <v>3.1321182549972428E-6</v>
      </c>
      <c r="Y47" s="103">
        <f>IFERROR(IF((($C47*s_TR)/s_res!H47)&lt;0.01,($C47*s_TR)/s_res!H47,1-EXP(-(($C47*s_TR)/s_res!H47))),".")</f>
        <v>3.1321182549972428E-6</v>
      </c>
      <c r="Z47" s="103">
        <f>IFERROR(IF((($C47*s_TR)/s_res!I47)&lt;0.01,($C47*s_TR)/s_res!I47,1-EXP(-(($C47*s_TR)/s_res!I47))),".")</f>
        <v>8.779782588090613E-5</v>
      </c>
      <c r="AA47" s="103">
        <f>IFERROR(IF((($C47*s_TR)/s_res!J47)&lt;0.01,($C47*s_TR)/s_res!J47,1-EXP(-(($C47*s_TR)/s_res!J47))),".")</f>
        <v>1.7895487292595124E-5</v>
      </c>
      <c r="AB47" s="103">
        <f>IFERROR(IF((($C47*s_TR)/s_res!K47)&lt;0.01,($C47*s_TR)/s_res!K47,1-EXP(-(($C47*s_TR)/s_res!K47))),".")</f>
        <v>5.0464663397633861E-5</v>
      </c>
      <c r="AC47" s="103">
        <f>IFERROR(IF((($C47*s_TR)/s_res!L47)&lt;0.01,($C47*s_TR)/s_res!L47,1-EXP(-(($C47*s_TR)/s_res!L47))),".")</f>
        <v>7.8254583937329385E-5</v>
      </c>
      <c r="AD47" s="103">
        <f>IFERROR(IF((($C47*s_TR)/s_res!M47)&lt;0.01,($C47*s_TR)/s_res!M47,1-EXP(-(($C47*s_TR)/s_res!M47))),".")</f>
        <v>1.752139220840691E-5</v>
      </c>
      <c r="AE47" s="103">
        <f>IFERROR(IF((($C47*s_TR)/s_res!N47)&lt;0.01,($C47*s_TR)/s_res!N47,1-EXP(-(($C47*s_TR)/s_res!N47))),".")</f>
        <v>8.1575709505317187E-5</v>
      </c>
      <c r="AF47" s="103">
        <f>IFERROR(IF((($C47*s_TR)/s_res!O47)&lt;0.01,($C47*s_TR)/s_res!O47,1-EXP(-(($C47*s_TR)/s_res!O47))),".")</f>
        <v>1.6984796837445787E-5</v>
      </c>
      <c r="AG47" s="103">
        <f>IFERROR(IF((($C47*s_TR)/s_res!P47)&lt;0.01,($C47*s_TR)/s_res!P47,1-EXP(-(($C47*s_TR)/s_res!P47))),".")</f>
        <v>4.7007745485262577E-5</v>
      </c>
      <c r="AH47" s="103">
        <f>IFERROR(IF((($C47*s_TR)/s_res!Q47)&lt;0.01,($C47*s_TR)/s_res!Q47,1-EXP(-(($C47*s_TR)/s_res!Q47))),".")</f>
        <v>7.5904087365252115E-5</v>
      </c>
      <c r="AI47" s="103">
        <f>IFERROR(IF((($C47*s_TR)/s_res!R47)&lt;0.01,($C47*s_TR)/s_res!R47,1-EXP(-(($C47*s_TR)/s_res!R47))),".")</f>
        <v>1.5766827321824398E-5</v>
      </c>
    </row>
    <row r="48" spans="1:35">
      <c r="A48" s="98" t="s">
        <v>46</v>
      </c>
      <c r="B48" s="98" t="s">
        <v>24</v>
      </c>
      <c r="C48" s="113">
        <v>5</v>
      </c>
      <c r="D48" s="99">
        <f>SUM(D49:D62)</f>
        <v>4.1912432379336423E-3</v>
      </c>
      <c r="E48" s="99">
        <f t="shared" ref="E48:S48" si="4">SUM(E49:E62)</f>
        <v>3.7287062242477237E-3</v>
      </c>
      <c r="F48" s="99">
        <f t="shared" si="4"/>
        <v>7.5971712982767035E-4</v>
      </c>
      <c r="G48" s="99">
        <f t="shared" si="4"/>
        <v>9.2606666373015193E-6</v>
      </c>
      <c r="H48" s="99">
        <f t="shared" si="4"/>
        <v>4.9602210343986149E-3</v>
      </c>
      <c r="I48" s="99">
        <f t="shared" si="4"/>
        <v>7.9292101288186666E-3</v>
      </c>
      <c r="J48" s="99">
        <f t="shared" si="4"/>
        <v>2.8147645248577467E-4</v>
      </c>
      <c r="K48" s="99">
        <f t="shared" si="4"/>
        <v>5.2653524184368517E-5</v>
      </c>
      <c r="L48" s="99">
        <f t="shared" si="4"/>
        <v>1.5044546078461042E-4</v>
      </c>
      <c r="M48" s="99">
        <f t="shared" si="4"/>
        <v>2.391791985188967E-4</v>
      </c>
      <c r="N48" s="99">
        <f t="shared" si="4"/>
        <v>5.1320472480851132E-5</v>
      </c>
      <c r="O48" s="99">
        <f t="shared" si="4"/>
        <v>2.7665608901076161E-4</v>
      </c>
      <c r="P48" s="99">
        <f t="shared" si="4"/>
        <v>5.1232275646604697E-5</v>
      </c>
      <c r="Q48" s="99">
        <f t="shared" si="4"/>
        <v>1.4789189987537876E-4</v>
      </c>
      <c r="R48" s="99">
        <f t="shared" si="4"/>
        <v>2.3223335176933953E-4</v>
      </c>
      <c r="S48" s="99">
        <f t="shared" si="4"/>
        <v>4.6617439019856484E-5</v>
      </c>
      <c r="T48" s="100">
        <f>IFERROR(IF(D48&lt;0.01,D48,1-EXP(-(D48))),".")</f>
        <v>4.1912432379336423E-3</v>
      </c>
      <c r="U48" s="100">
        <f t="shared" ref="U48:AI48" si="5">IFERROR(IF(E48&lt;0.01,E48,1-EXP(-(E48))),".")</f>
        <v>3.7287062242477237E-3</v>
      </c>
      <c r="V48" s="100">
        <f t="shared" si="5"/>
        <v>7.5971712982767035E-4</v>
      </c>
      <c r="W48" s="100">
        <f t="shared" si="5"/>
        <v>9.2606666373015193E-6</v>
      </c>
      <c r="X48" s="100">
        <f t="shared" si="5"/>
        <v>4.9602210343986149E-3</v>
      </c>
      <c r="Y48" s="100">
        <f t="shared" si="5"/>
        <v>7.9292101288186666E-3</v>
      </c>
      <c r="Z48" s="100">
        <f t="shared" si="5"/>
        <v>2.8147645248577467E-4</v>
      </c>
      <c r="AA48" s="100">
        <f t="shared" si="5"/>
        <v>5.2653524184368517E-5</v>
      </c>
      <c r="AB48" s="100">
        <f t="shared" si="5"/>
        <v>1.5044546078461042E-4</v>
      </c>
      <c r="AC48" s="100">
        <f t="shared" si="5"/>
        <v>2.391791985188967E-4</v>
      </c>
      <c r="AD48" s="100">
        <f t="shared" si="5"/>
        <v>5.1320472480851132E-5</v>
      </c>
      <c r="AE48" s="100">
        <f t="shared" si="5"/>
        <v>2.7665608901076161E-4</v>
      </c>
      <c r="AF48" s="100">
        <f t="shared" si="5"/>
        <v>5.1232275646604697E-5</v>
      </c>
      <c r="AG48" s="100">
        <f t="shared" si="5"/>
        <v>1.4789189987537876E-4</v>
      </c>
      <c r="AH48" s="100">
        <f t="shared" si="5"/>
        <v>2.3223335176933953E-4</v>
      </c>
      <c r="AI48" s="100">
        <f t="shared" si="5"/>
        <v>4.6617439019856484E-5</v>
      </c>
    </row>
    <row r="49" spans="1:35">
      <c r="A49" s="101" t="s">
        <v>318</v>
      </c>
      <c r="B49" s="106">
        <v>1</v>
      </c>
      <c r="C49" s="89">
        <v>5</v>
      </c>
      <c r="D49" s="103">
        <f>IFERROR((($C49*s_TR)/s_res!C49),0)</f>
        <v>4.9843452965741793E-4</v>
      </c>
      <c r="E49" s="103">
        <f>IFERROR((($C49*s_TR)/s_res!D49),0)</f>
        <v>1.7751221454113415E-3</v>
      </c>
      <c r="F49" s="103">
        <f>IFERROR((($C49*s_TR)/s_res!E49),0)</f>
        <v>3.616779172989212E-4</v>
      </c>
      <c r="G49" s="103">
        <f>IFERROR((($C49*s_TR)/s_res!F49),0)</f>
        <v>4.0486866804348099E-8</v>
      </c>
      <c r="H49" s="103">
        <f>IFERROR((($C49*s_TR)/s_res!G49),0)</f>
        <v>8.6015293382314347E-4</v>
      </c>
      <c r="I49" s="103">
        <f>IFERROR((($C49*s_TR)/s_res!H49),0)</f>
        <v>2.2735971619355635E-3</v>
      </c>
      <c r="J49" s="103">
        <f>IFERROR((($C49*s_TR)/s_res!I49),0)</f>
        <v>9.5322585393862994E-7</v>
      </c>
      <c r="K49" s="103">
        <f>IFERROR((($C49*s_TR)/s_res!J49),0)</f>
        <v>2.4160266503566027E-7</v>
      </c>
      <c r="L49" s="103">
        <f>IFERROR((($C49*s_TR)/s_res!K49),0)</f>
        <v>6.6057660812662998E-7</v>
      </c>
      <c r="M49" s="103">
        <f>IFERROR((($C49*s_TR)/s_res!L49),0)</f>
        <v>9.2649989541698625E-7</v>
      </c>
      <c r="N49" s="103">
        <f>IFERROR((($C49*s_TR)/s_res!M49),0)</f>
        <v>2.3830646348465748E-7</v>
      </c>
      <c r="O49" s="103">
        <f>IFERROR((($C49*s_TR)/s_res!N49),0)</f>
        <v>7.26822018715E-7</v>
      </c>
      <c r="P49" s="103">
        <f>IFERROR((($C49*s_TR)/s_res!O49),0)</f>
        <v>1.9627911100623714E-7</v>
      </c>
      <c r="Q49" s="103">
        <f>IFERROR((($C49*s_TR)/s_res!P49),0)</f>
        <v>5.4342813826344828E-7</v>
      </c>
      <c r="R49" s="103">
        <f>IFERROR((($C49*s_TR)/s_res!Q49),0)</f>
        <v>7.5443148389732679E-7</v>
      </c>
      <c r="S49" s="103">
        <f>IFERROR((($C49*s_TR)/s_res!R49),0)</f>
        <v>2.0380757868493146E-7</v>
      </c>
      <c r="T49" s="103">
        <f>IFERROR(IF((($C49*s_TR)/s_res!C49)&lt;0.01,($C49*s_TR)/s_res!C49,1-EXP(-(($C49*s_TR)/s_res!C49))),".")</f>
        <v>4.9843452965741793E-4</v>
      </c>
      <c r="U49" s="103">
        <f>IFERROR(IF((($C49*s_TR)/s_res!D49)&lt;0.01,($C49*s_TR)/s_res!D49,1-EXP(-(($C49*s_TR)/s_res!D49))),".")</f>
        <v>1.7751221454113415E-3</v>
      </c>
      <c r="V49" s="103">
        <f>IFERROR(IF((($C49*s_TR)/s_res!E49)&lt;0.01,($C49*s_TR)/s_res!E49,1-EXP(-(($C49*s_TR)/s_res!E49))),".")</f>
        <v>3.616779172989212E-4</v>
      </c>
      <c r="W49" s="103">
        <f>IFERROR(IF((($C49*s_TR)/s_res!F49)&lt;0.01,($C49*s_TR)/s_res!F49,1-EXP(-(($C49*s_TR)/s_res!F49))),".")</f>
        <v>4.0486866804348099E-8</v>
      </c>
      <c r="X49" s="103">
        <f>IFERROR(IF((($C49*s_TR)/s_res!G49)&lt;0.01,($C49*s_TR)/s_res!G49,1-EXP(-(($C49*s_TR)/s_res!G49))),".")</f>
        <v>8.6015293382314347E-4</v>
      </c>
      <c r="Y49" s="103">
        <f>IFERROR(IF((($C49*s_TR)/s_res!H49)&lt;0.01,($C49*s_TR)/s_res!H49,1-EXP(-(($C49*s_TR)/s_res!H49))),".")</f>
        <v>2.2735971619355635E-3</v>
      </c>
      <c r="Z49" s="103">
        <f>IFERROR(IF((($C49*s_TR)/s_res!I49)&lt;0.01,($C49*s_TR)/s_res!I49,1-EXP(-(($C49*s_TR)/s_res!I49))),".")</f>
        <v>9.5322585393862994E-7</v>
      </c>
      <c r="AA49" s="103">
        <f>IFERROR(IF((($C49*s_TR)/s_res!J49)&lt;0.01,($C49*s_TR)/s_res!J49,1-EXP(-(($C49*s_TR)/s_res!J49))),".")</f>
        <v>2.4160266503566027E-7</v>
      </c>
      <c r="AB49" s="103">
        <f>IFERROR(IF((($C49*s_TR)/s_res!K49)&lt;0.01,($C49*s_TR)/s_res!K49,1-EXP(-(($C49*s_TR)/s_res!K49))),".")</f>
        <v>6.6057660812662998E-7</v>
      </c>
      <c r="AC49" s="103">
        <f>IFERROR(IF((($C49*s_TR)/s_res!L49)&lt;0.01,($C49*s_TR)/s_res!L49,1-EXP(-(($C49*s_TR)/s_res!L49))),".")</f>
        <v>9.2649989541698625E-7</v>
      </c>
      <c r="AD49" s="103">
        <f>IFERROR(IF((($C49*s_TR)/s_res!M49)&lt;0.01,($C49*s_TR)/s_res!M49,1-EXP(-(($C49*s_TR)/s_res!M49))),".")</f>
        <v>2.3830646348465748E-7</v>
      </c>
      <c r="AE49" s="103">
        <f>IFERROR(IF((($C49*s_TR)/s_res!N49)&lt;0.01,($C49*s_TR)/s_res!N49,1-EXP(-(($C49*s_TR)/s_res!N49))),".")</f>
        <v>7.26822018715E-7</v>
      </c>
      <c r="AF49" s="103">
        <f>IFERROR(IF((($C49*s_TR)/s_res!O49)&lt;0.01,($C49*s_TR)/s_res!O49,1-EXP(-(($C49*s_TR)/s_res!O49))),".")</f>
        <v>1.9627911100623714E-7</v>
      </c>
      <c r="AG49" s="103">
        <f>IFERROR(IF((($C49*s_TR)/s_res!P49)&lt;0.01,($C49*s_TR)/s_res!P49,1-EXP(-(($C49*s_TR)/s_res!P49))),".")</f>
        <v>5.4342813826344828E-7</v>
      </c>
      <c r="AH49" s="103">
        <f>IFERROR(IF((($C49*s_TR)/s_res!Q49)&lt;0.01,($C49*s_TR)/s_res!Q49,1-EXP(-(($C49*s_TR)/s_res!Q49))),".")</f>
        <v>7.5443148389732679E-7</v>
      </c>
      <c r="AI49" s="103">
        <f>IFERROR(IF((($C49*s_TR)/s_res!R49)&lt;0.01,($C49*s_TR)/s_res!R49,1-EXP(-(($C49*s_TR)/s_res!R49))),".")</f>
        <v>2.0380757868493146E-7</v>
      </c>
    </row>
    <row r="50" spans="1:35">
      <c r="A50" s="101" t="s">
        <v>319</v>
      </c>
      <c r="B50" s="106">
        <v>1</v>
      </c>
      <c r="C50" s="89">
        <v>5</v>
      </c>
      <c r="D50" s="103">
        <f>IFERROR((($C50*s_TR)/s_res!C50),0)</f>
        <v>0</v>
      </c>
      <c r="E50" s="103">
        <f>IFERROR((($C50*s_TR)/s_res!D50),0)</f>
        <v>1.4373969142798802E-7</v>
      </c>
      <c r="F50" s="103">
        <f>IFERROR((($C50*s_TR)/s_res!E50),0)</f>
        <v>2.9286701404323627E-8</v>
      </c>
      <c r="G50" s="103">
        <f>IFERROR((($C50*s_TR)/s_res!F50),0)</f>
        <v>2.1561805168663331E-9</v>
      </c>
      <c r="H50" s="103">
        <f>IFERROR((($C50*s_TR)/s_res!G50),0)</f>
        <v>3.1442881921189958E-8</v>
      </c>
      <c r="I50" s="103">
        <f>IFERROR((($C50*s_TR)/s_res!H50),0)</f>
        <v>1.4589587194485435E-7</v>
      </c>
      <c r="J50" s="103">
        <f>IFERROR((($C50*s_TR)/s_res!I50),0)</f>
        <v>5.9468336738136977E-8</v>
      </c>
      <c r="K50" s="103">
        <f>IFERROR((($C50*s_TR)/s_res!J50),0)</f>
        <v>1.2533464625637702E-8</v>
      </c>
      <c r="L50" s="103">
        <f>IFERROR((($C50*s_TR)/s_res!K50),0)</f>
        <v>3.5369305933082295E-8</v>
      </c>
      <c r="M50" s="103">
        <f>IFERROR((($C50*s_TR)/s_res!L50),0)</f>
        <v>5.4136692754717809E-8</v>
      </c>
      <c r="N50" s="103">
        <f>IFERROR((($C50*s_TR)/s_res!M50),0)</f>
        <v>1.2303793807890409E-8</v>
      </c>
      <c r="O50" s="103">
        <f>IFERROR((($C50*s_TR)/s_res!N50),0)</f>
        <v>5.6145599568493137E-8</v>
      </c>
      <c r="P50" s="103">
        <f>IFERROR((($C50*s_TR)/s_res!O50),0)</f>
        <v>1.178685712643574E-8</v>
      </c>
      <c r="Q50" s="103">
        <f>IFERROR((($C50*s_TR)/s_res!P50),0)</f>
        <v>3.2994965940226342E-8</v>
      </c>
      <c r="R50" s="103">
        <f>IFERROR((($C50*s_TR)/s_res!Q50),0)</f>
        <v>4.9845388252261564E-8</v>
      </c>
      <c r="S50" s="103">
        <f>IFERROR((($C50*s_TR)/s_res!R50),0)</f>
        <v>1.0854036507042253E-8</v>
      </c>
      <c r="T50" s="103" t="str">
        <f>IFERROR(IF((($C50*s_TR)/s_res!C50)&lt;0.01,($C50*s_TR)/s_res!C50,1-EXP(-(($C50*s_TR)/s_res!C50))),".")</f>
        <v>.</v>
      </c>
      <c r="U50" s="103">
        <f>IFERROR(IF((($C50*s_TR)/s_res!D50)&lt;0.01,($C50*s_TR)/s_res!D50,1-EXP(-(($C50*s_TR)/s_res!D50))),".")</f>
        <v>1.4373969142798802E-7</v>
      </c>
      <c r="V50" s="103">
        <f>IFERROR(IF((($C50*s_TR)/s_res!E50)&lt;0.01,($C50*s_TR)/s_res!E50,1-EXP(-(($C50*s_TR)/s_res!E50))),".")</f>
        <v>2.9286701404323627E-8</v>
      </c>
      <c r="W50" s="103">
        <f>IFERROR(IF((($C50*s_TR)/s_res!F50)&lt;0.01,($C50*s_TR)/s_res!F50,1-EXP(-(($C50*s_TR)/s_res!F50))),".")</f>
        <v>2.1561805168663331E-9</v>
      </c>
      <c r="X50" s="103">
        <f>IFERROR(IF((($C50*s_TR)/s_res!G50)&lt;0.01,($C50*s_TR)/s_res!G50,1-EXP(-(($C50*s_TR)/s_res!G50))),".")</f>
        <v>3.1442881921189958E-8</v>
      </c>
      <c r="Y50" s="103">
        <f>IFERROR(IF((($C50*s_TR)/s_res!H50)&lt;0.01,($C50*s_TR)/s_res!H50,1-EXP(-(($C50*s_TR)/s_res!H50))),".")</f>
        <v>1.4589587194485435E-7</v>
      </c>
      <c r="Z50" s="103">
        <f>IFERROR(IF((($C50*s_TR)/s_res!I50)&lt;0.01,($C50*s_TR)/s_res!I50,1-EXP(-(($C50*s_TR)/s_res!I50))),".")</f>
        <v>5.9468336738136977E-8</v>
      </c>
      <c r="AA50" s="103">
        <f>IFERROR(IF((($C50*s_TR)/s_res!J50)&lt;0.01,($C50*s_TR)/s_res!J50,1-EXP(-(($C50*s_TR)/s_res!J50))),".")</f>
        <v>1.2533464625637702E-8</v>
      </c>
      <c r="AB50" s="103">
        <f>IFERROR(IF((($C50*s_TR)/s_res!K50)&lt;0.01,($C50*s_TR)/s_res!K50,1-EXP(-(($C50*s_TR)/s_res!K50))),".")</f>
        <v>3.5369305933082295E-8</v>
      </c>
      <c r="AC50" s="103">
        <f>IFERROR(IF((($C50*s_TR)/s_res!L50)&lt;0.01,($C50*s_TR)/s_res!L50,1-EXP(-(($C50*s_TR)/s_res!L50))),".")</f>
        <v>5.4136692754717809E-8</v>
      </c>
      <c r="AD50" s="103">
        <f>IFERROR(IF((($C50*s_TR)/s_res!M50)&lt;0.01,($C50*s_TR)/s_res!M50,1-EXP(-(($C50*s_TR)/s_res!M50))),".")</f>
        <v>1.2303793807890409E-8</v>
      </c>
      <c r="AE50" s="103">
        <f>IFERROR(IF((($C50*s_TR)/s_res!N50)&lt;0.01,($C50*s_TR)/s_res!N50,1-EXP(-(($C50*s_TR)/s_res!N50))),".")</f>
        <v>5.6145599568493137E-8</v>
      </c>
      <c r="AF50" s="103">
        <f>IFERROR(IF((($C50*s_TR)/s_res!O50)&lt;0.01,($C50*s_TR)/s_res!O50,1-EXP(-(($C50*s_TR)/s_res!O50))),".")</f>
        <v>1.178685712643574E-8</v>
      </c>
      <c r="AG50" s="103">
        <f>IFERROR(IF((($C50*s_TR)/s_res!P50)&lt;0.01,($C50*s_TR)/s_res!P50,1-EXP(-(($C50*s_TR)/s_res!P50))),".")</f>
        <v>3.2994965940226342E-8</v>
      </c>
      <c r="AH50" s="103">
        <f>IFERROR(IF((($C50*s_TR)/s_res!Q50)&lt;0.01,($C50*s_TR)/s_res!Q50,1-EXP(-(($C50*s_TR)/s_res!Q50))),".")</f>
        <v>4.9845388252261564E-8</v>
      </c>
      <c r="AI50" s="103">
        <f>IFERROR(IF((($C50*s_TR)/s_res!R50)&lt;0.01,($C50*s_TR)/s_res!R50,1-EXP(-(($C50*s_TR)/s_res!R50))),".")</f>
        <v>1.0854036507042253E-8</v>
      </c>
    </row>
    <row r="51" spans="1:35">
      <c r="A51" s="101" t="s">
        <v>320</v>
      </c>
      <c r="B51" s="106">
        <v>1</v>
      </c>
      <c r="C51" s="89">
        <v>5</v>
      </c>
      <c r="D51" s="103">
        <f>IFERROR((($C51*s_TR)/s_res!C51),0)</f>
        <v>0</v>
      </c>
      <c r="E51" s="103">
        <f>IFERROR((($C51*s_TR)/s_res!D51),0)</f>
        <v>8.7630776791624294E-7</v>
      </c>
      <c r="F51" s="103">
        <f>IFERROR((($C51*s_TR)/s_res!E51),0)</f>
        <v>1.7854611821056947E-7</v>
      </c>
      <c r="G51" s="103">
        <f>IFERROR((($C51*s_TR)/s_res!F51),0)</f>
        <v>3.3323031470183945E-14</v>
      </c>
      <c r="H51" s="103">
        <f>IFERROR((($C51*s_TR)/s_res!G51),0)</f>
        <v>1.7854615153360096E-7</v>
      </c>
      <c r="I51" s="103">
        <f>IFERROR((($C51*s_TR)/s_res!H51),0)</f>
        <v>8.7630780123927443E-7</v>
      </c>
      <c r="J51" s="103">
        <f>IFERROR((($C51*s_TR)/s_res!I51),0)</f>
        <v>2.3335743998268493E-13</v>
      </c>
      <c r="K51" s="103">
        <f>IFERROR((($C51*s_TR)/s_res!J51),0)</f>
        <v>1.0767892793740272E-13</v>
      </c>
      <c r="L51" s="103">
        <f>IFERROR((($C51*s_TR)/s_res!K51),0)</f>
        <v>2.0388909431934246E-13</v>
      </c>
      <c r="M51" s="103">
        <f>IFERROR((($C51*s_TR)/s_res!L51),0)</f>
        <v>2.3256099820799998E-13</v>
      </c>
      <c r="N51" s="103">
        <f>IFERROR((($C51*s_TR)/s_res!M51),0)</f>
        <v>1.8079228285347945E-13</v>
      </c>
      <c r="O51" s="103">
        <f>IFERROR((($C51*s_TR)/s_res!N51),0)</f>
        <v>2.1651721235506843E-13</v>
      </c>
      <c r="P51" s="103">
        <f>IFERROR((($C51*s_TR)/s_res!O51),0)</f>
        <v>9.990828365326026E-14</v>
      </c>
      <c r="Q51" s="103">
        <f>IFERROR((($C51*s_TR)/s_res!P51),0)</f>
        <v>1.8917544833753421E-13</v>
      </c>
      <c r="R51" s="103">
        <f>IFERROR((($C51*s_TR)/s_res!Q51),0)</f>
        <v>2.1577824576E-13</v>
      </c>
      <c r="S51" s="103">
        <f>IFERROR((($C51*s_TR)/s_res!R51),0)</f>
        <v>1.6774541708054788E-13</v>
      </c>
      <c r="T51" s="103" t="str">
        <f>IFERROR(IF((($C51*s_TR)/s_res!C51)&lt;0.01,($C51*s_TR)/s_res!C51,1-EXP(-(($C51*s_TR)/s_res!C51))),".")</f>
        <v>.</v>
      </c>
      <c r="U51" s="103">
        <f>IFERROR(IF((($C51*s_TR)/s_res!D51)&lt;0.01,($C51*s_TR)/s_res!D51,1-EXP(-(($C51*s_TR)/s_res!D51))),".")</f>
        <v>8.7630776791624294E-7</v>
      </c>
      <c r="V51" s="103">
        <f>IFERROR(IF((($C51*s_TR)/s_res!E51)&lt;0.01,($C51*s_TR)/s_res!E51,1-EXP(-(($C51*s_TR)/s_res!E51))),".")</f>
        <v>1.7854611821056947E-7</v>
      </c>
      <c r="W51" s="103">
        <f>IFERROR(IF((($C51*s_TR)/s_res!F51)&lt;0.01,($C51*s_TR)/s_res!F51,1-EXP(-(($C51*s_TR)/s_res!F51))),".")</f>
        <v>3.3323031470183945E-14</v>
      </c>
      <c r="X51" s="103">
        <f>IFERROR(IF((($C51*s_TR)/s_res!G51)&lt;0.01,($C51*s_TR)/s_res!G51,1-EXP(-(($C51*s_TR)/s_res!G51))),".")</f>
        <v>1.7854615153360096E-7</v>
      </c>
      <c r="Y51" s="103">
        <f>IFERROR(IF((($C51*s_TR)/s_res!H51)&lt;0.01,($C51*s_TR)/s_res!H51,1-EXP(-(($C51*s_TR)/s_res!H51))),".")</f>
        <v>8.7630780123927443E-7</v>
      </c>
      <c r="Z51" s="103">
        <f>IFERROR(IF((($C51*s_TR)/s_res!I51)&lt;0.01,($C51*s_TR)/s_res!I51,1-EXP(-(($C51*s_TR)/s_res!I51))),".")</f>
        <v>2.3335743998268493E-13</v>
      </c>
      <c r="AA51" s="103">
        <f>IFERROR(IF((($C51*s_TR)/s_res!J51)&lt;0.01,($C51*s_TR)/s_res!J51,1-EXP(-(($C51*s_TR)/s_res!J51))),".")</f>
        <v>1.0767892793740272E-13</v>
      </c>
      <c r="AB51" s="103">
        <f>IFERROR(IF((($C51*s_TR)/s_res!K51)&lt;0.01,($C51*s_TR)/s_res!K51,1-EXP(-(($C51*s_TR)/s_res!K51))),".")</f>
        <v>2.0388909431934246E-13</v>
      </c>
      <c r="AC51" s="103">
        <f>IFERROR(IF((($C51*s_TR)/s_res!L51)&lt;0.01,($C51*s_TR)/s_res!L51,1-EXP(-(($C51*s_TR)/s_res!L51))),".")</f>
        <v>2.3256099820799998E-13</v>
      </c>
      <c r="AD51" s="103">
        <f>IFERROR(IF((($C51*s_TR)/s_res!M51)&lt;0.01,($C51*s_TR)/s_res!M51,1-EXP(-(($C51*s_TR)/s_res!M51))),".")</f>
        <v>1.8079228285347945E-13</v>
      </c>
      <c r="AE51" s="103">
        <f>IFERROR(IF((($C51*s_TR)/s_res!N51)&lt;0.01,($C51*s_TR)/s_res!N51,1-EXP(-(($C51*s_TR)/s_res!N51))),".")</f>
        <v>2.1651721235506843E-13</v>
      </c>
      <c r="AF51" s="103">
        <f>IFERROR(IF((($C51*s_TR)/s_res!O51)&lt;0.01,($C51*s_TR)/s_res!O51,1-EXP(-(($C51*s_TR)/s_res!O51))),".")</f>
        <v>9.990828365326026E-14</v>
      </c>
      <c r="AG51" s="103">
        <f>IFERROR(IF((($C51*s_TR)/s_res!P51)&lt;0.01,($C51*s_TR)/s_res!P51,1-EXP(-(($C51*s_TR)/s_res!P51))),".")</f>
        <v>1.8917544833753421E-13</v>
      </c>
      <c r="AH51" s="103">
        <f>IFERROR(IF((($C51*s_TR)/s_res!Q51)&lt;0.01,($C51*s_TR)/s_res!Q51,1-EXP(-(($C51*s_TR)/s_res!Q51))),".")</f>
        <v>2.1577824576E-13</v>
      </c>
      <c r="AI51" s="103">
        <f>IFERROR(IF((($C51*s_TR)/s_res!R51)&lt;0.01,($C51*s_TR)/s_res!R51,1-EXP(-(($C51*s_TR)/s_res!R51))),".")</f>
        <v>1.6774541708054788E-13</v>
      </c>
    </row>
    <row r="52" spans="1:35">
      <c r="A52" s="101" t="s">
        <v>321</v>
      </c>
      <c r="B52" s="106">
        <v>0.99980000000000002</v>
      </c>
      <c r="C52" s="89">
        <v>5</v>
      </c>
      <c r="D52" s="103">
        <f>IFERROR((($C52*s_TR)/s_res!C52),0)</f>
        <v>5.8275222048534496E-7</v>
      </c>
      <c r="E52" s="103">
        <f>IFERROR((($C52*s_TR)/s_res!D52),0)</f>
        <v>4.8975176794517019E-6</v>
      </c>
      <c r="F52" s="103">
        <f>IFERROR((($C52*s_TR)/s_res!E52),0)</f>
        <v>9.9786034376145746E-7</v>
      </c>
      <c r="G52" s="103">
        <f>IFERROR((($C52*s_TR)/s_res!F52),0)</f>
        <v>1.4042604844109745E-6</v>
      </c>
      <c r="H52" s="103">
        <f>IFERROR((($C52*s_TR)/s_res!G52),0)</f>
        <v>2.9848730486577771E-6</v>
      </c>
      <c r="I52" s="103">
        <f>IFERROR((($C52*s_TR)/s_res!H52),0)</f>
        <v>6.8845303843480221E-6</v>
      </c>
      <c r="J52" s="103">
        <f>IFERROR((($C52*s_TR)/s_res!I52),0)</f>
        <v>3.6257040149987876E-5</v>
      </c>
      <c r="K52" s="103">
        <f>IFERROR((($C52*s_TR)/s_res!J52),0)</f>
        <v>8.2483701210783218E-6</v>
      </c>
      <c r="L52" s="103">
        <f>IFERROR((($C52*s_TR)/s_res!K52),0)</f>
        <v>2.297273331242475E-5</v>
      </c>
      <c r="M52" s="103">
        <f>IFERROR((($C52*s_TR)/s_res!L52),0)</f>
        <v>3.3956358401339997E-5</v>
      </c>
      <c r="N52" s="103">
        <f>IFERROR((($C52*s_TR)/s_res!M52),0)</f>
        <v>8.1375965554026838E-6</v>
      </c>
      <c r="O52" s="103">
        <f>IFERROR((($C52*s_TR)/s_res!N52),0)</f>
        <v>3.228796826879963E-5</v>
      </c>
      <c r="P52" s="103">
        <f>IFERROR((($C52*s_TR)/s_res!O52),0)</f>
        <v>7.3550461715041699E-6</v>
      </c>
      <c r="Q52" s="103">
        <f>IFERROR((($C52*s_TR)/s_res!P52),0)</f>
        <v>2.0575590560110676E-5</v>
      </c>
      <c r="R52" s="103">
        <f>IFERROR((($C52*s_TR)/s_res!Q52),0)</f>
        <v>2.8760403109677023E-5</v>
      </c>
      <c r="S52" s="103">
        <f>IFERROR((($C52*s_TR)/s_res!R52),0)</f>
        <v>7.0689325146788912E-6</v>
      </c>
      <c r="T52" s="103">
        <f>IFERROR(IF((($C52*s_TR)/s_res!C52)&lt;0.01,($C52*s_TR)/s_res!C52,1-EXP(-(($C52*s_TR)/s_res!C52))),".")</f>
        <v>5.8275222048534496E-7</v>
      </c>
      <c r="U52" s="103">
        <f>IFERROR(IF((($C52*s_TR)/s_res!D52)&lt;0.01,($C52*s_TR)/s_res!D52,1-EXP(-(($C52*s_TR)/s_res!D52))),".")</f>
        <v>4.8975176794517019E-6</v>
      </c>
      <c r="V52" s="103">
        <f>IFERROR(IF((($C52*s_TR)/s_res!E52)&lt;0.01,($C52*s_TR)/s_res!E52,1-EXP(-(($C52*s_TR)/s_res!E52))),".")</f>
        <v>9.9786034376145746E-7</v>
      </c>
      <c r="W52" s="103">
        <f>IFERROR(IF((($C52*s_TR)/s_res!F52)&lt;0.01,($C52*s_TR)/s_res!F52,1-EXP(-(($C52*s_TR)/s_res!F52))),".")</f>
        <v>1.4042604844109745E-6</v>
      </c>
      <c r="X52" s="103">
        <f>IFERROR(IF((($C52*s_TR)/s_res!G52)&lt;0.01,($C52*s_TR)/s_res!G52,1-EXP(-(($C52*s_TR)/s_res!G52))),".")</f>
        <v>2.9848730486577771E-6</v>
      </c>
      <c r="Y52" s="103">
        <f>IFERROR(IF((($C52*s_TR)/s_res!H52)&lt;0.01,($C52*s_TR)/s_res!H52,1-EXP(-(($C52*s_TR)/s_res!H52))),".")</f>
        <v>6.8845303843480221E-6</v>
      </c>
      <c r="Z52" s="103">
        <f>IFERROR(IF((($C52*s_TR)/s_res!I52)&lt;0.01,($C52*s_TR)/s_res!I52,1-EXP(-(($C52*s_TR)/s_res!I52))),".")</f>
        <v>3.6257040149987876E-5</v>
      </c>
      <c r="AA52" s="103">
        <f>IFERROR(IF((($C52*s_TR)/s_res!J52)&lt;0.01,($C52*s_TR)/s_res!J52,1-EXP(-(($C52*s_TR)/s_res!J52))),".")</f>
        <v>8.2483701210783218E-6</v>
      </c>
      <c r="AB52" s="103">
        <f>IFERROR(IF((($C52*s_TR)/s_res!K52)&lt;0.01,($C52*s_TR)/s_res!K52,1-EXP(-(($C52*s_TR)/s_res!K52))),".")</f>
        <v>2.297273331242475E-5</v>
      </c>
      <c r="AC52" s="103">
        <f>IFERROR(IF((($C52*s_TR)/s_res!L52)&lt;0.01,($C52*s_TR)/s_res!L52,1-EXP(-(($C52*s_TR)/s_res!L52))),".")</f>
        <v>3.3956358401339997E-5</v>
      </c>
      <c r="AD52" s="103">
        <f>IFERROR(IF((($C52*s_TR)/s_res!M52)&lt;0.01,($C52*s_TR)/s_res!M52,1-EXP(-(($C52*s_TR)/s_res!M52))),".")</f>
        <v>8.1375965554026838E-6</v>
      </c>
      <c r="AE52" s="103">
        <f>IFERROR(IF((($C52*s_TR)/s_res!N52)&lt;0.01,($C52*s_TR)/s_res!N52,1-EXP(-(($C52*s_TR)/s_res!N52))),".")</f>
        <v>3.228796826879963E-5</v>
      </c>
      <c r="AF52" s="103">
        <f>IFERROR(IF((($C52*s_TR)/s_res!O52)&lt;0.01,($C52*s_TR)/s_res!O52,1-EXP(-(($C52*s_TR)/s_res!O52))),".")</f>
        <v>7.3550461715041699E-6</v>
      </c>
      <c r="AG52" s="103">
        <f>IFERROR(IF((($C52*s_TR)/s_res!P52)&lt;0.01,($C52*s_TR)/s_res!P52,1-EXP(-(($C52*s_TR)/s_res!P52))),".")</f>
        <v>2.0575590560110676E-5</v>
      </c>
      <c r="AH52" s="103">
        <f>IFERROR(IF((($C52*s_TR)/s_res!Q52)&lt;0.01,($C52*s_TR)/s_res!Q52,1-EXP(-(($C52*s_TR)/s_res!Q52))),".")</f>
        <v>2.8760403109677023E-5</v>
      </c>
      <c r="AI52" s="103">
        <f>IFERROR(IF((($C52*s_TR)/s_res!R52)&lt;0.01,($C52*s_TR)/s_res!R52,1-EXP(-(($C52*s_TR)/s_res!R52))),".")</f>
        <v>7.0689325146788912E-6</v>
      </c>
    </row>
    <row r="53" spans="1:35">
      <c r="A53" s="101" t="s">
        <v>322</v>
      </c>
      <c r="B53" s="106">
        <v>2.0000000000000001E-4</v>
      </c>
      <c r="C53" s="89">
        <v>5</v>
      </c>
      <c r="D53" s="103">
        <f>IFERROR((($C53*s_TR)/s_res!C53),0)</f>
        <v>0</v>
      </c>
      <c r="E53" s="103">
        <f>IFERROR((($C53*s_TR)/s_res!D53),0)</f>
        <v>0</v>
      </c>
      <c r="F53" s="103">
        <f>IFERROR((($C53*s_TR)/s_res!E53),0)</f>
        <v>0</v>
      </c>
      <c r="G53" s="103">
        <f>IFERROR((($C53*s_TR)/s_res!F53),0)</f>
        <v>2.5102371724235477E-14</v>
      </c>
      <c r="H53" s="103">
        <f>IFERROR((($C53*s_TR)/s_res!G53),0)</f>
        <v>2.5102371724235474E-14</v>
      </c>
      <c r="I53" s="103">
        <f>IFERROR((($C53*s_TR)/s_res!H53),0)</f>
        <v>2.5102371724235474E-14</v>
      </c>
      <c r="J53" s="103">
        <f>IFERROR((($C53*s_TR)/s_res!I53),0)</f>
        <v>2.3077105689994519E-13</v>
      </c>
      <c r="K53" s="103">
        <f>IFERROR((($C53*s_TR)/s_res!J53),0)</f>
        <v>7.0547203096561956E-14</v>
      </c>
      <c r="L53" s="103">
        <f>IFERROR((($C53*s_TR)/s_res!K53),0)</f>
        <v>1.5505851014681423E-13</v>
      </c>
      <c r="M53" s="103">
        <f>IFERROR((($C53*s_TR)/s_res!L53),0)</f>
        <v>2.1505898494079996E-13</v>
      </c>
      <c r="N53" s="103">
        <f>IFERROR((($C53*s_TR)/s_res!M53),0)</f>
        <v>1.6792276906336439E-13</v>
      </c>
      <c r="O53" s="103">
        <f>IFERROR((($C53*s_TR)/s_res!N53),0)</f>
        <v>1.7365714984109591E-13</v>
      </c>
      <c r="P53" s="103">
        <f>IFERROR((($C53*s_TR)/s_res!O53),0)</f>
        <v>5.3087360189720555E-14</v>
      </c>
      <c r="Q53" s="103">
        <f>IFERROR((($C53*s_TR)/s_res!P53),0)</f>
        <v>1.1668282536131509E-13</v>
      </c>
      <c r="R53" s="103">
        <f>IFERROR((($C53*s_TR)/s_res!Q53),0)</f>
        <v>1.6183368432000002E-13</v>
      </c>
      <c r="S53" s="103">
        <f>IFERROR((($C53*s_TR)/s_res!R53),0)</f>
        <v>1.2636328775671234E-13</v>
      </c>
      <c r="T53" s="103" t="str">
        <f>IFERROR(IF((($C53*s_TR)/s_res!C53)&lt;0.01,($C53*s_TR)/s_res!C53,1-EXP(-(($C53*s_TR)/s_res!C53))),".")</f>
        <v>.</v>
      </c>
      <c r="U53" s="103" t="str">
        <f>IFERROR(IF((($C53*s_TR)/s_res!D53)&lt;0.01,($C53*s_TR)/s_res!D53,1-EXP(-(($C53*s_TR)/s_res!D53))),".")</f>
        <v>.</v>
      </c>
      <c r="V53" s="103" t="str">
        <f>IFERROR(IF((($C53*s_TR)/s_res!E53)&lt;0.01,($C53*s_TR)/s_res!E53,1-EXP(-(($C53*s_TR)/s_res!E53))),".")</f>
        <v>.</v>
      </c>
      <c r="W53" s="103">
        <f>IFERROR(IF((($C53*s_TR)/s_res!F53)&lt;0.01,($C53*s_TR)/s_res!F53,1-EXP(-(($C53*s_TR)/s_res!F53))),".")</f>
        <v>2.5102371724235477E-14</v>
      </c>
      <c r="X53" s="103">
        <f>IFERROR(IF((($C53*s_TR)/s_res!G53)&lt;0.01,($C53*s_TR)/s_res!G53,1-EXP(-(($C53*s_TR)/s_res!G53))),".")</f>
        <v>2.5102371724235474E-14</v>
      </c>
      <c r="Y53" s="103">
        <f>IFERROR(IF((($C53*s_TR)/s_res!H53)&lt;0.01,($C53*s_TR)/s_res!H53,1-EXP(-(($C53*s_TR)/s_res!H53))),".")</f>
        <v>2.5102371724235474E-14</v>
      </c>
      <c r="Z53" s="103">
        <f>IFERROR(IF((($C53*s_TR)/s_res!I53)&lt;0.01,($C53*s_TR)/s_res!I53,1-EXP(-(($C53*s_TR)/s_res!I53))),".")</f>
        <v>2.3077105689994519E-13</v>
      </c>
      <c r="AA53" s="103">
        <f>IFERROR(IF((($C53*s_TR)/s_res!J53)&lt;0.01,($C53*s_TR)/s_res!J53,1-EXP(-(($C53*s_TR)/s_res!J53))),".")</f>
        <v>7.0547203096561956E-14</v>
      </c>
      <c r="AB53" s="103">
        <f>IFERROR(IF((($C53*s_TR)/s_res!K53)&lt;0.01,($C53*s_TR)/s_res!K53,1-EXP(-(($C53*s_TR)/s_res!K53))),".")</f>
        <v>1.5505851014681423E-13</v>
      </c>
      <c r="AC53" s="103">
        <f>IFERROR(IF((($C53*s_TR)/s_res!L53)&lt;0.01,($C53*s_TR)/s_res!L53,1-EXP(-(($C53*s_TR)/s_res!L53))),".")</f>
        <v>2.1505898494079996E-13</v>
      </c>
      <c r="AD53" s="103">
        <f>IFERROR(IF((($C53*s_TR)/s_res!M53)&lt;0.01,($C53*s_TR)/s_res!M53,1-EXP(-(($C53*s_TR)/s_res!M53))),".")</f>
        <v>1.6792276906336439E-13</v>
      </c>
      <c r="AE53" s="103">
        <f>IFERROR(IF((($C53*s_TR)/s_res!N53)&lt;0.01,($C53*s_TR)/s_res!N53,1-EXP(-(($C53*s_TR)/s_res!N53))),".")</f>
        <v>1.7365714984109591E-13</v>
      </c>
      <c r="AF53" s="103">
        <f>IFERROR(IF((($C53*s_TR)/s_res!O53)&lt;0.01,($C53*s_TR)/s_res!O53,1-EXP(-(($C53*s_TR)/s_res!O53))),".")</f>
        <v>5.3087360189720555E-14</v>
      </c>
      <c r="AG53" s="103">
        <f>IFERROR(IF((($C53*s_TR)/s_res!P53)&lt;0.01,($C53*s_TR)/s_res!P53,1-EXP(-(($C53*s_TR)/s_res!P53))),".")</f>
        <v>1.1668282536131509E-13</v>
      </c>
      <c r="AH53" s="103">
        <f>IFERROR(IF((($C53*s_TR)/s_res!Q53)&lt;0.01,($C53*s_TR)/s_res!Q53,1-EXP(-(($C53*s_TR)/s_res!Q53))),".")</f>
        <v>1.6183368432000002E-13</v>
      </c>
      <c r="AI53" s="103">
        <f>IFERROR(IF((($C53*s_TR)/s_res!R53)&lt;0.01,($C53*s_TR)/s_res!R53,1-EXP(-(($C53*s_TR)/s_res!R53))),".")</f>
        <v>1.2636328775671234E-13</v>
      </c>
    </row>
    <row r="54" spans="1:35">
      <c r="A54" s="101" t="s">
        <v>323</v>
      </c>
      <c r="B54" s="106">
        <v>0.99999979999999999</v>
      </c>
      <c r="C54" s="89">
        <v>5</v>
      </c>
      <c r="D54" s="103">
        <f>IFERROR((($C54*s_TR)/s_res!C54),0)</f>
        <v>2.9688170965456726E-7</v>
      </c>
      <c r="E54" s="103">
        <f>IFERROR((($C54*s_TR)/s_res!D54),0)</f>
        <v>3.8961013831697686E-6</v>
      </c>
      <c r="F54" s="103">
        <f>IFERROR((($C54*s_TR)/s_res!E54),0)</f>
        <v>7.9382358982612737E-7</v>
      </c>
      <c r="G54" s="103">
        <f>IFERROR((($C54*s_TR)/s_res!F54),0)</f>
        <v>7.7675352999403472E-6</v>
      </c>
      <c r="H54" s="103">
        <f>IFERROR((($C54*s_TR)/s_res!G54),0)</f>
        <v>8.8582405994210429E-6</v>
      </c>
      <c r="I54" s="103">
        <f>IFERROR((($C54*s_TR)/s_res!H54),0)</f>
        <v>1.1960518392764684E-5</v>
      </c>
      <c r="J54" s="103">
        <f>IFERROR((($C54*s_TR)/s_res!I54),0)</f>
        <v>2.4402519505144435E-4</v>
      </c>
      <c r="K54" s="103">
        <f>IFERROR((($C54*s_TR)/s_res!J54),0)</f>
        <v>4.4071958915491383E-5</v>
      </c>
      <c r="L54" s="103">
        <f>IFERROR((($C54*s_TR)/s_res!K54),0)</f>
        <v>1.2662929040507383E-4</v>
      </c>
      <c r="M54" s="103">
        <f>IFERROR((($C54*s_TR)/s_res!L54),0)</f>
        <v>2.0406558441503933E-4</v>
      </c>
      <c r="N54" s="103">
        <f>IFERROR((($C54*s_TR)/s_res!M54),0)</f>
        <v>4.267531233014131E-5</v>
      </c>
      <c r="O54" s="103">
        <f>IFERROR((($C54*s_TR)/s_res!N54),0)</f>
        <v>2.4334427757748906E-4</v>
      </c>
      <c r="P54" s="103">
        <f>IFERROR((($C54*s_TR)/s_res!O54),0)</f>
        <v>4.3585975290996757E-5</v>
      </c>
      <c r="Q54" s="103">
        <f>IFERROR((($C54*s_TR)/s_res!P54),0)</f>
        <v>1.2656631695210412E-4</v>
      </c>
      <c r="R54" s="103">
        <f>IFERROR((($C54*s_TR)/s_res!Q54),0)</f>
        <v>2.0244601628476125E-4</v>
      </c>
      <c r="S54" s="103">
        <f>IFERROR((($C54*s_TR)/s_res!R54),0)</f>
        <v>3.9101137894438392E-5</v>
      </c>
      <c r="T54" s="103">
        <f>IFERROR(IF((($C54*s_TR)/s_res!C54)&lt;0.01,($C54*s_TR)/s_res!C54,1-EXP(-(($C54*s_TR)/s_res!C54))),".")</f>
        <v>2.9688170965456726E-7</v>
      </c>
      <c r="U54" s="103">
        <f>IFERROR(IF((($C54*s_TR)/s_res!D54)&lt;0.01,($C54*s_TR)/s_res!D54,1-EXP(-(($C54*s_TR)/s_res!D54))),".")</f>
        <v>3.8961013831697686E-6</v>
      </c>
      <c r="V54" s="103">
        <f>IFERROR(IF((($C54*s_TR)/s_res!E54)&lt;0.01,($C54*s_TR)/s_res!E54,1-EXP(-(($C54*s_TR)/s_res!E54))),".")</f>
        <v>7.9382358982612737E-7</v>
      </c>
      <c r="W54" s="103">
        <f>IFERROR(IF((($C54*s_TR)/s_res!F54)&lt;0.01,($C54*s_TR)/s_res!F54,1-EXP(-(($C54*s_TR)/s_res!F54))),".")</f>
        <v>7.7675352999403472E-6</v>
      </c>
      <c r="X54" s="103">
        <f>IFERROR(IF((($C54*s_TR)/s_res!G54)&lt;0.01,($C54*s_TR)/s_res!G54,1-EXP(-(($C54*s_TR)/s_res!G54))),".")</f>
        <v>8.8582405994210429E-6</v>
      </c>
      <c r="Y54" s="103">
        <f>IFERROR(IF((($C54*s_TR)/s_res!H54)&lt;0.01,($C54*s_TR)/s_res!H54,1-EXP(-(($C54*s_TR)/s_res!H54))),".")</f>
        <v>1.1960518392764684E-5</v>
      </c>
      <c r="Z54" s="103">
        <f>IFERROR(IF((($C54*s_TR)/s_res!I54)&lt;0.01,($C54*s_TR)/s_res!I54,1-EXP(-(($C54*s_TR)/s_res!I54))),".")</f>
        <v>2.4402519505144435E-4</v>
      </c>
      <c r="AA54" s="103">
        <f>IFERROR(IF((($C54*s_TR)/s_res!J54)&lt;0.01,($C54*s_TR)/s_res!J54,1-EXP(-(($C54*s_TR)/s_res!J54))),".")</f>
        <v>4.4071958915491383E-5</v>
      </c>
      <c r="AB54" s="103">
        <f>IFERROR(IF((($C54*s_TR)/s_res!K54)&lt;0.01,($C54*s_TR)/s_res!K54,1-EXP(-(($C54*s_TR)/s_res!K54))),".")</f>
        <v>1.2662929040507383E-4</v>
      </c>
      <c r="AC54" s="103">
        <f>IFERROR(IF((($C54*s_TR)/s_res!L54)&lt;0.01,($C54*s_TR)/s_res!L54,1-EXP(-(($C54*s_TR)/s_res!L54))),".")</f>
        <v>2.0406558441503933E-4</v>
      </c>
      <c r="AD54" s="103">
        <f>IFERROR(IF((($C54*s_TR)/s_res!M54)&lt;0.01,($C54*s_TR)/s_res!M54,1-EXP(-(($C54*s_TR)/s_res!M54))),".")</f>
        <v>4.267531233014131E-5</v>
      </c>
      <c r="AE54" s="103">
        <f>IFERROR(IF((($C54*s_TR)/s_res!N54)&lt;0.01,($C54*s_TR)/s_res!N54,1-EXP(-(($C54*s_TR)/s_res!N54))),".")</f>
        <v>2.4334427757748906E-4</v>
      </c>
      <c r="AF54" s="103">
        <f>IFERROR(IF((($C54*s_TR)/s_res!O54)&lt;0.01,($C54*s_TR)/s_res!O54,1-EXP(-(($C54*s_TR)/s_res!O54))),".")</f>
        <v>4.3585975290996757E-5</v>
      </c>
      <c r="AG54" s="103">
        <f>IFERROR(IF((($C54*s_TR)/s_res!P54)&lt;0.01,($C54*s_TR)/s_res!P54,1-EXP(-(($C54*s_TR)/s_res!P54))),".")</f>
        <v>1.2656631695210412E-4</v>
      </c>
      <c r="AH54" s="103">
        <f>IFERROR(IF((($C54*s_TR)/s_res!Q54)&lt;0.01,($C54*s_TR)/s_res!Q54,1-EXP(-(($C54*s_TR)/s_res!Q54))),".")</f>
        <v>2.0244601628476125E-4</v>
      </c>
      <c r="AI54" s="103">
        <f>IFERROR(IF((($C54*s_TR)/s_res!R54)&lt;0.01,($C54*s_TR)/s_res!R54,1-EXP(-(($C54*s_TR)/s_res!R54))),".")</f>
        <v>3.9101137894438392E-5</v>
      </c>
    </row>
    <row r="55" spans="1:35">
      <c r="A55" s="101" t="s">
        <v>324</v>
      </c>
      <c r="B55" s="106">
        <v>1.9999999999999999E-7</v>
      </c>
      <c r="C55" s="89">
        <v>5</v>
      </c>
      <c r="D55" s="103">
        <f>IFERROR((($C55*s_TR)/s_res!C55),0)</f>
        <v>0</v>
      </c>
      <c r="E55" s="103">
        <f>IFERROR((($C55*s_TR)/s_res!D55),0)</f>
        <v>0</v>
      </c>
      <c r="F55" s="103">
        <f>IFERROR((($C55*s_TR)/s_res!E55),0)</f>
        <v>0</v>
      </c>
      <c r="G55" s="103">
        <f>IFERROR((($C55*s_TR)/s_res!F55),0)</f>
        <v>8.4258871868634926E-16</v>
      </c>
      <c r="H55" s="103">
        <f>IFERROR((($C55*s_TR)/s_res!G55),0)</f>
        <v>8.4258871868634926E-16</v>
      </c>
      <c r="I55" s="103">
        <f>IFERROR((($C55*s_TR)/s_res!H55),0)</f>
        <v>8.4258871868634926E-16</v>
      </c>
      <c r="J55" s="103">
        <f>IFERROR((($C55*s_TR)/s_res!I55),0)</f>
        <v>2.354922323684383E-14</v>
      </c>
      <c r="K55" s="103">
        <f>IFERROR((($C55*s_TR)/s_res!J55),0)</f>
        <v>4.8462677337063448E-15</v>
      </c>
      <c r="L55" s="103">
        <f>IFERROR((($C55*s_TR)/s_res!K55),0)</f>
        <v>1.3642308633757808E-14</v>
      </c>
      <c r="M55" s="103">
        <f>IFERROR((($C55*s_TR)/s_res!L55),0)</f>
        <v>2.1113096695101368E-14</v>
      </c>
      <c r="N55" s="103">
        <f>IFERROR((($C55*s_TR)/s_res!M55),0)</f>
        <v>4.7342059127861913E-15</v>
      </c>
      <c r="O55" s="103">
        <f>IFERROR((($C55*s_TR)/s_res!N55),0)</f>
        <v>2.1749286843682546E-14</v>
      </c>
      <c r="P55" s="103">
        <f>IFERROR((($C55*s_TR)/s_res!O55),0)</f>
        <v>4.5761914439731E-15</v>
      </c>
      <c r="Q55" s="103">
        <f>IFERROR((($C55*s_TR)/s_res!P55),0)</f>
        <v>1.2678621832370129E-14</v>
      </c>
      <c r="R55" s="103">
        <f>IFERROR((($C55*s_TR)/s_res!Q55),0)</f>
        <v>2.0387267283945206E-14</v>
      </c>
      <c r="S55" s="103">
        <f>IFERROR((($C55*s_TR)/s_res!R55),0)</f>
        <v>4.2415227489093121E-15</v>
      </c>
      <c r="T55" s="103" t="str">
        <f>IFERROR(IF((($C55*s_TR)/s_res!C55)&lt;0.01,($C55*s_TR)/s_res!C55,1-EXP(-(($C55*s_TR)/s_res!C55))),".")</f>
        <v>.</v>
      </c>
      <c r="U55" s="103" t="str">
        <f>IFERROR(IF((($C55*s_TR)/s_res!D55)&lt;0.01,($C55*s_TR)/s_res!D55,1-EXP(-(($C55*s_TR)/s_res!D55))),".")</f>
        <v>.</v>
      </c>
      <c r="V55" s="103" t="str">
        <f>IFERROR(IF((($C55*s_TR)/s_res!E55)&lt;0.01,($C55*s_TR)/s_res!E55,1-EXP(-(($C55*s_TR)/s_res!E55))),".")</f>
        <v>.</v>
      </c>
      <c r="W55" s="103">
        <f>IFERROR(IF((($C55*s_TR)/s_res!F55)&lt;0.01,($C55*s_TR)/s_res!F55,1-EXP(-(($C55*s_TR)/s_res!F55))),".")</f>
        <v>8.4258871868634926E-16</v>
      </c>
      <c r="X55" s="103">
        <f>IFERROR(IF((($C55*s_TR)/s_res!G55)&lt;0.01,($C55*s_TR)/s_res!G55,1-EXP(-(($C55*s_TR)/s_res!G55))),".")</f>
        <v>8.4258871868634926E-16</v>
      </c>
      <c r="Y55" s="103">
        <f>IFERROR(IF((($C55*s_TR)/s_res!H55)&lt;0.01,($C55*s_TR)/s_res!H55,1-EXP(-(($C55*s_TR)/s_res!H55))),".")</f>
        <v>8.4258871868634926E-16</v>
      </c>
      <c r="Z55" s="103">
        <f>IFERROR(IF((($C55*s_TR)/s_res!I55)&lt;0.01,($C55*s_TR)/s_res!I55,1-EXP(-(($C55*s_TR)/s_res!I55))),".")</f>
        <v>2.354922323684383E-14</v>
      </c>
      <c r="AA55" s="103">
        <f>IFERROR(IF((($C55*s_TR)/s_res!J55)&lt;0.01,($C55*s_TR)/s_res!J55,1-EXP(-(($C55*s_TR)/s_res!J55))),".")</f>
        <v>4.8462677337063448E-15</v>
      </c>
      <c r="AB55" s="103">
        <f>IFERROR(IF((($C55*s_TR)/s_res!K55)&lt;0.01,($C55*s_TR)/s_res!K55,1-EXP(-(($C55*s_TR)/s_res!K55))),".")</f>
        <v>1.3642308633757808E-14</v>
      </c>
      <c r="AC55" s="103">
        <f>IFERROR(IF((($C55*s_TR)/s_res!L55)&lt;0.01,($C55*s_TR)/s_res!L55,1-EXP(-(($C55*s_TR)/s_res!L55))),".")</f>
        <v>2.1113096695101368E-14</v>
      </c>
      <c r="AD55" s="103">
        <f>IFERROR(IF((($C55*s_TR)/s_res!M55)&lt;0.01,($C55*s_TR)/s_res!M55,1-EXP(-(($C55*s_TR)/s_res!M55))),".")</f>
        <v>4.7342059127861913E-15</v>
      </c>
      <c r="AE55" s="103">
        <f>IFERROR(IF((($C55*s_TR)/s_res!N55)&lt;0.01,($C55*s_TR)/s_res!N55,1-EXP(-(($C55*s_TR)/s_res!N55))),".")</f>
        <v>2.1749286843682546E-14</v>
      </c>
      <c r="AF55" s="103">
        <f>IFERROR(IF((($C55*s_TR)/s_res!O55)&lt;0.01,($C55*s_TR)/s_res!O55,1-EXP(-(($C55*s_TR)/s_res!O55))),".")</f>
        <v>4.5761914439731E-15</v>
      </c>
      <c r="AG55" s="103">
        <f>IFERROR(IF((($C55*s_TR)/s_res!P55)&lt;0.01,($C55*s_TR)/s_res!P55,1-EXP(-(($C55*s_TR)/s_res!P55))),".")</f>
        <v>1.2678621832370129E-14</v>
      </c>
      <c r="AH55" s="103">
        <f>IFERROR(IF((($C55*s_TR)/s_res!Q55)&lt;0.01,($C55*s_TR)/s_res!Q55,1-EXP(-(($C55*s_TR)/s_res!Q55))),".")</f>
        <v>2.0387267283945206E-14</v>
      </c>
      <c r="AI55" s="103">
        <f>IFERROR(IF((($C55*s_TR)/s_res!R55)&lt;0.01,($C55*s_TR)/s_res!R55,1-EXP(-(($C55*s_TR)/s_res!R55))),".")</f>
        <v>4.2415227489093121E-15</v>
      </c>
    </row>
    <row r="56" spans="1:35">
      <c r="A56" s="101" t="s">
        <v>325</v>
      </c>
      <c r="B56" s="106">
        <v>0.99979000004200003</v>
      </c>
      <c r="C56" s="89">
        <v>5</v>
      </c>
      <c r="D56" s="103">
        <f>IFERROR((($C56*s_TR)/s_res!C56),0)</f>
        <v>0</v>
      </c>
      <c r="E56" s="103">
        <f>IFERROR((($C56*s_TR)/s_res!D56),0)</f>
        <v>0</v>
      </c>
      <c r="F56" s="103">
        <f>IFERROR((($C56*s_TR)/s_res!E56),0)</f>
        <v>0</v>
      </c>
      <c r="G56" s="103">
        <f>IFERROR((($C56*s_TR)/s_res!F56),0)</f>
        <v>4.5593574010161312E-10</v>
      </c>
      <c r="H56" s="103">
        <f>IFERROR((($C56*s_TR)/s_res!G56),0)</f>
        <v>4.5593574010161312E-10</v>
      </c>
      <c r="I56" s="103">
        <f>IFERROR((($C56*s_TR)/s_res!H56),0)</f>
        <v>4.5593574010161312E-10</v>
      </c>
      <c r="J56" s="103">
        <f>IFERROR((($C56*s_TR)/s_res!I56),0)</f>
        <v>1.3165619363881555E-8</v>
      </c>
      <c r="K56" s="103">
        <f>IFERROR((($C56*s_TR)/s_res!J56),0)</f>
        <v>2.604398885073297E-9</v>
      </c>
      <c r="L56" s="103">
        <f>IFERROR((($C56*s_TR)/s_res!K56),0)</f>
        <v>7.3408301907703202E-9</v>
      </c>
      <c r="M56" s="103">
        <f>IFERROR((($C56*s_TR)/s_res!L56),0)</f>
        <v>1.1529890897459907E-8</v>
      </c>
      <c r="N56" s="103">
        <f>IFERROR((($C56*s_TR)/s_res!M56),0)</f>
        <v>2.5373739137662631E-9</v>
      </c>
      <c r="O56" s="103">
        <f>IFERROR((($C56*s_TR)/s_res!N56),0)</f>
        <v>1.2637229566323885E-8</v>
      </c>
      <c r="P56" s="103">
        <f>IFERROR((($C56*s_TR)/s_res!O56),0)</f>
        <v>2.508838355473759E-9</v>
      </c>
      <c r="Q56" s="103">
        <f>IFERROR((($C56*s_TR)/s_res!P56),0)</f>
        <v>7.0307804969856626E-9</v>
      </c>
      <c r="R56" s="103">
        <f>IFERROR((($C56*s_TR)/s_res!Q56),0)</f>
        <v>1.1203026134934748E-8</v>
      </c>
      <c r="S56" s="103">
        <f>IFERROR((($C56*s_TR)/s_res!R56),0)</f>
        <v>2.2951432541095634E-9</v>
      </c>
      <c r="T56" s="103" t="str">
        <f>IFERROR(IF((($C56*s_TR)/s_res!C56)&lt;0.01,($C56*s_TR)/s_res!C56,1-EXP(-(($C56*s_TR)/s_res!C56))),".")</f>
        <v>.</v>
      </c>
      <c r="U56" s="103" t="str">
        <f>IFERROR(IF((($C56*s_TR)/s_res!D56)&lt;0.01,($C56*s_TR)/s_res!D56,1-EXP(-(($C56*s_TR)/s_res!D56))),".")</f>
        <v>.</v>
      </c>
      <c r="V56" s="103" t="str">
        <f>IFERROR(IF((($C56*s_TR)/s_res!E56)&lt;0.01,($C56*s_TR)/s_res!E56,1-EXP(-(($C56*s_TR)/s_res!E56))),".")</f>
        <v>.</v>
      </c>
      <c r="W56" s="103">
        <f>IFERROR(IF((($C56*s_TR)/s_res!F56)&lt;0.01,($C56*s_TR)/s_res!F56,1-EXP(-(($C56*s_TR)/s_res!F56))),".")</f>
        <v>4.5593574010161312E-10</v>
      </c>
      <c r="X56" s="103">
        <f>IFERROR(IF((($C56*s_TR)/s_res!G56)&lt;0.01,($C56*s_TR)/s_res!G56,1-EXP(-(($C56*s_TR)/s_res!G56))),".")</f>
        <v>4.5593574010161312E-10</v>
      </c>
      <c r="Y56" s="103">
        <f>IFERROR(IF((($C56*s_TR)/s_res!H56)&lt;0.01,($C56*s_TR)/s_res!H56,1-EXP(-(($C56*s_TR)/s_res!H56))),".")</f>
        <v>4.5593574010161312E-10</v>
      </c>
      <c r="Z56" s="103">
        <f>IFERROR(IF((($C56*s_TR)/s_res!I56)&lt;0.01,($C56*s_TR)/s_res!I56,1-EXP(-(($C56*s_TR)/s_res!I56))),".")</f>
        <v>1.3165619363881555E-8</v>
      </c>
      <c r="AA56" s="103">
        <f>IFERROR(IF((($C56*s_TR)/s_res!J56)&lt;0.01,($C56*s_TR)/s_res!J56,1-EXP(-(($C56*s_TR)/s_res!J56))),".")</f>
        <v>2.604398885073297E-9</v>
      </c>
      <c r="AB56" s="103">
        <f>IFERROR(IF((($C56*s_TR)/s_res!K56)&lt;0.01,($C56*s_TR)/s_res!K56,1-EXP(-(($C56*s_TR)/s_res!K56))),".")</f>
        <v>7.3408301907703202E-9</v>
      </c>
      <c r="AC56" s="103">
        <f>IFERROR(IF((($C56*s_TR)/s_res!L56)&lt;0.01,($C56*s_TR)/s_res!L56,1-EXP(-(($C56*s_TR)/s_res!L56))),".")</f>
        <v>1.1529890897459907E-8</v>
      </c>
      <c r="AD56" s="103">
        <f>IFERROR(IF((($C56*s_TR)/s_res!M56)&lt;0.01,($C56*s_TR)/s_res!M56,1-EXP(-(($C56*s_TR)/s_res!M56))),".")</f>
        <v>2.5373739137662631E-9</v>
      </c>
      <c r="AE56" s="103">
        <f>IFERROR(IF((($C56*s_TR)/s_res!N56)&lt;0.01,($C56*s_TR)/s_res!N56,1-EXP(-(($C56*s_TR)/s_res!N56))),".")</f>
        <v>1.2637229566323885E-8</v>
      </c>
      <c r="AF56" s="103">
        <f>IFERROR(IF((($C56*s_TR)/s_res!O56)&lt;0.01,($C56*s_TR)/s_res!O56,1-EXP(-(($C56*s_TR)/s_res!O56))),".")</f>
        <v>2.508838355473759E-9</v>
      </c>
      <c r="AG56" s="103">
        <f>IFERROR(IF((($C56*s_TR)/s_res!P56)&lt;0.01,($C56*s_TR)/s_res!P56,1-EXP(-(($C56*s_TR)/s_res!P56))),".")</f>
        <v>7.0307804969856626E-9</v>
      </c>
      <c r="AH56" s="103">
        <f>IFERROR(IF((($C56*s_TR)/s_res!Q56)&lt;0.01,($C56*s_TR)/s_res!Q56,1-EXP(-(($C56*s_TR)/s_res!Q56))),".")</f>
        <v>1.1203026134934748E-8</v>
      </c>
      <c r="AI56" s="103">
        <f>IFERROR(IF((($C56*s_TR)/s_res!R56)&lt;0.01,($C56*s_TR)/s_res!R56,1-EXP(-(($C56*s_TR)/s_res!R56))),".")</f>
        <v>2.2951432541095634E-9</v>
      </c>
    </row>
    <row r="57" spans="1:35">
      <c r="A57" s="101" t="s">
        <v>326</v>
      </c>
      <c r="B57" s="106">
        <v>2.0999995799999999E-4</v>
      </c>
      <c r="C57" s="89">
        <v>5</v>
      </c>
      <c r="D57" s="103">
        <f>IFERROR((($C57*s_TR)/s_res!C57),0)</f>
        <v>0</v>
      </c>
      <c r="E57" s="103">
        <f>IFERROR((($C57*s_TR)/s_res!D57),0)</f>
        <v>0</v>
      </c>
      <c r="F57" s="103">
        <f>IFERROR((($C57*s_TR)/s_res!E57),0)</f>
        <v>0</v>
      </c>
      <c r="G57" s="103">
        <f>IFERROR((($C57*s_TR)/s_res!F57),0)</f>
        <v>3.0800283165866761E-9</v>
      </c>
      <c r="H57" s="103">
        <f>IFERROR((($C57*s_TR)/s_res!G57),0)</f>
        <v>3.0800283165866766E-9</v>
      </c>
      <c r="I57" s="103">
        <f>IFERROR((($C57*s_TR)/s_res!H57),0)</f>
        <v>3.0800283165866766E-9</v>
      </c>
      <c r="J57" s="103">
        <f>IFERROR((($C57*s_TR)/s_res!I57),0)</f>
        <v>0</v>
      </c>
      <c r="K57" s="103">
        <f>IFERROR((($C57*s_TR)/s_res!J57),0)</f>
        <v>0</v>
      </c>
      <c r="L57" s="103">
        <f>IFERROR((($C57*s_TR)/s_res!K57),0)</f>
        <v>0</v>
      </c>
      <c r="M57" s="103">
        <f>IFERROR((($C57*s_TR)/s_res!L57),0)</f>
        <v>0</v>
      </c>
      <c r="N57" s="103">
        <f>IFERROR((($C57*s_TR)/s_res!M57),0)</f>
        <v>0</v>
      </c>
      <c r="O57" s="103">
        <f>IFERROR((($C57*s_TR)/s_res!N57),0)</f>
        <v>9.3043454854993337E-8</v>
      </c>
      <c r="P57" s="103">
        <f>IFERROR((($C57*s_TR)/s_res!O57),0)</f>
        <v>1.7256207902112951E-8</v>
      </c>
      <c r="Q57" s="103">
        <f>IFERROR((($C57*s_TR)/s_res!P57),0)</f>
        <v>4.9564342054507354E-8</v>
      </c>
      <c r="R57" s="103">
        <f>IFERROR((($C57*s_TR)/s_res!Q57),0)</f>
        <v>7.8340883789614171E-8</v>
      </c>
      <c r="S57" s="103">
        <f>IFERROR((($C57*s_TR)/s_res!R57),0)</f>
        <v>1.5504610828940221E-8</v>
      </c>
      <c r="T57" s="103" t="str">
        <f>IFERROR(IF((($C57*s_TR)/s_res!C57)&lt;0.01,($C57*s_TR)/s_res!C57,1-EXP(-(($C57*s_TR)/s_res!C57))),".")</f>
        <v>.</v>
      </c>
      <c r="U57" s="103" t="str">
        <f>IFERROR(IF((($C57*s_TR)/s_res!D57)&lt;0.01,($C57*s_TR)/s_res!D57,1-EXP(-(($C57*s_TR)/s_res!D57))),".")</f>
        <v>.</v>
      </c>
      <c r="V57" s="103" t="str">
        <f>IFERROR(IF((($C57*s_TR)/s_res!E57)&lt;0.01,($C57*s_TR)/s_res!E57,1-EXP(-(($C57*s_TR)/s_res!E57))),".")</f>
        <v>.</v>
      </c>
      <c r="W57" s="103">
        <f>IFERROR(IF((($C57*s_TR)/s_res!F57)&lt;0.01,($C57*s_TR)/s_res!F57,1-EXP(-(($C57*s_TR)/s_res!F57))),".")</f>
        <v>3.0800283165866761E-9</v>
      </c>
      <c r="X57" s="103">
        <f>IFERROR(IF((($C57*s_TR)/s_res!G57)&lt;0.01,($C57*s_TR)/s_res!G57,1-EXP(-(($C57*s_TR)/s_res!G57))),".")</f>
        <v>3.0800283165866766E-9</v>
      </c>
      <c r="Y57" s="103">
        <f>IFERROR(IF((($C57*s_TR)/s_res!H57)&lt;0.01,($C57*s_TR)/s_res!H57,1-EXP(-(($C57*s_TR)/s_res!H57))),".")</f>
        <v>3.0800283165866766E-9</v>
      </c>
      <c r="Z57" s="103" t="str">
        <f>IFERROR(IF((($C57*s_TR)/s_res!I57)&lt;0.01,($C57*s_TR)/s_res!I57,1-EXP(-(($C57*s_TR)/s_res!I57))),".")</f>
        <v>.</v>
      </c>
      <c r="AA57" s="103" t="str">
        <f>IFERROR(IF((($C57*s_TR)/s_res!J57)&lt;0.01,($C57*s_TR)/s_res!J57,1-EXP(-(($C57*s_TR)/s_res!J57))),".")</f>
        <v>.</v>
      </c>
      <c r="AB57" s="103" t="str">
        <f>IFERROR(IF((($C57*s_TR)/s_res!K57)&lt;0.01,($C57*s_TR)/s_res!K57,1-EXP(-(($C57*s_TR)/s_res!K57))),".")</f>
        <v>.</v>
      </c>
      <c r="AC57" s="103" t="str">
        <f>IFERROR(IF((($C57*s_TR)/s_res!L57)&lt;0.01,($C57*s_TR)/s_res!L57,1-EXP(-(($C57*s_TR)/s_res!L57))),".")</f>
        <v>.</v>
      </c>
      <c r="AD57" s="103" t="str">
        <f>IFERROR(IF((($C57*s_TR)/s_res!M57)&lt;0.01,($C57*s_TR)/s_res!M57,1-EXP(-(($C57*s_TR)/s_res!M57))),".")</f>
        <v>.</v>
      </c>
      <c r="AE57" s="103">
        <f>IFERROR(IF((($C57*s_TR)/s_res!N57)&lt;0.01,($C57*s_TR)/s_res!N57,1-EXP(-(($C57*s_TR)/s_res!N57))),".")</f>
        <v>9.3043454854993337E-8</v>
      </c>
      <c r="AF57" s="103">
        <f>IFERROR(IF((($C57*s_TR)/s_res!O57)&lt;0.01,($C57*s_TR)/s_res!O57,1-EXP(-(($C57*s_TR)/s_res!O57))),".")</f>
        <v>1.7256207902112951E-8</v>
      </c>
      <c r="AG57" s="103">
        <f>IFERROR(IF((($C57*s_TR)/s_res!P57)&lt;0.01,($C57*s_TR)/s_res!P57,1-EXP(-(($C57*s_TR)/s_res!P57))),".")</f>
        <v>4.9564342054507354E-8</v>
      </c>
      <c r="AH57" s="103">
        <f>IFERROR(IF((($C57*s_TR)/s_res!Q57)&lt;0.01,($C57*s_TR)/s_res!Q57,1-EXP(-(($C57*s_TR)/s_res!Q57))),".")</f>
        <v>7.8340883789614171E-8</v>
      </c>
      <c r="AI57" s="103">
        <f>IFERROR(IF((($C57*s_TR)/s_res!R57)&lt;0.01,($C57*s_TR)/s_res!R57,1-EXP(-(($C57*s_TR)/s_res!R57))),".")</f>
        <v>1.5504610828940221E-8</v>
      </c>
    </row>
    <row r="58" spans="1:35">
      <c r="A58" s="101" t="s">
        <v>327</v>
      </c>
      <c r="B58" s="106">
        <v>1</v>
      </c>
      <c r="C58" s="89">
        <v>5</v>
      </c>
      <c r="D58" s="103">
        <f>IFERROR((($C58*s_TR)/s_res!C58),0)</f>
        <v>1.2637902828472234E-3</v>
      </c>
      <c r="E58" s="103">
        <f>IFERROR((($C58*s_TR)/s_res!D58),0)</f>
        <v>1.000693035980901E-3</v>
      </c>
      <c r="F58" s="103">
        <f>IFERROR((($C58*s_TR)/s_res!E58),0)</f>
        <v>2.0388939096088987E-4</v>
      </c>
      <c r="G58" s="103">
        <f>IFERROR((($C58*s_TR)/s_res!F58),0)</f>
        <v>1.1988462129508171E-8</v>
      </c>
      <c r="H58" s="103">
        <f>IFERROR((($C58*s_TR)/s_res!G58),0)</f>
        <v>1.4676916622702427E-3</v>
      </c>
      <c r="I58" s="103">
        <f>IFERROR((($C58*s_TR)/s_res!H58),0)</f>
        <v>2.2644953072902536E-3</v>
      </c>
      <c r="J58" s="103">
        <f>IFERROR((($C58*s_TR)/s_res!I58),0)</f>
        <v>6.2513700183813704E-8</v>
      </c>
      <c r="K58" s="103">
        <f>IFERROR((($C58*s_TR)/s_res!J58),0)</f>
        <v>4.0166282952749589E-8</v>
      </c>
      <c r="L58" s="103">
        <f>IFERROR((($C58*s_TR)/s_res!K58),0)</f>
        <v>6.1824572780212604E-8</v>
      </c>
      <c r="M58" s="103">
        <f>IFERROR((($C58*s_TR)/s_res!L58),0)</f>
        <v>6.2513700183813704E-8</v>
      </c>
      <c r="N58" s="103">
        <f>IFERROR((($C58*s_TR)/s_res!M58),0)</f>
        <v>7.2358377378115067E-8</v>
      </c>
      <c r="O58" s="103">
        <f>IFERROR((($C58*s_TR)/s_res!N58),0)</f>
        <v>4.934508086712326E-8</v>
      </c>
      <c r="P58" s="103">
        <f>IFERROR((($C58*s_TR)/s_res!O58),0)</f>
        <v>3.2637447398827055E-8</v>
      </c>
      <c r="Q58" s="103">
        <f>IFERROR((($C58*s_TR)/s_res!P58),0)</f>
        <v>4.8950434346301345E-8</v>
      </c>
      <c r="R58" s="103">
        <f>IFERROR((($C58*s_TR)/s_res!Q58),0)</f>
        <v>4.9241632060273945E-8</v>
      </c>
      <c r="S58" s="103">
        <f>IFERROR((($C58*s_TR)/s_res!R58),0)</f>
        <v>6.0348938597260262E-8</v>
      </c>
      <c r="T58" s="103">
        <f>IFERROR(IF((($C58*s_TR)/s_res!C58)&lt;0.01,($C58*s_TR)/s_res!C58,1-EXP(-(($C58*s_TR)/s_res!C58))),".")</f>
        <v>1.2637902828472234E-3</v>
      </c>
      <c r="U58" s="103">
        <f>IFERROR(IF((($C58*s_TR)/s_res!D58)&lt;0.01,($C58*s_TR)/s_res!D58,1-EXP(-(($C58*s_TR)/s_res!D58))),".")</f>
        <v>1.000693035980901E-3</v>
      </c>
      <c r="V58" s="103">
        <f>IFERROR(IF((($C58*s_TR)/s_res!E58)&lt;0.01,($C58*s_TR)/s_res!E58,1-EXP(-(($C58*s_TR)/s_res!E58))),".")</f>
        <v>2.0388939096088987E-4</v>
      </c>
      <c r="W58" s="103">
        <f>IFERROR(IF((($C58*s_TR)/s_res!F58)&lt;0.01,($C58*s_TR)/s_res!F58,1-EXP(-(($C58*s_TR)/s_res!F58))),".")</f>
        <v>1.1988462129508171E-8</v>
      </c>
      <c r="X58" s="103">
        <f>IFERROR(IF((($C58*s_TR)/s_res!G58)&lt;0.01,($C58*s_TR)/s_res!G58,1-EXP(-(($C58*s_TR)/s_res!G58))),".")</f>
        <v>1.4676916622702427E-3</v>
      </c>
      <c r="Y58" s="103">
        <f>IFERROR(IF((($C58*s_TR)/s_res!H58)&lt;0.01,($C58*s_TR)/s_res!H58,1-EXP(-(($C58*s_TR)/s_res!H58))),".")</f>
        <v>2.2644953072902536E-3</v>
      </c>
      <c r="Z58" s="103">
        <f>IFERROR(IF((($C58*s_TR)/s_res!I58)&lt;0.01,($C58*s_TR)/s_res!I58,1-EXP(-(($C58*s_TR)/s_res!I58))),".")</f>
        <v>6.2513700183813704E-8</v>
      </c>
      <c r="AA58" s="103">
        <f>IFERROR(IF((($C58*s_TR)/s_res!J58)&lt;0.01,($C58*s_TR)/s_res!J58,1-EXP(-(($C58*s_TR)/s_res!J58))),".")</f>
        <v>4.0166282952749589E-8</v>
      </c>
      <c r="AB58" s="103">
        <f>IFERROR(IF((($C58*s_TR)/s_res!K58)&lt;0.01,($C58*s_TR)/s_res!K58,1-EXP(-(($C58*s_TR)/s_res!K58))),".")</f>
        <v>6.1824572780212604E-8</v>
      </c>
      <c r="AC58" s="103">
        <f>IFERROR(IF((($C58*s_TR)/s_res!L58)&lt;0.01,($C58*s_TR)/s_res!L58,1-EXP(-(($C58*s_TR)/s_res!L58))),".")</f>
        <v>6.2513700183813704E-8</v>
      </c>
      <c r="AD58" s="103">
        <f>IFERROR(IF((($C58*s_TR)/s_res!M58)&lt;0.01,($C58*s_TR)/s_res!M58,1-EXP(-(($C58*s_TR)/s_res!M58))),".")</f>
        <v>7.2358377378115067E-8</v>
      </c>
      <c r="AE58" s="103">
        <f>IFERROR(IF((($C58*s_TR)/s_res!N58)&lt;0.01,($C58*s_TR)/s_res!N58,1-EXP(-(($C58*s_TR)/s_res!N58))),".")</f>
        <v>4.934508086712326E-8</v>
      </c>
      <c r="AF58" s="103">
        <f>IFERROR(IF((($C58*s_TR)/s_res!O58)&lt;0.01,($C58*s_TR)/s_res!O58,1-EXP(-(($C58*s_TR)/s_res!O58))),".")</f>
        <v>3.2637447398827055E-8</v>
      </c>
      <c r="AG58" s="103">
        <f>IFERROR(IF((($C58*s_TR)/s_res!P58)&lt;0.01,($C58*s_TR)/s_res!P58,1-EXP(-(($C58*s_TR)/s_res!P58))),".")</f>
        <v>4.8950434346301345E-8</v>
      </c>
      <c r="AH58" s="103">
        <f>IFERROR(IF((($C58*s_TR)/s_res!Q58)&lt;0.01,($C58*s_TR)/s_res!Q58,1-EXP(-(($C58*s_TR)/s_res!Q58))),".")</f>
        <v>4.9241632060273945E-8</v>
      </c>
      <c r="AI58" s="103">
        <f>IFERROR(IF((($C58*s_TR)/s_res!R58)&lt;0.01,($C58*s_TR)/s_res!R58,1-EXP(-(($C58*s_TR)/s_res!R58))),".")</f>
        <v>6.0348938597260262E-8</v>
      </c>
    </row>
    <row r="59" spans="1:35">
      <c r="A59" s="101" t="s">
        <v>328</v>
      </c>
      <c r="B59" s="106">
        <v>1</v>
      </c>
      <c r="C59" s="89">
        <v>5</v>
      </c>
      <c r="D59" s="103">
        <f>IFERROR((($C59*s_TR)/s_res!C59),0)</f>
        <v>1.7676721844134658E-5</v>
      </c>
      <c r="E59" s="103">
        <f>IFERROR((($C59*s_TR)/s_res!D59),0)</f>
        <v>2.8691198933718142E-5</v>
      </c>
      <c r="F59" s="103">
        <f>IFERROR((($C59*s_TR)/s_res!E59),0)</f>
        <v>5.845779740836704E-6</v>
      </c>
      <c r="G59" s="103">
        <f>IFERROR((($C59*s_TR)/s_res!F59),0)</f>
        <v>3.0649682000895318E-8</v>
      </c>
      <c r="H59" s="103">
        <f>IFERROR((($C59*s_TR)/s_res!G59),0)</f>
        <v>2.3553151266972262E-5</v>
      </c>
      <c r="I59" s="103">
        <f>IFERROR((($C59*s_TR)/s_res!H59),0)</f>
        <v>4.639857045985369E-5</v>
      </c>
      <c r="J59" s="103">
        <f>IFERROR((($C59*s_TR)/s_res!I59),0)</f>
        <v>1.0430267167193425E-7</v>
      </c>
      <c r="K59" s="103">
        <f>IFERROR((($C59*s_TR)/s_res!J59),0)</f>
        <v>3.5982221248512007E-8</v>
      </c>
      <c r="L59" s="103">
        <f>IFERROR((($C59*s_TR)/s_res!K59),0)</f>
        <v>7.7456836347090415E-8</v>
      </c>
      <c r="M59" s="103">
        <f>IFERROR((($C59*s_TR)/s_res!L59),0)</f>
        <v>1.0122200204449316E-7</v>
      </c>
      <c r="N59" s="103">
        <f>IFERROR((($C59*s_TR)/s_res!M59),0)</f>
        <v>1.817595080190247E-7</v>
      </c>
      <c r="O59" s="103">
        <f>IFERROR((($C59*s_TR)/s_res!N59),0)</f>
        <v>8.4365352936986319E-8</v>
      </c>
      <c r="P59" s="103">
        <f>IFERROR((($C59*s_TR)/s_res!O59),0)</f>
        <v>3.0490802157435103E-8</v>
      </c>
      <c r="Q59" s="103">
        <f>IFERROR((($C59*s_TR)/s_res!P59),0)</f>
        <v>6.7192093513375807E-8</v>
      </c>
      <c r="R59" s="103">
        <f>IFERROR((($C59*s_TR)/s_res!Q59),0)</f>
        <v>8.2554336474885886E-8</v>
      </c>
      <c r="S59" s="103">
        <f>IFERROR((($C59*s_TR)/s_res!R59),0)</f>
        <v>1.5428799433288677E-7</v>
      </c>
      <c r="T59" s="103">
        <f>IFERROR(IF((($C59*s_TR)/s_res!C59)&lt;0.01,($C59*s_TR)/s_res!C59,1-EXP(-(($C59*s_TR)/s_res!C59))),".")</f>
        <v>1.7676721844134658E-5</v>
      </c>
      <c r="U59" s="103">
        <f>IFERROR(IF((($C59*s_TR)/s_res!D59)&lt;0.01,($C59*s_TR)/s_res!D59,1-EXP(-(($C59*s_TR)/s_res!D59))),".")</f>
        <v>2.8691198933718142E-5</v>
      </c>
      <c r="V59" s="103">
        <f>IFERROR(IF((($C59*s_TR)/s_res!E59)&lt;0.01,($C59*s_TR)/s_res!E59,1-EXP(-(($C59*s_TR)/s_res!E59))),".")</f>
        <v>5.845779740836704E-6</v>
      </c>
      <c r="W59" s="103">
        <f>IFERROR(IF((($C59*s_TR)/s_res!F59)&lt;0.01,($C59*s_TR)/s_res!F59,1-EXP(-(($C59*s_TR)/s_res!F59))),".")</f>
        <v>3.0649682000895318E-8</v>
      </c>
      <c r="X59" s="103">
        <f>IFERROR(IF((($C59*s_TR)/s_res!G59)&lt;0.01,($C59*s_TR)/s_res!G59,1-EXP(-(($C59*s_TR)/s_res!G59))),".")</f>
        <v>2.3553151266972262E-5</v>
      </c>
      <c r="Y59" s="103">
        <f>IFERROR(IF((($C59*s_TR)/s_res!H59)&lt;0.01,($C59*s_TR)/s_res!H59,1-EXP(-(($C59*s_TR)/s_res!H59))),".")</f>
        <v>4.639857045985369E-5</v>
      </c>
      <c r="Z59" s="103">
        <f>IFERROR(IF((($C59*s_TR)/s_res!I59)&lt;0.01,($C59*s_TR)/s_res!I59,1-EXP(-(($C59*s_TR)/s_res!I59))),".")</f>
        <v>1.0430267167193425E-7</v>
      </c>
      <c r="AA59" s="103">
        <f>IFERROR(IF((($C59*s_TR)/s_res!J59)&lt;0.01,($C59*s_TR)/s_res!J59,1-EXP(-(($C59*s_TR)/s_res!J59))),".")</f>
        <v>3.5982221248512007E-8</v>
      </c>
      <c r="AB59" s="103">
        <f>IFERROR(IF((($C59*s_TR)/s_res!K59)&lt;0.01,($C59*s_TR)/s_res!K59,1-EXP(-(($C59*s_TR)/s_res!K59))),".")</f>
        <v>7.7456836347090415E-8</v>
      </c>
      <c r="AC59" s="103">
        <f>IFERROR(IF((($C59*s_TR)/s_res!L59)&lt;0.01,($C59*s_TR)/s_res!L59,1-EXP(-(($C59*s_TR)/s_res!L59))),".")</f>
        <v>1.0122200204449316E-7</v>
      </c>
      <c r="AD59" s="103">
        <f>IFERROR(IF((($C59*s_TR)/s_res!M59)&lt;0.01,($C59*s_TR)/s_res!M59,1-EXP(-(($C59*s_TR)/s_res!M59))),".")</f>
        <v>1.817595080190247E-7</v>
      </c>
      <c r="AE59" s="103">
        <f>IFERROR(IF((($C59*s_TR)/s_res!N59)&lt;0.01,($C59*s_TR)/s_res!N59,1-EXP(-(($C59*s_TR)/s_res!N59))),".")</f>
        <v>8.4365352936986319E-8</v>
      </c>
      <c r="AF59" s="103">
        <f>IFERROR(IF((($C59*s_TR)/s_res!O59)&lt;0.01,($C59*s_TR)/s_res!O59,1-EXP(-(($C59*s_TR)/s_res!O59))),".")</f>
        <v>3.0490802157435103E-8</v>
      </c>
      <c r="AG59" s="103">
        <f>IFERROR(IF((($C59*s_TR)/s_res!P59)&lt;0.01,($C59*s_TR)/s_res!P59,1-EXP(-(($C59*s_TR)/s_res!P59))),".")</f>
        <v>6.7192093513375807E-8</v>
      </c>
      <c r="AH59" s="103">
        <f>IFERROR(IF((($C59*s_TR)/s_res!Q59)&lt;0.01,($C59*s_TR)/s_res!Q59,1-EXP(-(($C59*s_TR)/s_res!Q59))),".")</f>
        <v>8.2554336474885886E-8</v>
      </c>
      <c r="AI59" s="103">
        <f>IFERROR(IF((($C59*s_TR)/s_res!R59)&lt;0.01,($C59*s_TR)/s_res!R59,1-EXP(-(($C59*s_TR)/s_res!R59))),".")</f>
        <v>1.5428799433288677E-7</v>
      </c>
    </row>
    <row r="60" spans="1:35">
      <c r="A60" s="101" t="s">
        <v>329</v>
      </c>
      <c r="B60" s="107">
        <v>1.9000000000000001E-8</v>
      </c>
      <c r="C60" s="89">
        <v>5</v>
      </c>
      <c r="D60" s="103">
        <f>IFERROR((($C60*s_TR)/s_res!C60),0)</f>
        <v>0</v>
      </c>
      <c r="E60" s="103">
        <f>IFERROR((($C60*s_TR)/s_res!D60),0)</f>
        <v>0</v>
      </c>
      <c r="F60" s="103">
        <f>IFERROR((($C60*s_TR)/s_res!E60),0)</f>
        <v>0</v>
      </c>
      <c r="G60" s="103">
        <f>IFERROR((($C60*s_TR)/s_res!F60),0)</f>
        <v>1.3373386926432339E-14</v>
      </c>
      <c r="H60" s="103">
        <f>IFERROR((($C60*s_TR)/s_res!G60),0)</f>
        <v>1.3373386926432339E-14</v>
      </c>
      <c r="I60" s="103">
        <f>IFERROR((($C60*s_TR)/s_res!H60),0)</f>
        <v>1.3373386926432339E-14</v>
      </c>
      <c r="J60" s="103">
        <f>IFERROR((($C60*s_TR)/s_res!I60),0)</f>
        <v>0</v>
      </c>
      <c r="K60" s="103">
        <f>IFERROR((($C60*s_TR)/s_res!J60),0)</f>
        <v>0</v>
      </c>
      <c r="L60" s="103">
        <f>IFERROR((($C60*s_TR)/s_res!K60),0)</f>
        <v>0</v>
      </c>
      <c r="M60" s="103">
        <f>IFERROR((($C60*s_TR)/s_res!L60),0)</f>
        <v>0</v>
      </c>
      <c r="N60" s="103">
        <f>IFERROR((($C60*s_TR)/s_res!M60),0)</f>
        <v>0</v>
      </c>
      <c r="O60" s="103">
        <f>IFERROR((($C60*s_TR)/s_res!N60),0)</f>
        <v>2.8862066287321034E-13</v>
      </c>
      <c r="P60" s="103">
        <f>IFERROR((($C60*s_TR)/s_res!O60),0)</f>
        <v>6.770062263092808E-14</v>
      </c>
      <c r="Q60" s="103">
        <f>IFERROR((($C60*s_TR)/s_res!P60),0)</f>
        <v>1.9003374435313976E-13</v>
      </c>
      <c r="R60" s="103">
        <f>IFERROR((($C60*s_TR)/s_res!Q60),0)</f>
        <v>2.6686868259730793E-13</v>
      </c>
      <c r="S60" s="103">
        <f>IFERROR((($C60*s_TR)/s_res!R60),0)</f>
        <v>6.732053684134867E-14</v>
      </c>
      <c r="T60" s="103" t="str">
        <f>IFERROR(IF((($C60*s_TR)/s_res!C60)&lt;0.01,($C60*s_TR)/s_res!C60,1-EXP(-(($C60*s_TR)/s_res!C60))),".")</f>
        <v>.</v>
      </c>
      <c r="U60" s="103" t="str">
        <f>IFERROR(IF((($C60*s_TR)/s_res!D60)&lt;0.01,($C60*s_TR)/s_res!D60,1-EXP(-(($C60*s_TR)/s_res!D60))),".")</f>
        <v>.</v>
      </c>
      <c r="V60" s="103" t="str">
        <f>IFERROR(IF((($C60*s_TR)/s_res!E60)&lt;0.01,($C60*s_TR)/s_res!E60,1-EXP(-(($C60*s_TR)/s_res!E60))),".")</f>
        <v>.</v>
      </c>
      <c r="W60" s="103">
        <f>IFERROR(IF((($C60*s_TR)/s_res!F60)&lt;0.01,($C60*s_TR)/s_res!F60,1-EXP(-(($C60*s_TR)/s_res!F60))),".")</f>
        <v>1.3373386926432339E-14</v>
      </c>
      <c r="X60" s="103">
        <f>IFERROR(IF((($C60*s_TR)/s_res!G60)&lt;0.01,($C60*s_TR)/s_res!G60,1-EXP(-(($C60*s_TR)/s_res!G60))),".")</f>
        <v>1.3373386926432339E-14</v>
      </c>
      <c r="Y60" s="103">
        <f>IFERROR(IF((($C60*s_TR)/s_res!H60)&lt;0.01,($C60*s_TR)/s_res!H60,1-EXP(-(($C60*s_TR)/s_res!H60))),".")</f>
        <v>1.3373386926432339E-14</v>
      </c>
      <c r="Z60" s="103" t="str">
        <f>IFERROR(IF((($C60*s_TR)/s_res!I60)&lt;0.01,($C60*s_TR)/s_res!I60,1-EXP(-(($C60*s_TR)/s_res!I60))),".")</f>
        <v>.</v>
      </c>
      <c r="AA60" s="103" t="str">
        <f>IFERROR(IF((($C60*s_TR)/s_res!J60)&lt;0.01,($C60*s_TR)/s_res!J60,1-EXP(-(($C60*s_TR)/s_res!J60))),".")</f>
        <v>.</v>
      </c>
      <c r="AB60" s="103" t="str">
        <f>IFERROR(IF((($C60*s_TR)/s_res!K60)&lt;0.01,($C60*s_TR)/s_res!K60,1-EXP(-(($C60*s_TR)/s_res!K60))),".")</f>
        <v>.</v>
      </c>
      <c r="AC60" s="103" t="str">
        <f>IFERROR(IF((($C60*s_TR)/s_res!L60)&lt;0.01,($C60*s_TR)/s_res!L60,1-EXP(-(($C60*s_TR)/s_res!L60))),".")</f>
        <v>.</v>
      </c>
      <c r="AD60" s="103" t="str">
        <f>IFERROR(IF((($C60*s_TR)/s_res!M60)&lt;0.01,($C60*s_TR)/s_res!M60,1-EXP(-(($C60*s_TR)/s_res!M60))),".")</f>
        <v>.</v>
      </c>
      <c r="AE60" s="103">
        <f>IFERROR(IF((($C60*s_TR)/s_res!N60)&lt;0.01,($C60*s_TR)/s_res!N60,1-EXP(-(($C60*s_TR)/s_res!N60))),".")</f>
        <v>2.8862066287321034E-13</v>
      </c>
      <c r="AF60" s="103">
        <f>IFERROR(IF((($C60*s_TR)/s_res!O60)&lt;0.01,($C60*s_TR)/s_res!O60,1-EXP(-(($C60*s_TR)/s_res!O60))),".")</f>
        <v>6.770062263092808E-14</v>
      </c>
      <c r="AG60" s="103">
        <f>IFERROR(IF((($C60*s_TR)/s_res!P60)&lt;0.01,($C60*s_TR)/s_res!P60,1-EXP(-(($C60*s_TR)/s_res!P60))),".")</f>
        <v>1.9003374435313976E-13</v>
      </c>
      <c r="AH60" s="103">
        <f>IFERROR(IF((($C60*s_TR)/s_res!Q60)&lt;0.01,($C60*s_TR)/s_res!Q60,1-EXP(-(($C60*s_TR)/s_res!Q60))),".")</f>
        <v>2.6686868259730793E-13</v>
      </c>
      <c r="AI60" s="103">
        <f>IFERROR(IF((($C60*s_TR)/s_res!R60)&lt;0.01,($C60*s_TR)/s_res!R60,1-EXP(-(($C60*s_TR)/s_res!R60))),".")</f>
        <v>6.732053684134867E-14</v>
      </c>
    </row>
    <row r="61" spans="1:35">
      <c r="A61" s="101" t="s">
        <v>330</v>
      </c>
      <c r="B61" s="106">
        <v>1</v>
      </c>
      <c r="C61" s="89">
        <v>5</v>
      </c>
      <c r="D61" s="103">
        <f>IFERROR((($C61*s_TR)/s_res!C61),0)</f>
        <v>2.4104620696547259E-3</v>
      </c>
      <c r="E61" s="103">
        <f>IFERROR((($C61*s_TR)/s_res!D61),0)</f>
        <v>9.1438617739979743E-4</v>
      </c>
      <c r="F61" s="103">
        <f>IFERROR((($C61*s_TR)/s_res!E61),0)</f>
        <v>1.863045250738201E-4</v>
      </c>
      <c r="G61" s="103">
        <f>IFERROR((($C61*s_TR)/s_res!F61),0)</f>
        <v>5.3549293542850994E-11</v>
      </c>
      <c r="H61" s="103">
        <f>IFERROR((($C61*s_TR)/s_res!G61),0)</f>
        <v>2.5967666482778397E-3</v>
      </c>
      <c r="I61" s="103">
        <f>IFERROR((($C61*s_TR)/s_res!H61),0)</f>
        <v>3.3248483006038171E-3</v>
      </c>
      <c r="J61" s="103">
        <f>IFERROR((($C61*s_TR)/s_res!I61),0)</f>
        <v>1.5403019707607669E-9</v>
      </c>
      <c r="K61" s="103">
        <f>IFERROR((($C61*s_TR)/s_res!J61),0)</f>
        <v>3.0582575916866627E-10</v>
      </c>
      <c r="L61" s="103">
        <f>IFERROR((($C61*s_TR)/s_res!K61),0)</f>
        <v>8.6831530786928216E-10</v>
      </c>
      <c r="M61" s="103">
        <f>IFERROR((($C61*s_TR)/s_res!L61),0)</f>
        <v>1.3527522489323832E-9</v>
      </c>
      <c r="N61" s="103">
        <f>IFERROR((($C61*s_TR)/s_res!M61),0)</f>
        <v>2.9728626119605478E-10</v>
      </c>
      <c r="O61" s="103">
        <f>IFERROR((($C61*s_TR)/s_res!N61),0)</f>
        <v>1.4834492158711E-9</v>
      </c>
      <c r="P61" s="103">
        <f>IFERROR((($C61*s_TR)/s_res!O61),0)</f>
        <v>2.9460570506418211E-10</v>
      </c>
      <c r="Q61" s="103">
        <f>IFERROR((($C61*s_TR)/s_res!P61),0)</f>
        <v>8.309125405509599E-10</v>
      </c>
      <c r="R61" s="103">
        <f>IFERROR((($C61*s_TR)/s_res!Q61),0)</f>
        <v>1.3147082235187606E-9</v>
      </c>
      <c r="S61" s="103">
        <f>IFERROR((($C61*s_TR)/s_res!R61),0)</f>
        <v>2.695627673536104E-10</v>
      </c>
      <c r="T61" s="103">
        <f>IFERROR(IF((($C61*s_TR)/s_res!C61)&lt;0.01,($C61*s_TR)/s_res!C61,1-EXP(-(($C61*s_TR)/s_res!C61))),".")</f>
        <v>2.4104620696547259E-3</v>
      </c>
      <c r="U61" s="103">
        <f>IFERROR(IF((($C61*s_TR)/s_res!D61)&lt;0.01,($C61*s_TR)/s_res!D61,1-EXP(-(($C61*s_TR)/s_res!D61))),".")</f>
        <v>9.1438617739979743E-4</v>
      </c>
      <c r="V61" s="103">
        <f>IFERROR(IF((($C61*s_TR)/s_res!E61)&lt;0.01,($C61*s_TR)/s_res!E61,1-EXP(-(($C61*s_TR)/s_res!E61))),".")</f>
        <v>1.863045250738201E-4</v>
      </c>
      <c r="W61" s="103">
        <f>IFERROR(IF((($C61*s_TR)/s_res!F61)&lt;0.01,($C61*s_TR)/s_res!F61,1-EXP(-(($C61*s_TR)/s_res!F61))),".")</f>
        <v>5.3549293542850994E-11</v>
      </c>
      <c r="X61" s="103">
        <f>IFERROR(IF((($C61*s_TR)/s_res!G61)&lt;0.01,($C61*s_TR)/s_res!G61,1-EXP(-(($C61*s_TR)/s_res!G61))),".")</f>
        <v>2.5967666482778397E-3</v>
      </c>
      <c r="Y61" s="103">
        <f>IFERROR(IF((($C61*s_TR)/s_res!H61)&lt;0.01,($C61*s_TR)/s_res!H61,1-EXP(-(($C61*s_TR)/s_res!H61))),".")</f>
        <v>3.3248483006038171E-3</v>
      </c>
      <c r="Z61" s="103">
        <f>IFERROR(IF((($C61*s_TR)/s_res!I61)&lt;0.01,($C61*s_TR)/s_res!I61,1-EXP(-(($C61*s_TR)/s_res!I61))),".")</f>
        <v>1.5403019707607669E-9</v>
      </c>
      <c r="AA61" s="103">
        <f>IFERROR(IF((($C61*s_TR)/s_res!J61)&lt;0.01,($C61*s_TR)/s_res!J61,1-EXP(-(($C61*s_TR)/s_res!J61))),".")</f>
        <v>3.0582575916866627E-10</v>
      </c>
      <c r="AB61" s="103">
        <f>IFERROR(IF((($C61*s_TR)/s_res!K61)&lt;0.01,($C61*s_TR)/s_res!K61,1-EXP(-(($C61*s_TR)/s_res!K61))),".")</f>
        <v>8.6831530786928216E-10</v>
      </c>
      <c r="AC61" s="103">
        <f>IFERROR(IF((($C61*s_TR)/s_res!L61)&lt;0.01,($C61*s_TR)/s_res!L61,1-EXP(-(($C61*s_TR)/s_res!L61))),".")</f>
        <v>1.3527522489323832E-9</v>
      </c>
      <c r="AD61" s="103">
        <f>IFERROR(IF((($C61*s_TR)/s_res!M61)&lt;0.01,($C61*s_TR)/s_res!M61,1-EXP(-(($C61*s_TR)/s_res!M61))),".")</f>
        <v>2.9728626119605478E-10</v>
      </c>
      <c r="AE61" s="103">
        <f>IFERROR(IF((($C61*s_TR)/s_res!N61)&lt;0.01,($C61*s_TR)/s_res!N61,1-EXP(-(($C61*s_TR)/s_res!N61))),".")</f>
        <v>1.4834492158711E-9</v>
      </c>
      <c r="AF61" s="103">
        <f>IFERROR(IF((($C61*s_TR)/s_res!O61)&lt;0.01,($C61*s_TR)/s_res!O61,1-EXP(-(($C61*s_TR)/s_res!O61))),".")</f>
        <v>2.9460570506418211E-10</v>
      </c>
      <c r="AG61" s="103">
        <f>IFERROR(IF((($C61*s_TR)/s_res!P61)&lt;0.01,($C61*s_TR)/s_res!P61,1-EXP(-(($C61*s_TR)/s_res!P61))),".")</f>
        <v>8.309125405509599E-10</v>
      </c>
      <c r="AH61" s="103">
        <f>IFERROR(IF((($C61*s_TR)/s_res!Q61)&lt;0.01,($C61*s_TR)/s_res!Q61,1-EXP(-(($C61*s_TR)/s_res!Q61))),".")</f>
        <v>1.3147082235187606E-9</v>
      </c>
      <c r="AI61" s="103">
        <f>IFERROR(IF((($C61*s_TR)/s_res!R61)&lt;0.01,($C61*s_TR)/s_res!R61,1-EXP(-(($C61*s_TR)/s_res!R61))),".")</f>
        <v>2.695627673536104E-10</v>
      </c>
    </row>
    <row r="62" spans="1:35">
      <c r="A62" s="101" t="s">
        <v>331</v>
      </c>
      <c r="B62" s="106">
        <v>1.339E-6</v>
      </c>
      <c r="C62" s="89">
        <v>5</v>
      </c>
      <c r="D62" s="103">
        <f>IFERROR((($C62*s_TR)/s_res!C62),0)</f>
        <v>0</v>
      </c>
      <c r="E62" s="103">
        <f>IFERROR((($C62*s_TR)/s_res!D62),0)</f>
        <v>0</v>
      </c>
      <c r="F62" s="103">
        <f>IFERROR((($C62*s_TR)/s_res!E62),0)</f>
        <v>0</v>
      </c>
      <c r="G62" s="103">
        <f>IFERROR((($C62*s_TR)/s_res!F62),0)</f>
        <v>7.5506970152641191E-14</v>
      </c>
      <c r="H62" s="103">
        <f>IFERROR((($C62*s_TR)/s_res!G62),0)</f>
        <v>7.5506970152641191E-14</v>
      </c>
      <c r="I62" s="103">
        <f>IFERROR((($C62*s_TR)/s_res!H62),0)</f>
        <v>7.5506970152641191E-14</v>
      </c>
      <c r="J62" s="103">
        <f>IFERROR((($C62*s_TR)/s_res!I62),0)</f>
        <v>3.1279763639657145E-13</v>
      </c>
      <c r="K62" s="103">
        <f>IFERROR((($C62*s_TR)/s_res!J62),0)</f>
        <v>1.0621961801917985E-13</v>
      </c>
      <c r="L62" s="103">
        <f>IFERROR((($C62*s_TR)/s_res!K62),0)</f>
        <v>2.2583630497771581E-13</v>
      </c>
      <c r="M62" s="103">
        <f>IFERROR((($C62*s_TR)/s_res!L62),0)</f>
        <v>3.0023788426592503E-13</v>
      </c>
      <c r="N62" s="103">
        <f>IFERROR((($C62*s_TR)/s_res!M62),0)</f>
        <v>4.3899324113782677E-13</v>
      </c>
      <c r="O62" s="103">
        <f>IFERROR((($C62*s_TR)/s_res!N62),0)</f>
        <v>2.7820371676530103E-13</v>
      </c>
      <c r="P62" s="103">
        <f>IFERROR((($C62*s_TR)/s_res!O62),0)</f>
        <v>8.9179720303857474E-14</v>
      </c>
      <c r="Q62" s="103">
        <f>IFERROR((($C62*s_TR)/s_res!P62),0)</f>
        <v>1.8743791296965145E-13</v>
      </c>
      <c r="R62" s="103">
        <f>IFERROR((($C62*s_TR)/s_res!Q62),0)</f>
        <v>2.51200594491595E-13</v>
      </c>
      <c r="S62" s="103">
        <f>IFERROR((($C62*s_TR)/s_res!R62),0)</f>
        <v>3.8009591690588669E-13</v>
      </c>
      <c r="T62" s="103" t="str">
        <f>IFERROR(IF((($C62*s_TR)/s_res!C62)&lt;0.01,($C62*s_TR)/s_res!C62,1-EXP(-(($C62*s_TR)/s_res!C62))),".")</f>
        <v>.</v>
      </c>
      <c r="U62" s="103" t="str">
        <f>IFERROR(IF((($C62*s_TR)/s_res!D62)&lt;0.01,($C62*s_TR)/s_res!D62,1-EXP(-(($C62*s_TR)/s_res!D62))),".")</f>
        <v>.</v>
      </c>
      <c r="V62" s="103" t="str">
        <f>IFERROR(IF((($C62*s_TR)/s_res!E62)&lt;0.01,($C62*s_TR)/s_res!E62,1-EXP(-(($C62*s_TR)/s_res!E62))),".")</f>
        <v>.</v>
      </c>
      <c r="W62" s="103">
        <f>IFERROR(IF((($C62*s_TR)/s_res!F62)&lt;0.01,($C62*s_TR)/s_res!F62,1-EXP(-(($C62*s_TR)/s_res!F62))),".")</f>
        <v>7.5506970152641191E-14</v>
      </c>
      <c r="X62" s="103">
        <f>IFERROR(IF((($C62*s_TR)/s_res!G62)&lt;0.01,($C62*s_TR)/s_res!G62,1-EXP(-(($C62*s_TR)/s_res!G62))),".")</f>
        <v>7.5506970152641191E-14</v>
      </c>
      <c r="Y62" s="103">
        <f>IFERROR(IF((($C62*s_TR)/s_res!H62)&lt;0.01,($C62*s_TR)/s_res!H62,1-EXP(-(($C62*s_TR)/s_res!H62))),".")</f>
        <v>7.5506970152641191E-14</v>
      </c>
      <c r="Z62" s="103">
        <f>IFERROR(IF((($C62*s_TR)/s_res!I62)&lt;0.01,($C62*s_TR)/s_res!I62,1-EXP(-(($C62*s_TR)/s_res!I62))),".")</f>
        <v>3.1279763639657145E-13</v>
      </c>
      <c r="AA62" s="103">
        <f>IFERROR(IF((($C62*s_TR)/s_res!J62)&lt;0.01,($C62*s_TR)/s_res!J62,1-EXP(-(($C62*s_TR)/s_res!J62))),".")</f>
        <v>1.0621961801917985E-13</v>
      </c>
      <c r="AB62" s="103">
        <f>IFERROR(IF((($C62*s_TR)/s_res!K62)&lt;0.01,($C62*s_TR)/s_res!K62,1-EXP(-(($C62*s_TR)/s_res!K62))),".")</f>
        <v>2.2583630497771581E-13</v>
      </c>
      <c r="AC62" s="103">
        <f>IFERROR(IF((($C62*s_TR)/s_res!L62)&lt;0.01,($C62*s_TR)/s_res!L62,1-EXP(-(($C62*s_TR)/s_res!L62))),".")</f>
        <v>3.0023788426592503E-13</v>
      </c>
      <c r="AD62" s="103">
        <f>IFERROR(IF((($C62*s_TR)/s_res!M62)&lt;0.01,($C62*s_TR)/s_res!M62,1-EXP(-(($C62*s_TR)/s_res!M62))),".")</f>
        <v>4.3899324113782677E-13</v>
      </c>
      <c r="AE62" s="103">
        <f>IFERROR(IF((($C62*s_TR)/s_res!N62)&lt;0.01,($C62*s_TR)/s_res!N62,1-EXP(-(($C62*s_TR)/s_res!N62))),".")</f>
        <v>2.7820371676530103E-13</v>
      </c>
      <c r="AF62" s="103">
        <f>IFERROR(IF((($C62*s_TR)/s_res!O62)&lt;0.01,($C62*s_TR)/s_res!O62,1-EXP(-(($C62*s_TR)/s_res!O62))),".")</f>
        <v>8.9179720303857474E-14</v>
      </c>
      <c r="AG62" s="103">
        <f>IFERROR(IF((($C62*s_TR)/s_res!P62)&lt;0.01,($C62*s_TR)/s_res!P62,1-EXP(-(($C62*s_TR)/s_res!P62))),".")</f>
        <v>1.8743791296965145E-13</v>
      </c>
      <c r="AH62" s="103">
        <f>IFERROR(IF((($C62*s_TR)/s_res!Q62)&lt;0.01,($C62*s_TR)/s_res!Q62,1-EXP(-(($C62*s_TR)/s_res!Q62))),".")</f>
        <v>2.51200594491595E-13</v>
      </c>
      <c r="AI62" s="103">
        <f>IFERROR(IF((($C62*s_TR)/s_res!R62)&lt;0.01,($C62*s_TR)/s_res!R62,1-EXP(-(($C62*s_TR)/s_res!R62))),".")</f>
        <v>3.8009591690588669E-13</v>
      </c>
    </row>
    <row r="63" spans="1:35">
      <c r="A63" s="98" t="s">
        <v>48</v>
      </c>
      <c r="B63" s="98" t="s">
        <v>24</v>
      </c>
      <c r="C63" s="113">
        <v>5</v>
      </c>
      <c r="D63" s="99">
        <f>SUM(D64:D76)</f>
        <v>3.6928087082762238E-3</v>
      </c>
      <c r="E63" s="99">
        <f t="shared" ref="E63:S63" si="6">SUM(E64:E76)</f>
        <v>1.9535840788363823E-3</v>
      </c>
      <c r="F63" s="99">
        <f t="shared" si="6"/>
        <v>3.9803921252874915E-4</v>
      </c>
      <c r="G63" s="99">
        <f t="shared" si="6"/>
        <v>9.2201797704971723E-6</v>
      </c>
      <c r="H63" s="99">
        <f t="shared" si="6"/>
        <v>4.1000681005754708E-3</v>
      </c>
      <c r="I63" s="99">
        <f t="shared" si="6"/>
        <v>5.6556129668831039E-3</v>
      </c>
      <c r="J63" s="99">
        <f t="shared" si="6"/>
        <v>2.8052322663183604E-4</v>
      </c>
      <c r="K63" s="99">
        <f t="shared" si="6"/>
        <v>5.2411921519332857E-5</v>
      </c>
      <c r="L63" s="99">
        <f t="shared" si="6"/>
        <v>1.4978488417648379E-4</v>
      </c>
      <c r="M63" s="99">
        <f t="shared" si="6"/>
        <v>2.382526986234797E-4</v>
      </c>
      <c r="N63" s="99">
        <f t="shared" si="6"/>
        <v>5.1082166017366477E-5</v>
      </c>
      <c r="O63" s="99">
        <f t="shared" si="6"/>
        <v>2.7592926699204664E-4</v>
      </c>
      <c r="P63" s="99">
        <f t="shared" si="6"/>
        <v>5.1035996535598461E-5</v>
      </c>
      <c r="Q63" s="99">
        <f t="shared" si="6"/>
        <v>1.473484717371153E-4</v>
      </c>
      <c r="R63" s="99">
        <f t="shared" si="6"/>
        <v>2.3147892028544219E-4</v>
      </c>
      <c r="S63" s="99">
        <f t="shared" si="6"/>
        <v>4.6413631441171551E-5</v>
      </c>
      <c r="T63" s="100">
        <f>IFERROR(IF(D63&lt;0.01,D63,1-EXP(-(D63))),".")</f>
        <v>3.6928087082762238E-3</v>
      </c>
      <c r="U63" s="100">
        <f t="shared" ref="U63:AI63" si="7">IFERROR(IF(E63&lt;0.01,E63,1-EXP(-(E63))),".")</f>
        <v>1.9535840788363823E-3</v>
      </c>
      <c r="V63" s="100">
        <f t="shared" si="7"/>
        <v>3.9803921252874915E-4</v>
      </c>
      <c r="W63" s="100">
        <f t="shared" si="7"/>
        <v>9.2201797704971723E-6</v>
      </c>
      <c r="X63" s="100">
        <f t="shared" si="7"/>
        <v>4.1000681005754708E-3</v>
      </c>
      <c r="Y63" s="100">
        <f t="shared" si="7"/>
        <v>5.6556129668831039E-3</v>
      </c>
      <c r="Z63" s="100">
        <f t="shared" si="7"/>
        <v>2.8052322663183604E-4</v>
      </c>
      <c r="AA63" s="100">
        <f t="shared" si="7"/>
        <v>5.2411921519332857E-5</v>
      </c>
      <c r="AB63" s="100">
        <f t="shared" si="7"/>
        <v>1.4978488417648379E-4</v>
      </c>
      <c r="AC63" s="100">
        <f t="shared" si="7"/>
        <v>2.382526986234797E-4</v>
      </c>
      <c r="AD63" s="100">
        <f t="shared" si="7"/>
        <v>5.1082166017366477E-5</v>
      </c>
      <c r="AE63" s="100">
        <f t="shared" si="7"/>
        <v>2.7592926699204664E-4</v>
      </c>
      <c r="AF63" s="100">
        <f t="shared" si="7"/>
        <v>5.1035996535598461E-5</v>
      </c>
      <c r="AG63" s="100">
        <f t="shared" si="7"/>
        <v>1.473484717371153E-4</v>
      </c>
      <c r="AH63" s="100">
        <f t="shared" si="7"/>
        <v>2.3147892028544219E-4</v>
      </c>
      <c r="AI63" s="100">
        <f t="shared" si="7"/>
        <v>4.6413631441171551E-5</v>
      </c>
    </row>
    <row r="64" spans="1:35">
      <c r="A64" s="101" t="s">
        <v>319</v>
      </c>
      <c r="B64" s="106">
        <v>1</v>
      </c>
      <c r="C64" s="89">
        <v>5</v>
      </c>
      <c r="D64" s="103">
        <f>IFERROR((($C64*s_TR)/s_res!C64),0)</f>
        <v>0</v>
      </c>
      <c r="E64" s="103">
        <f>IFERROR((($C64*s_TR)/s_res!D64),0)</f>
        <v>1.4373969142798802E-7</v>
      </c>
      <c r="F64" s="103">
        <f>IFERROR((($C64*s_TR)/s_res!E64),0)</f>
        <v>2.9286701404323627E-8</v>
      </c>
      <c r="G64" s="103">
        <f>IFERROR((($C64*s_TR)/s_res!F64),0)</f>
        <v>2.1561805168663331E-9</v>
      </c>
      <c r="H64" s="103">
        <f>IFERROR((($C64*s_TR)/s_res!G64),0)</f>
        <v>3.1442881921189958E-8</v>
      </c>
      <c r="I64" s="103">
        <f>IFERROR((($C64*s_TR)/s_res!H64),0)</f>
        <v>1.4589587194485435E-7</v>
      </c>
      <c r="J64" s="103">
        <f>IFERROR((($C64*s_TR)/s_res!I64),0)</f>
        <v>5.9468336738136977E-8</v>
      </c>
      <c r="K64" s="103">
        <f>IFERROR((($C64*s_TR)/s_res!J64),0)</f>
        <v>1.2533464625637702E-8</v>
      </c>
      <c r="L64" s="103">
        <f>IFERROR((($C64*s_TR)/s_res!K64),0)</f>
        <v>3.5369305933082295E-8</v>
      </c>
      <c r="M64" s="103">
        <f>IFERROR((($C64*s_TR)/s_res!L64),0)</f>
        <v>5.4136692754717809E-8</v>
      </c>
      <c r="N64" s="103">
        <f>IFERROR((($C64*s_TR)/s_res!M64),0)</f>
        <v>1.2303793807890409E-8</v>
      </c>
      <c r="O64" s="103">
        <f>IFERROR((($C64*s_TR)/s_res!N64),0)</f>
        <v>5.6145599568493137E-8</v>
      </c>
      <c r="P64" s="103">
        <f>IFERROR((($C64*s_TR)/s_res!O64),0)</f>
        <v>1.178685712643574E-8</v>
      </c>
      <c r="Q64" s="103">
        <f>IFERROR((($C64*s_TR)/s_res!P64),0)</f>
        <v>3.2994965940226342E-8</v>
      </c>
      <c r="R64" s="103">
        <f>IFERROR((($C64*s_TR)/s_res!Q64),0)</f>
        <v>4.9845388252261564E-8</v>
      </c>
      <c r="S64" s="103">
        <f>IFERROR((($C64*s_TR)/s_res!R64),0)</f>
        <v>1.0854036507042253E-8</v>
      </c>
      <c r="T64" s="103" t="str">
        <f>IFERROR(IF((($C64*s_TR)/s_res!C64)&lt;0.01,($C64*s_TR)/s_res!C64,1-EXP(-(($C64*s_TR)/s_res!C64))),".")</f>
        <v>.</v>
      </c>
      <c r="U64" s="103">
        <f>IFERROR(IF((($C64*s_TR)/s_res!D64)&lt;0.01,($C64*s_TR)/s_res!D64,1-EXP(-(($C64*s_TR)/s_res!D64))),".")</f>
        <v>1.4373969142798802E-7</v>
      </c>
      <c r="V64" s="103">
        <f>IFERROR(IF((($C64*s_TR)/s_res!E64)&lt;0.01,($C64*s_TR)/s_res!E64,1-EXP(-(($C64*s_TR)/s_res!E64))),".")</f>
        <v>2.9286701404323627E-8</v>
      </c>
      <c r="W64" s="103">
        <f>IFERROR(IF((($C64*s_TR)/s_res!F64)&lt;0.01,($C64*s_TR)/s_res!F64,1-EXP(-(($C64*s_TR)/s_res!F64))),".")</f>
        <v>2.1561805168663331E-9</v>
      </c>
      <c r="X64" s="103">
        <f>IFERROR(IF((($C64*s_TR)/s_res!G64)&lt;0.01,($C64*s_TR)/s_res!G64,1-EXP(-(($C64*s_TR)/s_res!G64))),".")</f>
        <v>3.1442881921189958E-8</v>
      </c>
      <c r="Y64" s="103">
        <f>IFERROR(IF((($C64*s_TR)/s_res!H64)&lt;0.01,($C64*s_TR)/s_res!H64,1-EXP(-(($C64*s_TR)/s_res!H64))),".")</f>
        <v>1.4589587194485435E-7</v>
      </c>
      <c r="Z64" s="103">
        <f>IFERROR(IF((($C64*s_TR)/s_res!I64)&lt;0.01,($C64*s_TR)/s_res!I64,1-EXP(-(($C64*s_TR)/s_res!I64))),".")</f>
        <v>5.9468336738136977E-8</v>
      </c>
      <c r="AA64" s="103">
        <f>IFERROR(IF((($C64*s_TR)/s_res!J64)&lt;0.01,($C64*s_TR)/s_res!J64,1-EXP(-(($C64*s_TR)/s_res!J64))),".")</f>
        <v>1.2533464625637702E-8</v>
      </c>
      <c r="AB64" s="103">
        <f>IFERROR(IF((($C64*s_TR)/s_res!K64)&lt;0.01,($C64*s_TR)/s_res!K64,1-EXP(-(($C64*s_TR)/s_res!K64))),".")</f>
        <v>3.5369305933082295E-8</v>
      </c>
      <c r="AC64" s="103">
        <f>IFERROR(IF((($C64*s_TR)/s_res!L64)&lt;0.01,($C64*s_TR)/s_res!L64,1-EXP(-(($C64*s_TR)/s_res!L64))),".")</f>
        <v>5.4136692754717809E-8</v>
      </c>
      <c r="AD64" s="103">
        <f>IFERROR(IF((($C64*s_TR)/s_res!M64)&lt;0.01,($C64*s_TR)/s_res!M64,1-EXP(-(($C64*s_TR)/s_res!M64))),".")</f>
        <v>1.2303793807890409E-8</v>
      </c>
      <c r="AE64" s="103">
        <f>IFERROR(IF((($C64*s_TR)/s_res!N64)&lt;0.01,($C64*s_TR)/s_res!N64,1-EXP(-(($C64*s_TR)/s_res!N64))),".")</f>
        <v>5.6145599568493137E-8</v>
      </c>
      <c r="AF64" s="103">
        <f>IFERROR(IF((($C64*s_TR)/s_res!O64)&lt;0.01,($C64*s_TR)/s_res!O64,1-EXP(-(($C64*s_TR)/s_res!O64))),".")</f>
        <v>1.178685712643574E-8</v>
      </c>
      <c r="AG64" s="103">
        <f>IFERROR(IF((($C64*s_TR)/s_res!P64)&lt;0.01,($C64*s_TR)/s_res!P64,1-EXP(-(($C64*s_TR)/s_res!P64))),".")</f>
        <v>3.2994965940226342E-8</v>
      </c>
      <c r="AH64" s="103">
        <f>IFERROR(IF((($C64*s_TR)/s_res!Q64)&lt;0.01,($C64*s_TR)/s_res!Q64,1-EXP(-(($C64*s_TR)/s_res!Q64))),".")</f>
        <v>4.9845388252261564E-8</v>
      </c>
      <c r="AI64" s="103">
        <f>IFERROR(IF((($C64*s_TR)/s_res!R64)&lt;0.01,($C64*s_TR)/s_res!R64,1-EXP(-(($C64*s_TR)/s_res!R64))),".")</f>
        <v>1.0854036507042253E-8</v>
      </c>
    </row>
    <row r="65" spans="1:35">
      <c r="A65" s="101" t="s">
        <v>320</v>
      </c>
      <c r="B65" s="106">
        <v>1</v>
      </c>
      <c r="C65" s="89">
        <v>5</v>
      </c>
      <c r="D65" s="103">
        <f>IFERROR((($C65*s_TR)/s_res!C65),0)</f>
        <v>0</v>
      </c>
      <c r="E65" s="103">
        <f>IFERROR((($C65*s_TR)/s_res!D65),0)</f>
        <v>8.7630776791624294E-7</v>
      </c>
      <c r="F65" s="103">
        <f>IFERROR((($C65*s_TR)/s_res!E65),0)</f>
        <v>1.7854611821056947E-7</v>
      </c>
      <c r="G65" s="103">
        <f>IFERROR((($C65*s_TR)/s_res!F65),0)</f>
        <v>3.3323031470183945E-14</v>
      </c>
      <c r="H65" s="103">
        <f>IFERROR((($C65*s_TR)/s_res!G65),0)</f>
        <v>1.7854615153360096E-7</v>
      </c>
      <c r="I65" s="103">
        <f>IFERROR((($C65*s_TR)/s_res!H65),0)</f>
        <v>8.7630780123927443E-7</v>
      </c>
      <c r="J65" s="103">
        <f>IFERROR((($C65*s_TR)/s_res!I65),0)</f>
        <v>2.3335743998268493E-13</v>
      </c>
      <c r="K65" s="103">
        <f>IFERROR((($C65*s_TR)/s_res!J65),0)</f>
        <v>1.0767892793740272E-13</v>
      </c>
      <c r="L65" s="103">
        <f>IFERROR((($C65*s_TR)/s_res!K65),0)</f>
        <v>2.0388909431934246E-13</v>
      </c>
      <c r="M65" s="103">
        <f>IFERROR((($C65*s_TR)/s_res!L65),0)</f>
        <v>2.3256099820799998E-13</v>
      </c>
      <c r="N65" s="103">
        <f>IFERROR((($C65*s_TR)/s_res!M65),0)</f>
        <v>1.8079228285347945E-13</v>
      </c>
      <c r="O65" s="103">
        <f>IFERROR((($C65*s_TR)/s_res!N65),0)</f>
        <v>2.1651721235506843E-13</v>
      </c>
      <c r="P65" s="103">
        <f>IFERROR((($C65*s_TR)/s_res!O65),0)</f>
        <v>9.990828365326026E-14</v>
      </c>
      <c r="Q65" s="103">
        <f>IFERROR((($C65*s_TR)/s_res!P65),0)</f>
        <v>1.8917544833753421E-13</v>
      </c>
      <c r="R65" s="103">
        <f>IFERROR((($C65*s_TR)/s_res!Q65),0)</f>
        <v>2.1577824576E-13</v>
      </c>
      <c r="S65" s="103">
        <f>IFERROR((($C65*s_TR)/s_res!R65),0)</f>
        <v>1.6774541708054788E-13</v>
      </c>
      <c r="T65" s="103" t="str">
        <f>IFERROR(IF((($C65*s_TR)/s_res!C65)&lt;0.01,($C65*s_TR)/s_res!C65,1-EXP(-(($C65*s_TR)/s_res!C65))),".")</f>
        <v>.</v>
      </c>
      <c r="U65" s="103">
        <f>IFERROR(IF((($C65*s_TR)/s_res!D65)&lt;0.01,($C65*s_TR)/s_res!D65,1-EXP(-(($C65*s_TR)/s_res!D65))),".")</f>
        <v>8.7630776791624294E-7</v>
      </c>
      <c r="V65" s="103">
        <f>IFERROR(IF((($C65*s_TR)/s_res!E65)&lt;0.01,($C65*s_TR)/s_res!E65,1-EXP(-(($C65*s_TR)/s_res!E65))),".")</f>
        <v>1.7854611821056947E-7</v>
      </c>
      <c r="W65" s="103">
        <f>IFERROR(IF((($C65*s_TR)/s_res!F65)&lt;0.01,($C65*s_TR)/s_res!F65,1-EXP(-(($C65*s_TR)/s_res!F65))),".")</f>
        <v>3.3323031470183945E-14</v>
      </c>
      <c r="X65" s="103">
        <f>IFERROR(IF((($C65*s_TR)/s_res!G65)&lt;0.01,($C65*s_TR)/s_res!G65,1-EXP(-(($C65*s_TR)/s_res!G65))),".")</f>
        <v>1.7854615153360096E-7</v>
      </c>
      <c r="Y65" s="103">
        <f>IFERROR(IF((($C65*s_TR)/s_res!H65)&lt;0.01,($C65*s_TR)/s_res!H65,1-EXP(-(($C65*s_TR)/s_res!H65))),".")</f>
        <v>8.7630780123927443E-7</v>
      </c>
      <c r="Z65" s="103">
        <f>IFERROR(IF((($C65*s_TR)/s_res!I65)&lt;0.01,($C65*s_TR)/s_res!I65,1-EXP(-(($C65*s_TR)/s_res!I65))),".")</f>
        <v>2.3335743998268493E-13</v>
      </c>
      <c r="AA65" s="103">
        <f>IFERROR(IF((($C65*s_TR)/s_res!J65)&lt;0.01,($C65*s_TR)/s_res!J65,1-EXP(-(($C65*s_TR)/s_res!J65))),".")</f>
        <v>1.0767892793740272E-13</v>
      </c>
      <c r="AB65" s="103">
        <f>IFERROR(IF((($C65*s_TR)/s_res!K65)&lt;0.01,($C65*s_TR)/s_res!K65,1-EXP(-(($C65*s_TR)/s_res!K65))),".")</f>
        <v>2.0388909431934246E-13</v>
      </c>
      <c r="AC65" s="103">
        <f>IFERROR(IF((($C65*s_TR)/s_res!L65)&lt;0.01,($C65*s_TR)/s_res!L65,1-EXP(-(($C65*s_TR)/s_res!L65))),".")</f>
        <v>2.3256099820799998E-13</v>
      </c>
      <c r="AD65" s="103">
        <f>IFERROR(IF((($C65*s_TR)/s_res!M65)&lt;0.01,($C65*s_TR)/s_res!M65,1-EXP(-(($C65*s_TR)/s_res!M65))),".")</f>
        <v>1.8079228285347945E-13</v>
      </c>
      <c r="AE65" s="103">
        <f>IFERROR(IF((($C65*s_TR)/s_res!N65)&lt;0.01,($C65*s_TR)/s_res!N65,1-EXP(-(($C65*s_TR)/s_res!N65))),".")</f>
        <v>2.1651721235506843E-13</v>
      </c>
      <c r="AF65" s="103">
        <f>IFERROR(IF((($C65*s_TR)/s_res!O65)&lt;0.01,($C65*s_TR)/s_res!O65,1-EXP(-(($C65*s_TR)/s_res!O65))),".")</f>
        <v>9.990828365326026E-14</v>
      </c>
      <c r="AG65" s="103">
        <f>IFERROR(IF((($C65*s_TR)/s_res!P65)&lt;0.01,($C65*s_TR)/s_res!P65,1-EXP(-(($C65*s_TR)/s_res!P65))),".")</f>
        <v>1.8917544833753421E-13</v>
      </c>
      <c r="AH65" s="103">
        <f>IFERROR(IF((($C65*s_TR)/s_res!Q65)&lt;0.01,($C65*s_TR)/s_res!Q65,1-EXP(-(($C65*s_TR)/s_res!Q65))),".")</f>
        <v>2.1577824576E-13</v>
      </c>
      <c r="AI65" s="103">
        <f>IFERROR(IF((($C65*s_TR)/s_res!R65)&lt;0.01,($C65*s_TR)/s_res!R65,1-EXP(-(($C65*s_TR)/s_res!R65))),".")</f>
        <v>1.6774541708054788E-13</v>
      </c>
    </row>
    <row r="66" spans="1:35">
      <c r="A66" s="101" t="s">
        <v>321</v>
      </c>
      <c r="B66" s="106">
        <v>0.99980000000000002</v>
      </c>
      <c r="C66" s="89">
        <v>5</v>
      </c>
      <c r="D66" s="103">
        <f>IFERROR((($C66*s_TR)/s_res!C66),0)</f>
        <v>5.8275222048534496E-7</v>
      </c>
      <c r="E66" s="103">
        <f>IFERROR((($C66*s_TR)/s_res!D66),0)</f>
        <v>4.8975176794517019E-6</v>
      </c>
      <c r="F66" s="103">
        <f>IFERROR((($C66*s_TR)/s_res!E66),0)</f>
        <v>9.9786034376145746E-7</v>
      </c>
      <c r="G66" s="103">
        <f>IFERROR((($C66*s_TR)/s_res!F66),0)</f>
        <v>1.4042604844109745E-6</v>
      </c>
      <c r="H66" s="103">
        <f>IFERROR((($C66*s_TR)/s_res!G66),0)</f>
        <v>2.9848730486577771E-6</v>
      </c>
      <c r="I66" s="103">
        <f>IFERROR((($C66*s_TR)/s_res!H66),0)</f>
        <v>6.8845303843480221E-6</v>
      </c>
      <c r="J66" s="103">
        <f>IFERROR((($C66*s_TR)/s_res!I66),0)</f>
        <v>3.6257040149987876E-5</v>
      </c>
      <c r="K66" s="103">
        <f>IFERROR((($C66*s_TR)/s_res!J66),0)</f>
        <v>8.2483701210783218E-6</v>
      </c>
      <c r="L66" s="103">
        <f>IFERROR((($C66*s_TR)/s_res!K66),0)</f>
        <v>2.297273331242475E-5</v>
      </c>
      <c r="M66" s="103">
        <f>IFERROR((($C66*s_TR)/s_res!L66),0)</f>
        <v>3.3956358401339997E-5</v>
      </c>
      <c r="N66" s="103">
        <f>IFERROR((($C66*s_TR)/s_res!M66),0)</f>
        <v>8.1375965554026838E-6</v>
      </c>
      <c r="O66" s="103">
        <f>IFERROR((($C66*s_TR)/s_res!N66),0)</f>
        <v>3.228796826879963E-5</v>
      </c>
      <c r="P66" s="103">
        <f>IFERROR((($C66*s_TR)/s_res!O66),0)</f>
        <v>7.3550461715041699E-6</v>
      </c>
      <c r="Q66" s="103">
        <f>IFERROR((($C66*s_TR)/s_res!P66),0)</f>
        <v>2.0575590560110676E-5</v>
      </c>
      <c r="R66" s="103">
        <f>IFERROR((($C66*s_TR)/s_res!Q66),0)</f>
        <v>2.8760403109677023E-5</v>
      </c>
      <c r="S66" s="103">
        <f>IFERROR((($C66*s_TR)/s_res!R66),0)</f>
        <v>7.0689325146788912E-6</v>
      </c>
      <c r="T66" s="103">
        <f>IFERROR(IF((($C66*s_TR)/s_res!C66)&lt;0.01,($C66*s_TR)/s_res!C66,1-EXP(-(($C66*s_TR)/s_res!C66))),".")</f>
        <v>5.8275222048534496E-7</v>
      </c>
      <c r="U66" s="103">
        <f>IFERROR(IF((($C66*s_TR)/s_res!D66)&lt;0.01,($C66*s_TR)/s_res!D66,1-EXP(-(($C66*s_TR)/s_res!D66))),".")</f>
        <v>4.8975176794517019E-6</v>
      </c>
      <c r="V66" s="103">
        <f>IFERROR(IF((($C66*s_TR)/s_res!E66)&lt;0.01,($C66*s_TR)/s_res!E66,1-EXP(-(($C66*s_TR)/s_res!E66))),".")</f>
        <v>9.9786034376145746E-7</v>
      </c>
      <c r="W66" s="103">
        <f>IFERROR(IF((($C66*s_TR)/s_res!F66)&lt;0.01,($C66*s_TR)/s_res!F66,1-EXP(-(($C66*s_TR)/s_res!F66))),".")</f>
        <v>1.4042604844109745E-6</v>
      </c>
      <c r="X66" s="103">
        <f>IFERROR(IF((($C66*s_TR)/s_res!G66)&lt;0.01,($C66*s_TR)/s_res!G66,1-EXP(-(($C66*s_TR)/s_res!G66))),".")</f>
        <v>2.9848730486577771E-6</v>
      </c>
      <c r="Y66" s="103">
        <f>IFERROR(IF((($C66*s_TR)/s_res!H66)&lt;0.01,($C66*s_TR)/s_res!H66,1-EXP(-(($C66*s_TR)/s_res!H66))),".")</f>
        <v>6.8845303843480221E-6</v>
      </c>
      <c r="Z66" s="103">
        <f>IFERROR(IF((($C66*s_TR)/s_res!I66)&lt;0.01,($C66*s_TR)/s_res!I66,1-EXP(-(($C66*s_TR)/s_res!I66))),".")</f>
        <v>3.6257040149987876E-5</v>
      </c>
      <c r="AA66" s="103">
        <f>IFERROR(IF((($C66*s_TR)/s_res!J66)&lt;0.01,($C66*s_TR)/s_res!J66,1-EXP(-(($C66*s_TR)/s_res!J66))),".")</f>
        <v>8.2483701210783218E-6</v>
      </c>
      <c r="AB66" s="103">
        <f>IFERROR(IF((($C66*s_TR)/s_res!K66)&lt;0.01,($C66*s_TR)/s_res!K66,1-EXP(-(($C66*s_TR)/s_res!K66))),".")</f>
        <v>2.297273331242475E-5</v>
      </c>
      <c r="AC66" s="103">
        <f>IFERROR(IF((($C66*s_TR)/s_res!L66)&lt;0.01,($C66*s_TR)/s_res!L66,1-EXP(-(($C66*s_TR)/s_res!L66))),".")</f>
        <v>3.3956358401339997E-5</v>
      </c>
      <c r="AD66" s="103">
        <f>IFERROR(IF((($C66*s_TR)/s_res!M66)&lt;0.01,($C66*s_TR)/s_res!M66,1-EXP(-(($C66*s_TR)/s_res!M66))),".")</f>
        <v>8.1375965554026838E-6</v>
      </c>
      <c r="AE66" s="103">
        <f>IFERROR(IF((($C66*s_TR)/s_res!N66)&lt;0.01,($C66*s_TR)/s_res!N66,1-EXP(-(($C66*s_TR)/s_res!N66))),".")</f>
        <v>3.228796826879963E-5</v>
      </c>
      <c r="AF66" s="103">
        <f>IFERROR(IF((($C66*s_TR)/s_res!O66)&lt;0.01,($C66*s_TR)/s_res!O66,1-EXP(-(($C66*s_TR)/s_res!O66))),".")</f>
        <v>7.3550461715041699E-6</v>
      </c>
      <c r="AG66" s="103">
        <f>IFERROR(IF((($C66*s_TR)/s_res!P66)&lt;0.01,($C66*s_TR)/s_res!P66,1-EXP(-(($C66*s_TR)/s_res!P66))),".")</f>
        <v>2.0575590560110676E-5</v>
      </c>
      <c r="AH66" s="103">
        <f>IFERROR(IF((($C66*s_TR)/s_res!Q66)&lt;0.01,($C66*s_TR)/s_res!Q66,1-EXP(-(($C66*s_TR)/s_res!Q66))),".")</f>
        <v>2.8760403109677023E-5</v>
      </c>
      <c r="AI66" s="103">
        <f>IFERROR(IF((($C66*s_TR)/s_res!R66)&lt;0.01,($C66*s_TR)/s_res!R66,1-EXP(-(($C66*s_TR)/s_res!R66))),".")</f>
        <v>7.0689325146788912E-6</v>
      </c>
    </row>
    <row r="67" spans="1:35">
      <c r="A67" s="101" t="s">
        <v>322</v>
      </c>
      <c r="B67" s="106">
        <v>2.0000000000000001E-4</v>
      </c>
      <c r="C67" s="89">
        <v>5</v>
      </c>
      <c r="D67" s="103">
        <f>IFERROR((($C67*s_TR)/s_res!C67),0)</f>
        <v>0</v>
      </c>
      <c r="E67" s="103">
        <f>IFERROR((($C67*s_TR)/s_res!D67),0)</f>
        <v>0</v>
      </c>
      <c r="F67" s="103">
        <f>IFERROR((($C67*s_TR)/s_res!E67),0)</f>
        <v>0</v>
      </c>
      <c r="G67" s="103">
        <f>IFERROR((($C67*s_TR)/s_res!F67),0)</f>
        <v>2.5102371724235477E-14</v>
      </c>
      <c r="H67" s="103">
        <f>IFERROR((($C67*s_TR)/s_res!G67),0)</f>
        <v>2.5102371724235474E-14</v>
      </c>
      <c r="I67" s="103">
        <f>IFERROR((($C67*s_TR)/s_res!H67),0)</f>
        <v>2.5102371724235474E-14</v>
      </c>
      <c r="J67" s="103">
        <f>IFERROR((($C67*s_TR)/s_res!I67),0)</f>
        <v>2.3077105689994519E-13</v>
      </c>
      <c r="K67" s="103">
        <f>IFERROR((($C67*s_TR)/s_res!J67),0)</f>
        <v>7.0547203096561956E-14</v>
      </c>
      <c r="L67" s="103">
        <f>IFERROR((($C67*s_TR)/s_res!K67),0)</f>
        <v>1.5505851014681423E-13</v>
      </c>
      <c r="M67" s="103">
        <f>IFERROR((($C67*s_TR)/s_res!L67),0)</f>
        <v>2.1505898494079996E-13</v>
      </c>
      <c r="N67" s="103">
        <f>IFERROR((($C67*s_TR)/s_res!M67),0)</f>
        <v>1.6792276906336439E-13</v>
      </c>
      <c r="O67" s="103">
        <f>IFERROR((($C67*s_TR)/s_res!N67),0)</f>
        <v>1.7365714984109591E-13</v>
      </c>
      <c r="P67" s="103">
        <f>IFERROR((($C67*s_TR)/s_res!O67),0)</f>
        <v>5.3087360189720555E-14</v>
      </c>
      <c r="Q67" s="103">
        <f>IFERROR((($C67*s_TR)/s_res!P67),0)</f>
        <v>1.1668282536131509E-13</v>
      </c>
      <c r="R67" s="103">
        <f>IFERROR((($C67*s_TR)/s_res!Q67),0)</f>
        <v>1.6183368432000002E-13</v>
      </c>
      <c r="S67" s="103">
        <f>IFERROR((($C67*s_TR)/s_res!R67),0)</f>
        <v>1.2636328775671234E-13</v>
      </c>
      <c r="T67" s="103" t="str">
        <f>IFERROR(IF((($C67*s_TR)/s_res!C67)&lt;0.01,($C67*s_TR)/s_res!C67,1-EXP(-(($C67*s_TR)/s_res!C67))),".")</f>
        <v>.</v>
      </c>
      <c r="U67" s="103" t="str">
        <f>IFERROR(IF((($C67*s_TR)/s_res!D67)&lt;0.01,($C67*s_TR)/s_res!D67,1-EXP(-(($C67*s_TR)/s_res!D67))),".")</f>
        <v>.</v>
      </c>
      <c r="V67" s="103" t="str">
        <f>IFERROR(IF((($C67*s_TR)/s_res!E67)&lt;0.01,($C67*s_TR)/s_res!E67,1-EXP(-(($C67*s_TR)/s_res!E67))),".")</f>
        <v>.</v>
      </c>
      <c r="W67" s="103">
        <f>IFERROR(IF((($C67*s_TR)/s_res!F67)&lt;0.01,($C67*s_TR)/s_res!F67,1-EXP(-(($C67*s_TR)/s_res!F67))),".")</f>
        <v>2.5102371724235477E-14</v>
      </c>
      <c r="X67" s="103">
        <f>IFERROR(IF((($C67*s_TR)/s_res!G67)&lt;0.01,($C67*s_TR)/s_res!G67,1-EXP(-(($C67*s_TR)/s_res!G67))),".")</f>
        <v>2.5102371724235474E-14</v>
      </c>
      <c r="Y67" s="103">
        <f>IFERROR(IF((($C67*s_TR)/s_res!H67)&lt;0.01,($C67*s_TR)/s_res!H67,1-EXP(-(($C67*s_TR)/s_res!H67))),".")</f>
        <v>2.5102371724235474E-14</v>
      </c>
      <c r="Z67" s="103">
        <f>IFERROR(IF((($C67*s_TR)/s_res!I67)&lt;0.01,($C67*s_TR)/s_res!I67,1-EXP(-(($C67*s_TR)/s_res!I67))),".")</f>
        <v>2.3077105689994519E-13</v>
      </c>
      <c r="AA67" s="103">
        <f>IFERROR(IF((($C67*s_TR)/s_res!J67)&lt;0.01,($C67*s_TR)/s_res!J67,1-EXP(-(($C67*s_TR)/s_res!J67))),".")</f>
        <v>7.0547203096561956E-14</v>
      </c>
      <c r="AB67" s="103">
        <f>IFERROR(IF((($C67*s_TR)/s_res!K67)&lt;0.01,($C67*s_TR)/s_res!K67,1-EXP(-(($C67*s_TR)/s_res!K67))),".")</f>
        <v>1.5505851014681423E-13</v>
      </c>
      <c r="AC67" s="103">
        <f>IFERROR(IF((($C67*s_TR)/s_res!L67)&lt;0.01,($C67*s_TR)/s_res!L67,1-EXP(-(($C67*s_TR)/s_res!L67))),".")</f>
        <v>2.1505898494079996E-13</v>
      </c>
      <c r="AD67" s="103">
        <f>IFERROR(IF((($C67*s_TR)/s_res!M67)&lt;0.01,($C67*s_TR)/s_res!M67,1-EXP(-(($C67*s_TR)/s_res!M67))),".")</f>
        <v>1.6792276906336439E-13</v>
      </c>
      <c r="AE67" s="103">
        <f>IFERROR(IF((($C67*s_TR)/s_res!N67)&lt;0.01,($C67*s_TR)/s_res!N67,1-EXP(-(($C67*s_TR)/s_res!N67))),".")</f>
        <v>1.7365714984109591E-13</v>
      </c>
      <c r="AF67" s="103">
        <f>IFERROR(IF((($C67*s_TR)/s_res!O67)&lt;0.01,($C67*s_TR)/s_res!O67,1-EXP(-(($C67*s_TR)/s_res!O67))),".")</f>
        <v>5.3087360189720555E-14</v>
      </c>
      <c r="AG67" s="103">
        <f>IFERROR(IF((($C67*s_TR)/s_res!P67)&lt;0.01,($C67*s_TR)/s_res!P67,1-EXP(-(($C67*s_TR)/s_res!P67))),".")</f>
        <v>1.1668282536131509E-13</v>
      </c>
      <c r="AH67" s="103">
        <f>IFERROR(IF((($C67*s_TR)/s_res!Q67)&lt;0.01,($C67*s_TR)/s_res!Q67,1-EXP(-(($C67*s_TR)/s_res!Q67))),".")</f>
        <v>1.6183368432000002E-13</v>
      </c>
      <c r="AI67" s="103">
        <f>IFERROR(IF((($C67*s_TR)/s_res!R67)&lt;0.01,($C67*s_TR)/s_res!R67,1-EXP(-(($C67*s_TR)/s_res!R67))),".")</f>
        <v>1.2636328775671234E-13</v>
      </c>
    </row>
    <row r="68" spans="1:35">
      <c r="A68" s="101" t="s">
        <v>323</v>
      </c>
      <c r="B68" s="106">
        <v>0.99999979999999999</v>
      </c>
      <c r="C68" s="89">
        <v>5</v>
      </c>
      <c r="D68" s="103">
        <f>IFERROR((($C68*s_TR)/s_res!C68),0)</f>
        <v>2.9688170965456726E-7</v>
      </c>
      <c r="E68" s="103">
        <f>IFERROR((($C68*s_TR)/s_res!D68),0)</f>
        <v>3.8961013831697686E-6</v>
      </c>
      <c r="F68" s="103">
        <f>IFERROR((($C68*s_TR)/s_res!E68),0)</f>
        <v>7.9382358982612737E-7</v>
      </c>
      <c r="G68" s="103">
        <f>IFERROR((($C68*s_TR)/s_res!F68),0)</f>
        <v>7.7675352999403472E-6</v>
      </c>
      <c r="H68" s="103">
        <f>IFERROR((($C68*s_TR)/s_res!G68),0)</f>
        <v>8.8582405994210429E-6</v>
      </c>
      <c r="I68" s="103">
        <f>IFERROR((($C68*s_TR)/s_res!H68),0)</f>
        <v>1.1960518392764684E-5</v>
      </c>
      <c r="J68" s="103">
        <f>IFERROR((($C68*s_TR)/s_res!I68),0)</f>
        <v>2.4402519505144435E-4</v>
      </c>
      <c r="K68" s="103">
        <f>IFERROR((($C68*s_TR)/s_res!J68),0)</f>
        <v>4.4071958915491383E-5</v>
      </c>
      <c r="L68" s="103">
        <f>IFERROR((($C68*s_TR)/s_res!K68),0)</f>
        <v>1.2662929040507383E-4</v>
      </c>
      <c r="M68" s="103">
        <f>IFERROR((($C68*s_TR)/s_res!L68),0)</f>
        <v>2.0406558441503933E-4</v>
      </c>
      <c r="N68" s="103">
        <f>IFERROR((($C68*s_TR)/s_res!M68),0)</f>
        <v>4.267531233014131E-5</v>
      </c>
      <c r="O68" s="103">
        <f>IFERROR((($C68*s_TR)/s_res!N68),0)</f>
        <v>2.4334427757748906E-4</v>
      </c>
      <c r="P68" s="103">
        <f>IFERROR((($C68*s_TR)/s_res!O68),0)</f>
        <v>4.3585975290996757E-5</v>
      </c>
      <c r="Q68" s="103">
        <f>IFERROR((($C68*s_TR)/s_res!P68),0)</f>
        <v>1.2656631695210412E-4</v>
      </c>
      <c r="R68" s="103">
        <f>IFERROR((($C68*s_TR)/s_res!Q68),0)</f>
        <v>2.0244601628476125E-4</v>
      </c>
      <c r="S68" s="103">
        <f>IFERROR((($C68*s_TR)/s_res!R68),0)</f>
        <v>3.9101137894438392E-5</v>
      </c>
      <c r="T68" s="103">
        <f>IFERROR(IF((($C68*s_TR)/s_res!C68)&lt;0.01,($C68*s_TR)/s_res!C68,1-EXP(-(($C68*s_TR)/s_res!C68))),".")</f>
        <v>2.9688170965456726E-7</v>
      </c>
      <c r="U68" s="103">
        <f>IFERROR(IF((($C68*s_TR)/s_res!D68)&lt;0.01,($C68*s_TR)/s_res!D68,1-EXP(-(($C68*s_TR)/s_res!D68))),".")</f>
        <v>3.8961013831697686E-6</v>
      </c>
      <c r="V68" s="103">
        <f>IFERROR(IF((($C68*s_TR)/s_res!E68)&lt;0.01,($C68*s_TR)/s_res!E68,1-EXP(-(($C68*s_TR)/s_res!E68))),".")</f>
        <v>7.9382358982612737E-7</v>
      </c>
      <c r="W68" s="103">
        <f>IFERROR(IF((($C68*s_TR)/s_res!F68)&lt;0.01,($C68*s_TR)/s_res!F68,1-EXP(-(($C68*s_TR)/s_res!F68))),".")</f>
        <v>7.7675352999403472E-6</v>
      </c>
      <c r="X68" s="103">
        <f>IFERROR(IF((($C68*s_TR)/s_res!G68)&lt;0.01,($C68*s_TR)/s_res!G68,1-EXP(-(($C68*s_TR)/s_res!G68))),".")</f>
        <v>8.8582405994210429E-6</v>
      </c>
      <c r="Y68" s="103">
        <f>IFERROR(IF((($C68*s_TR)/s_res!H68)&lt;0.01,($C68*s_TR)/s_res!H68,1-EXP(-(($C68*s_TR)/s_res!H68))),".")</f>
        <v>1.1960518392764684E-5</v>
      </c>
      <c r="Z68" s="103">
        <f>IFERROR(IF((($C68*s_TR)/s_res!I68)&lt;0.01,($C68*s_TR)/s_res!I68,1-EXP(-(($C68*s_TR)/s_res!I68))),".")</f>
        <v>2.4402519505144435E-4</v>
      </c>
      <c r="AA68" s="103">
        <f>IFERROR(IF((($C68*s_TR)/s_res!J68)&lt;0.01,($C68*s_TR)/s_res!J68,1-EXP(-(($C68*s_TR)/s_res!J68))),".")</f>
        <v>4.4071958915491383E-5</v>
      </c>
      <c r="AB68" s="103">
        <f>IFERROR(IF((($C68*s_TR)/s_res!K68)&lt;0.01,($C68*s_TR)/s_res!K68,1-EXP(-(($C68*s_TR)/s_res!K68))),".")</f>
        <v>1.2662929040507383E-4</v>
      </c>
      <c r="AC68" s="103">
        <f>IFERROR(IF((($C68*s_TR)/s_res!L68)&lt;0.01,($C68*s_TR)/s_res!L68,1-EXP(-(($C68*s_TR)/s_res!L68))),".")</f>
        <v>2.0406558441503933E-4</v>
      </c>
      <c r="AD68" s="103">
        <f>IFERROR(IF((($C68*s_TR)/s_res!M68)&lt;0.01,($C68*s_TR)/s_res!M68,1-EXP(-(($C68*s_TR)/s_res!M68))),".")</f>
        <v>4.267531233014131E-5</v>
      </c>
      <c r="AE68" s="103">
        <f>IFERROR(IF((($C68*s_TR)/s_res!N68)&lt;0.01,($C68*s_TR)/s_res!N68,1-EXP(-(($C68*s_TR)/s_res!N68))),".")</f>
        <v>2.4334427757748906E-4</v>
      </c>
      <c r="AF68" s="103">
        <f>IFERROR(IF((($C68*s_TR)/s_res!O68)&lt;0.01,($C68*s_TR)/s_res!O68,1-EXP(-(($C68*s_TR)/s_res!O68))),".")</f>
        <v>4.3585975290996757E-5</v>
      </c>
      <c r="AG68" s="103">
        <f>IFERROR(IF((($C68*s_TR)/s_res!P68)&lt;0.01,($C68*s_TR)/s_res!P68,1-EXP(-(($C68*s_TR)/s_res!P68))),".")</f>
        <v>1.2656631695210412E-4</v>
      </c>
      <c r="AH68" s="103">
        <f>IFERROR(IF((($C68*s_TR)/s_res!Q68)&lt;0.01,($C68*s_TR)/s_res!Q68,1-EXP(-(($C68*s_TR)/s_res!Q68))),".")</f>
        <v>2.0244601628476125E-4</v>
      </c>
      <c r="AI68" s="103">
        <f>IFERROR(IF((($C68*s_TR)/s_res!R68)&lt;0.01,($C68*s_TR)/s_res!R68,1-EXP(-(($C68*s_TR)/s_res!R68))),".")</f>
        <v>3.9101137894438392E-5</v>
      </c>
    </row>
    <row r="69" spans="1:35">
      <c r="A69" s="101" t="s">
        <v>324</v>
      </c>
      <c r="B69" s="106">
        <v>1.9999999999999999E-7</v>
      </c>
      <c r="C69" s="89">
        <v>5</v>
      </c>
      <c r="D69" s="103">
        <f>IFERROR((($C69*s_TR)/s_res!C69),0)</f>
        <v>0</v>
      </c>
      <c r="E69" s="103">
        <f>IFERROR((($C69*s_TR)/s_res!D69),0)</f>
        <v>0</v>
      </c>
      <c r="F69" s="103">
        <f>IFERROR((($C69*s_TR)/s_res!E69),0)</f>
        <v>0</v>
      </c>
      <c r="G69" s="103">
        <f>IFERROR((($C69*s_TR)/s_res!F69),0)</f>
        <v>8.4258871868634926E-16</v>
      </c>
      <c r="H69" s="103">
        <f>IFERROR((($C69*s_TR)/s_res!G69),0)</f>
        <v>8.4258871868634926E-16</v>
      </c>
      <c r="I69" s="103">
        <f>IFERROR((($C69*s_TR)/s_res!H69),0)</f>
        <v>8.4258871868634926E-16</v>
      </c>
      <c r="J69" s="103">
        <f>IFERROR((($C69*s_TR)/s_res!I69),0)</f>
        <v>2.354922323684383E-14</v>
      </c>
      <c r="K69" s="103">
        <f>IFERROR((($C69*s_TR)/s_res!J69),0)</f>
        <v>4.8462677337063448E-15</v>
      </c>
      <c r="L69" s="103">
        <f>IFERROR((($C69*s_TR)/s_res!K69),0)</f>
        <v>1.3642308633757808E-14</v>
      </c>
      <c r="M69" s="103">
        <f>IFERROR((($C69*s_TR)/s_res!L69),0)</f>
        <v>2.1113096695101368E-14</v>
      </c>
      <c r="N69" s="103">
        <f>IFERROR((($C69*s_TR)/s_res!M69),0)</f>
        <v>4.7342059127861913E-15</v>
      </c>
      <c r="O69" s="103">
        <f>IFERROR((($C69*s_TR)/s_res!N69),0)</f>
        <v>2.1749286843682546E-14</v>
      </c>
      <c r="P69" s="103">
        <f>IFERROR((($C69*s_TR)/s_res!O69),0)</f>
        <v>4.5761914439731E-15</v>
      </c>
      <c r="Q69" s="103">
        <f>IFERROR((($C69*s_TR)/s_res!P69),0)</f>
        <v>1.2678621832370129E-14</v>
      </c>
      <c r="R69" s="103">
        <f>IFERROR((($C69*s_TR)/s_res!Q69),0)</f>
        <v>2.0387267283945206E-14</v>
      </c>
      <c r="S69" s="103">
        <f>IFERROR((($C69*s_TR)/s_res!R69),0)</f>
        <v>4.2415227489093121E-15</v>
      </c>
      <c r="T69" s="103" t="str">
        <f>IFERROR(IF((($C69*s_TR)/s_res!C69)&lt;0.01,($C69*s_TR)/s_res!C69,1-EXP(-(($C69*s_TR)/s_res!C69))),".")</f>
        <v>.</v>
      </c>
      <c r="U69" s="103" t="str">
        <f>IFERROR(IF((($C69*s_TR)/s_res!D69)&lt;0.01,($C69*s_TR)/s_res!D69,1-EXP(-(($C69*s_TR)/s_res!D69))),".")</f>
        <v>.</v>
      </c>
      <c r="V69" s="103" t="str">
        <f>IFERROR(IF((($C69*s_TR)/s_res!E69)&lt;0.01,($C69*s_TR)/s_res!E69,1-EXP(-(($C69*s_TR)/s_res!E69))),".")</f>
        <v>.</v>
      </c>
      <c r="W69" s="103">
        <f>IFERROR(IF((($C69*s_TR)/s_res!F69)&lt;0.01,($C69*s_TR)/s_res!F69,1-EXP(-(($C69*s_TR)/s_res!F69))),".")</f>
        <v>8.4258871868634926E-16</v>
      </c>
      <c r="X69" s="103">
        <f>IFERROR(IF((($C69*s_TR)/s_res!G69)&lt;0.01,($C69*s_TR)/s_res!G69,1-EXP(-(($C69*s_TR)/s_res!G69))),".")</f>
        <v>8.4258871868634926E-16</v>
      </c>
      <c r="Y69" s="103">
        <f>IFERROR(IF((($C69*s_TR)/s_res!H69)&lt;0.01,($C69*s_TR)/s_res!H69,1-EXP(-(($C69*s_TR)/s_res!H69))),".")</f>
        <v>8.4258871868634926E-16</v>
      </c>
      <c r="Z69" s="103">
        <f>IFERROR(IF((($C69*s_TR)/s_res!I69)&lt;0.01,($C69*s_TR)/s_res!I69,1-EXP(-(($C69*s_TR)/s_res!I69))),".")</f>
        <v>2.354922323684383E-14</v>
      </c>
      <c r="AA69" s="103">
        <f>IFERROR(IF((($C69*s_TR)/s_res!J69)&lt;0.01,($C69*s_TR)/s_res!J69,1-EXP(-(($C69*s_TR)/s_res!J69))),".")</f>
        <v>4.8462677337063448E-15</v>
      </c>
      <c r="AB69" s="103">
        <f>IFERROR(IF((($C69*s_TR)/s_res!K69)&lt;0.01,($C69*s_TR)/s_res!K69,1-EXP(-(($C69*s_TR)/s_res!K69))),".")</f>
        <v>1.3642308633757808E-14</v>
      </c>
      <c r="AC69" s="103">
        <f>IFERROR(IF((($C69*s_TR)/s_res!L69)&lt;0.01,($C69*s_TR)/s_res!L69,1-EXP(-(($C69*s_TR)/s_res!L69))),".")</f>
        <v>2.1113096695101368E-14</v>
      </c>
      <c r="AD69" s="103">
        <f>IFERROR(IF((($C69*s_TR)/s_res!M69)&lt;0.01,($C69*s_TR)/s_res!M69,1-EXP(-(($C69*s_TR)/s_res!M69))),".")</f>
        <v>4.7342059127861913E-15</v>
      </c>
      <c r="AE69" s="103">
        <f>IFERROR(IF((($C69*s_TR)/s_res!N69)&lt;0.01,($C69*s_TR)/s_res!N69,1-EXP(-(($C69*s_TR)/s_res!N69))),".")</f>
        <v>2.1749286843682546E-14</v>
      </c>
      <c r="AF69" s="103">
        <f>IFERROR(IF((($C69*s_TR)/s_res!O69)&lt;0.01,($C69*s_TR)/s_res!O69,1-EXP(-(($C69*s_TR)/s_res!O69))),".")</f>
        <v>4.5761914439731E-15</v>
      </c>
      <c r="AG69" s="103">
        <f>IFERROR(IF((($C69*s_TR)/s_res!P69)&lt;0.01,($C69*s_TR)/s_res!P69,1-EXP(-(($C69*s_TR)/s_res!P69))),".")</f>
        <v>1.2678621832370129E-14</v>
      </c>
      <c r="AH69" s="103">
        <f>IFERROR(IF((($C69*s_TR)/s_res!Q69)&lt;0.01,($C69*s_TR)/s_res!Q69,1-EXP(-(($C69*s_TR)/s_res!Q69))),".")</f>
        <v>2.0387267283945206E-14</v>
      </c>
      <c r="AI69" s="103">
        <f>IFERROR(IF((($C69*s_TR)/s_res!R69)&lt;0.01,($C69*s_TR)/s_res!R69,1-EXP(-(($C69*s_TR)/s_res!R69))),".")</f>
        <v>4.2415227489093121E-15</v>
      </c>
    </row>
    <row r="70" spans="1:35">
      <c r="A70" s="101" t="s">
        <v>325</v>
      </c>
      <c r="B70" s="106">
        <v>0.99979000004200003</v>
      </c>
      <c r="C70" s="89">
        <v>5</v>
      </c>
      <c r="D70" s="103">
        <f>IFERROR((($C70*s_TR)/s_res!C70),0)</f>
        <v>0</v>
      </c>
      <c r="E70" s="103">
        <f>IFERROR((($C70*s_TR)/s_res!D70),0)</f>
        <v>0</v>
      </c>
      <c r="F70" s="103">
        <f>IFERROR((($C70*s_TR)/s_res!E70),0)</f>
        <v>0</v>
      </c>
      <c r="G70" s="103">
        <f>IFERROR((($C70*s_TR)/s_res!F70),0)</f>
        <v>4.5593574010161312E-10</v>
      </c>
      <c r="H70" s="103">
        <f>IFERROR((($C70*s_TR)/s_res!G70),0)</f>
        <v>4.5593574010161312E-10</v>
      </c>
      <c r="I70" s="103">
        <f>IFERROR((($C70*s_TR)/s_res!H70),0)</f>
        <v>4.5593574010161312E-10</v>
      </c>
      <c r="J70" s="103">
        <f>IFERROR((($C70*s_TR)/s_res!I70),0)</f>
        <v>1.3165619363881555E-8</v>
      </c>
      <c r="K70" s="103">
        <f>IFERROR((($C70*s_TR)/s_res!J70),0)</f>
        <v>2.604398885073297E-9</v>
      </c>
      <c r="L70" s="103">
        <f>IFERROR((($C70*s_TR)/s_res!K70),0)</f>
        <v>7.3408301907703202E-9</v>
      </c>
      <c r="M70" s="103">
        <f>IFERROR((($C70*s_TR)/s_res!L70),0)</f>
        <v>1.1529890897459907E-8</v>
      </c>
      <c r="N70" s="103">
        <f>IFERROR((($C70*s_TR)/s_res!M70),0)</f>
        <v>2.5373739137662631E-9</v>
      </c>
      <c r="O70" s="103">
        <f>IFERROR((($C70*s_TR)/s_res!N70),0)</f>
        <v>1.2637229566323885E-8</v>
      </c>
      <c r="P70" s="103">
        <f>IFERROR((($C70*s_TR)/s_res!O70),0)</f>
        <v>2.508838355473759E-9</v>
      </c>
      <c r="Q70" s="103">
        <f>IFERROR((($C70*s_TR)/s_res!P70),0)</f>
        <v>7.0307804969856626E-9</v>
      </c>
      <c r="R70" s="103">
        <f>IFERROR((($C70*s_TR)/s_res!Q70),0)</f>
        <v>1.1203026134934748E-8</v>
      </c>
      <c r="S70" s="103">
        <f>IFERROR((($C70*s_TR)/s_res!R70),0)</f>
        <v>2.2951432541095634E-9</v>
      </c>
      <c r="T70" s="103" t="str">
        <f>IFERROR(IF((($C70*s_TR)/s_res!C70)&lt;0.01,($C70*s_TR)/s_res!C70,1-EXP(-(($C70*s_TR)/s_res!C70))),".")</f>
        <v>.</v>
      </c>
      <c r="U70" s="103" t="str">
        <f>IFERROR(IF((($C70*s_TR)/s_res!D70)&lt;0.01,($C70*s_TR)/s_res!D70,1-EXP(-(($C70*s_TR)/s_res!D70))),".")</f>
        <v>.</v>
      </c>
      <c r="V70" s="103" t="str">
        <f>IFERROR(IF((($C70*s_TR)/s_res!E70)&lt;0.01,($C70*s_TR)/s_res!E70,1-EXP(-(($C70*s_TR)/s_res!E70))),".")</f>
        <v>.</v>
      </c>
      <c r="W70" s="103">
        <f>IFERROR(IF((($C70*s_TR)/s_res!F70)&lt;0.01,($C70*s_TR)/s_res!F70,1-EXP(-(($C70*s_TR)/s_res!F70))),".")</f>
        <v>4.5593574010161312E-10</v>
      </c>
      <c r="X70" s="103">
        <f>IFERROR(IF((($C70*s_TR)/s_res!G70)&lt;0.01,($C70*s_TR)/s_res!G70,1-EXP(-(($C70*s_TR)/s_res!G70))),".")</f>
        <v>4.5593574010161312E-10</v>
      </c>
      <c r="Y70" s="103">
        <f>IFERROR(IF((($C70*s_TR)/s_res!H70)&lt;0.01,($C70*s_TR)/s_res!H70,1-EXP(-(($C70*s_TR)/s_res!H70))),".")</f>
        <v>4.5593574010161312E-10</v>
      </c>
      <c r="Z70" s="103">
        <f>IFERROR(IF((($C70*s_TR)/s_res!I70)&lt;0.01,($C70*s_TR)/s_res!I70,1-EXP(-(($C70*s_TR)/s_res!I70))),".")</f>
        <v>1.3165619363881555E-8</v>
      </c>
      <c r="AA70" s="103">
        <f>IFERROR(IF((($C70*s_TR)/s_res!J70)&lt;0.01,($C70*s_TR)/s_res!J70,1-EXP(-(($C70*s_TR)/s_res!J70))),".")</f>
        <v>2.604398885073297E-9</v>
      </c>
      <c r="AB70" s="103">
        <f>IFERROR(IF((($C70*s_TR)/s_res!K70)&lt;0.01,($C70*s_TR)/s_res!K70,1-EXP(-(($C70*s_TR)/s_res!K70))),".")</f>
        <v>7.3408301907703202E-9</v>
      </c>
      <c r="AC70" s="103">
        <f>IFERROR(IF((($C70*s_TR)/s_res!L70)&lt;0.01,($C70*s_TR)/s_res!L70,1-EXP(-(($C70*s_TR)/s_res!L70))),".")</f>
        <v>1.1529890897459907E-8</v>
      </c>
      <c r="AD70" s="103">
        <f>IFERROR(IF((($C70*s_TR)/s_res!M70)&lt;0.01,($C70*s_TR)/s_res!M70,1-EXP(-(($C70*s_TR)/s_res!M70))),".")</f>
        <v>2.5373739137662631E-9</v>
      </c>
      <c r="AE70" s="103">
        <f>IFERROR(IF((($C70*s_TR)/s_res!N70)&lt;0.01,($C70*s_TR)/s_res!N70,1-EXP(-(($C70*s_TR)/s_res!N70))),".")</f>
        <v>1.2637229566323885E-8</v>
      </c>
      <c r="AF70" s="103">
        <f>IFERROR(IF((($C70*s_TR)/s_res!O70)&lt;0.01,($C70*s_TR)/s_res!O70,1-EXP(-(($C70*s_TR)/s_res!O70))),".")</f>
        <v>2.508838355473759E-9</v>
      </c>
      <c r="AG70" s="103">
        <f>IFERROR(IF((($C70*s_TR)/s_res!P70)&lt;0.01,($C70*s_TR)/s_res!P70,1-EXP(-(($C70*s_TR)/s_res!P70))),".")</f>
        <v>7.0307804969856626E-9</v>
      </c>
      <c r="AH70" s="103">
        <f>IFERROR(IF((($C70*s_TR)/s_res!Q70)&lt;0.01,($C70*s_TR)/s_res!Q70,1-EXP(-(($C70*s_TR)/s_res!Q70))),".")</f>
        <v>1.1203026134934748E-8</v>
      </c>
      <c r="AI70" s="103">
        <f>IFERROR(IF((($C70*s_TR)/s_res!R70)&lt;0.01,($C70*s_TR)/s_res!R70,1-EXP(-(($C70*s_TR)/s_res!R70))),".")</f>
        <v>2.2951432541095634E-9</v>
      </c>
    </row>
    <row r="71" spans="1:35">
      <c r="A71" s="101" t="s">
        <v>326</v>
      </c>
      <c r="B71" s="106">
        <v>2.0999995799999999E-4</v>
      </c>
      <c r="C71" s="89">
        <v>5</v>
      </c>
      <c r="D71" s="103">
        <f>IFERROR((($C71*s_TR)/s_res!C71),0)</f>
        <v>0</v>
      </c>
      <c r="E71" s="103">
        <f>IFERROR((($C71*s_TR)/s_res!D71),0)</f>
        <v>0</v>
      </c>
      <c r="F71" s="103">
        <f>IFERROR((($C71*s_TR)/s_res!E71),0)</f>
        <v>0</v>
      </c>
      <c r="G71" s="103">
        <f>IFERROR((($C71*s_TR)/s_res!F71),0)</f>
        <v>3.0800283165866761E-9</v>
      </c>
      <c r="H71" s="103">
        <f>IFERROR((($C71*s_TR)/s_res!G71),0)</f>
        <v>3.0800283165866766E-9</v>
      </c>
      <c r="I71" s="103">
        <f>IFERROR((($C71*s_TR)/s_res!H71),0)</f>
        <v>3.0800283165866766E-9</v>
      </c>
      <c r="J71" s="103">
        <f>IFERROR((($C71*s_TR)/s_res!I71),0)</f>
        <v>0</v>
      </c>
      <c r="K71" s="103">
        <f>IFERROR((($C71*s_TR)/s_res!J71),0)</f>
        <v>0</v>
      </c>
      <c r="L71" s="103">
        <f>IFERROR((($C71*s_TR)/s_res!K71),0)</f>
        <v>0</v>
      </c>
      <c r="M71" s="103">
        <f>IFERROR((($C71*s_TR)/s_res!L71),0)</f>
        <v>0</v>
      </c>
      <c r="N71" s="103">
        <f>IFERROR((($C71*s_TR)/s_res!M71),0)</f>
        <v>0</v>
      </c>
      <c r="O71" s="103">
        <f>IFERROR((($C71*s_TR)/s_res!N71),0)</f>
        <v>9.3043454854993337E-8</v>
      </c>
      <c r="P71" s="103">
        <f>IFERROR((($C71*s_TR)/s_res!O71),0)</f>
        <v>1.7256207902112951E-8</v>
      </c>
      <c r="Q71" s="103">
        <f>IFERROR((($C71*s_TR)/s_res!P71),0)</f>
        <v>4.9564342054507354E-8</v>
      </c>
      <c r="R71" s="103">
        <f>IFERROR((($C71*s_TR)/s_res!Q71),0)</f>
        <v>7.8340883789614171E-8</v>
      </c>
      <c r="S71" s="103">
        <f>IFERROR((($C71*s_TR)/s_res!R71),0)</f>
        <v>1.5504610828940221E-8</v>
      </c>
      <c r="T71" s="103" t="str">
        <f>IFERROR(IF((($C71*s_TR)/s_res!C71)&lt;0.01,($C71*s_TR)/s_res!C71,1-EXP(-(($C71*s_TR)/s_res!C71))),".")</f>
        <v>.</v>
      </c>
      <c r="U71" s="103" t="str">
        <f>IFERROR(IF((($C71*s_TR)/s_res!D71)&lt;0.01,($C71*s_TR)/s_res!D71,1-EXP(-(($C71*s_TR)/s_res!D71))),".")</f>
        <v>.</v>
      </c>
      <c r="V71" s="103" t="str">
        <f>IFERROR(IF((($C71*s_TR)/s_res!E71)&lt;0.01,($C71*s_TR)/s_res!E71,1-EXP(-(($C71*s_TR)/s_res!E71))),".")</f>
        <v>.</v>
      </c>
      <c r="W71" s="103">
        <f>IFERROR(IF((($C71*s_TR)/s_res!F71)&lt;0.01,($C71*s_TR)/s_res!F71,1-EXP(-(($C71*s_TR)/s_res!F71))),".")</f>
        <v>3.0800283165866761E-9</v>
      </c>
      <c r="X71" s="103">
        <f>IFERROR(IF((($C71*s_TR)/s_res!G71)&lt;0.01,($C71*s_TR)/s_res!G71,1-EXP(-(($C71*s_TR)/s_res!G71))),".")</f>
        <v>3.0800283165866766E-9</v>
      </c>
      <c r="Y71" s="103">
        <f>IFERROR(IF((($C71*s_TR)/s_res!H71)&lt;0.01,($C71*s_TR)/s_res!H71,1-EXP(-(($C71*s_TR)/s_res!H71))),".")</f>
        <v>3.0800283165866766E-9</v>
      </c>
      <c r="Z71" s="103" t="str">
        <f>IFERROR(IF((($C71*s_TR)/s_res!I71)&lt;0.01,($C71*s_TR)/s_res!I71,1-EXP(-(($C71*s_TR)/s_res!I71))),".")</f>
        <v>.</v>
      </c>
      <c r="AA71" s="103" t="str">
        <f>IFERROR(IF((($C71*s_TR)/s_res!J71)&lt;0.01,($C71*s_TR)/s_res!J71,1-EXP(-(($C71*s_TR)/s_res!J71))),".")</f>
        <v>.</v>
      </c>
      <c r="AB71" s="103" t="str">
        <f>IFERROR(IF((($C71*s_TR)/s_res!K71)&lt;0.01,($C71*s_TR)/s_res!K71,1-EXP(-(($C71*s_TR)/s_res!K71))),".")</f>
        <v>.</v>
      </c>
      <c r="AC71" s="103" t="str">
        <f>IFERROR(IF((($C71*s_TR)/s_res!L71)&lt;0.01,($C71*s_TR)/s_res!L71,1-EXP(-(($C71*s_TR)/s_res!L71))),".")</f>
        <v>.</v>
      </c>
      <c r="AD71" s="103" t="str">
        <f>IFERROR(IF((($C71*s_TR)/s_res!M71)&lt;0.01,($C71*s_TR)/s_res!M71,1-EXP(-(($C71*s_TR)/s_res!M71))),".")</f>
        <v>.</v>
      </c>
      <c r="AE71" s="103">
        <f>IFERROR(IF((($C71*s_TR)/s_res!N71)&lt;0.01,($C71*s_TR)/s_res!N71,1-EXP(-(($C71*s_TR)/s_res!N71))),".")</f>
        <v>9.3043454854993337E-8</v>
      </c>
      <c r="AF71" s="103">
        <f>IFERROR(IF((($C71*s_TR)/s_res!O71)&lt;0.01,($C71*s_TR)/s_res!O71,1-EXP(-(($C71*s_TR)/s_res!O71))),".")</f>
        <v>1.7256207902112951E-8</v>
      </c>
      <c r="AG71" s="103">
        <f>IFERROR(IF((($C71*s_TR)/s_res!P71)&lt;0.01,($C71*s_TR)/s_res!P71,1-EXP(-(($C71*s_TR)/s_res!P71))),".")</f>
        <v>4.9564342054507354E-8</v>
      </c>
      <c r="AH71" s="103">
        <f>IFERROR(IF((($C71*s_TR)/s_res!Q71)&lt;0.01,($C71*s_TR)/s_res!Q71,1-EXP(-(($C71*s_TR)/s_res!Q71))),".")</f>
        <v>7.8340883789614171E-8</v>
      </c>
      <c r="AI71" s="103">
        <f>IFERROR(IF((($C71*s_TR)/s_res!R71)&lt;0.01,($C71*s_TR)/s_res!R71,1-EXP(-(($C71*s_TR)/s_res!R71))),".")</f>
        <v>1.5504610828940221E-8</v>
      </c>
    </row>
    <row r="72" spans="1:35">
      <c r="A72" s="101" t="s">
        <v>327</v>
      </c>
      <c r="B72" s="106">
        <v>1</v>
      </c>
      <c r="C72" s="89">
        <v>5</v>
      </c>
      <c r="D72" s="103">
        <f>IFERROR((($C72*s_TR)/s_res!C72),0)</f>
        <v>1.2637902828472234E-3</v>
      </c>
      <c r="E72" s="103">
        <f>IFERROR((($C72*s_TR)/s_res!D72),0)</f>
        <v>1.000693035980901E-3</v>
      </c>
      <c r="F72" s="103">
        <f>IFERROR((($C72*s_TR)/s_res!E72),0)</f>
        <v>2.0388939096088987E-4</v>
      </c>
      <c r="G72" s="103">
        <f>IFERROR((($C72*s_TR)/s_res!F72),0)</f>
        <v>1.1988462129508171E-8</v>
      </c>
      <c r="H72" s="103">
        <f>IFERROR((($C72*s_TR)/s_res!G72),0)</f>
        <v>1.4676916622702427E-3</v>
      </c>
      <c r="I72" s="103">
        <f>IFERROR((($C72*s_TR)/s_res!H72),0)</f>
        <v>2.2644953072902536E-3</v>
      </c>
      <c r="J72" s="103">
        <f>IFERROR((($C72*s_TR)/s_res!I72),0)</f>
        <v>6.2513700183813704E-8</v>
      </c>
      <c r="K72" s="103">
        <f>IFERROR((($C72*s_TR)/s_res!J72),0)</f>
        <v>4.0166282952749589E-8</v>
      </c>
      <c r="L72" s="103">
        <f>IFERROR((($C72*s_TR)/s_res!K72),0)</f>
        <v>6.1824572780212604E-8</v>
      </c>
      <c r="M72" s="103">
        <f>IFERROR((($C72*s_TR)/s_res!L72),0)</f>
        <v>6.2513700183813704E-8</v>
      </c>
      <c r="N72" s="103">
        <f>IFERROR((($C72*s_TR)/s_res!M72),0)</f>
        <v>7.2358377378115067E-8</v>
      </c>
      <c r="O72" s="103">
        <f>IFERROR((($C72*s_TR)/s_res!N72),0)</f>
        <v>4.934508086712326E-8</v>
      </c>
      <c r="P72" s="103">
        <f>IFERROR((($C72*s_TR)/s_res!O72),0)</f>
        <v>3.2637447398827055E-8</v>
      </c>
      <c r="Q72" s="103">
        <f>IFERROR((($C72*s_TR)/s_res!P72),0)</f>
        <v>4.8950434346301345E-8</v>
      </c>
      <c r="R72" s="103">
        <f>IFERROR((($C72*s_TR)/s_res!Q72),0)</f>
        <v>4.9241632060273945E-8</v>
      </c>
      <c r="S72" s="103">
        <f>IFERROR((($C72*s_TR)/s_res!R72),0)</f>
        <v>6.0348938597260262E-8</v>
      </c>
      <c r="T72" s="103">
        <f>IFERROR(IF((($C72*s_TR)/s_res!C72)&lt;0.01,($C72*s_TR)/s_res!C72,1-EXP(-(($C72*s_TR)/s_res!C72))),".")</f>
        <v>1.2637902828472234E-3</v>
      </c>
      <c r="U72" s="103">
        <f>IFERROR(IF((($C72*s_TR)/s_res!D72)&lt;0.01,($C72*s_TR)/s_res!D72,1-EXP(-(($C72*s_TR)/s_res!D72))),".")</f>
        <v>1.000693035980901E-3</v>
      </c>
      <c r="V72" s="103">
        <f>IFERROR(IF((($C72*s_TR)/s_res!E72)&lt;0.01,($C72*s_TR)/s_res!E72,1-EXP(-(($C72*s_TR)/s_res!E72))),".")</f>
        <v>2.0388939096088987E-4</v>
      </c>
      <c r="W72" s="103">
        <f>IFERROR(IF((($C72*s_TR)/s_res!F72)&lt;0.01,($C72*s_TR)/s_res!F72,1-EXP(-(($C72*s_TR)/s_res!F72))),".")</f>
        <v>1.1988462129508171E-8</v>
      </c>
      <c r="X72" s="103">
        <f>IFERROR(IF((($C72*s_TR)/s_res!G72)&lt;0.01,($C72*s_TR)/s_res!G72,1-EXP(-(($C72*s_TR)/s_res!G72))),".")</f>
        <v>1.4676916622702427E-3</v>
      </c>
      <c r="Y72" s="103">
        <f>IFERROR(IF((($C72*s_TR)/s_res!H72)&lt;0.01,($C72*s_TR)/s_res!H72,1-EXP(-(($C72*s_TR)/s_res!H72))),".")</f>
        <v>2.2644953072902536E-3</v>
      </c>
      <c r="Z72" s="103">
        <f>IFERROR(IF((($C72*s_TR)/s_res!I72)&lt;0.01,($C72*s_TR)/s_res!I72,1-EXP(-(($C72*s_TR)/s_res!I72))),".")</f>
        <v>6.2513700183813704E-8</v>
      </c>
      <c r="AA72" s="103">
        <f>IFERROR(IF((($C72*s_TR)/s_res!J72)&lt;0.01,($C72*s_TR)/s_res!J72,1-EXP(-(($C72*s_TR)/s_res!J72))),".")</f>
        <v>4.0166282952749589E-8</v>
      </c>
      <c r="AB72" s="103">
        <f>IFERROR(IF((($C72*s_TR)/s_res!K72)&lt;0.01,($C72*s_TR)/s_res!K72,1-EXP(-(($C72*s_TR)/s_res!K72))),".")</f>
        <v>6.1824572780212604E-8</v>
      </c>
      <c r="AC72" s="103">
        <f>IFERROR(IF((($C72*s_TR)/s_res!L72)&lt;0.01,($C72*s_TR)/s_res!L72,1-EXP(-(($C72*s_TR)/s_res!L72))),".")</f>
        <v>6.2513700183813704E-8</v>
      </c>
      <c r="AD72" s="103">
        <f>IFERROR(IF((($C72*s_TR)/s_res!M72)&lt;0.01,($C72*s_TR)/s_res!M72,1-EXP(-(($C72*s_TR)/s_res!M72))),".")</f>
        <v>7.2358377378115067E-8</v>
      </c>
      <c r="AE72" s="103">
        <f>IFERROR(IF((($C72*s_TR)/s_res!N72)&lt;0.01,($C72*s_TR)/s_res!N72,1-EXP(-(($C72*s_TR)/s_res!N72))),".")</f>
        <v>4.934508086712326E-8</v>
      </c>
      <c r="AF72" s="103">
        <f>IFERROR(IF((($C72*s_TR)/s_res!O72)&lt;0.01,($C72*s_TR)/s_res!O72,1-EXP(-(($C72*s_TR)/s_res!O72))),".")</f>
        <v>3.2637447398827055E-8</v>
      </c>
      <c r="AG72" s="103">
        <f>IFERROR(IF((($C72*s_TR)/s_res!P72)&lt;0.01,($C72*s_TR)/s_res!P72,1-EXP(-(($C72*s_TR)/s_res!P72))),".")</f>
        <v>4.8950434346301345E-8</v>
      </c>
      <c r="AH72" s="103">
        <f>IFERROR(IF((($C72*s_TR)/s_res!Q72)&lt;0.01,($C72*s_TR)/s_res!Q72,1-EXP(-(($C72*s_TR)/s_res!Q72))),".")</f>
        <v>4.9241632060273945E-8</v>
      </c>
      <c r="AI72" s="103">
        <f>IFERROR(IF((($C72*s_TR)/s_res!R72)&lt;0.01,($C72*s_TR)/s_res!R72,1-EXP(-(($C72*s_TR)/s_res!R72))),".")</f>
        <v>6.0348938597260262E-8</v>
      </c>
    </row>
    <row r="73" spans="1:35">
      <c r="A73" s="101" t="s">
        <v>328</v>
      </c>
      <c r="B73" s="106">
        <v>1</v>
      </c>
      <c r="C73" s="89">
        <v>5</v>
      </c>
      <c r="D73" s="103">
        <f>IFERROR((($C73*s_TR)/s_res!C73),0)</f>
        <v>1.7676721844134658E-5</v>
      </c>
      <c r="E73" s="103">
        <f>IFERROR((($C73*s_TR)/s_res!D73),0)</f>
        <v>2.8691198933718142E-5</v>
      </c>
      <c r="F73" s="103">
        <f>IFERROR((($C73*s_TR)/s_res!E73),0)</f>
        <v>5.845779740836704E-6</v>
      </c>
      <c r="G73" s="103">
        <f>IFERROR((($C73*s_TR)/s_res!F73),0)</f>
        <v>3.0649682000895318E-8</v>
      </c>
      <c r="H73" s="103">
        <f>IFERROR((($C73*s_TR)/s_res!G73),0)</f>
        <v>2.3553151266972262E-5</v>
      </c>
      <c r="I73" s="103">
        <f>IFERROR((($C73*s_TR)/s_res!H73),0)</f>
        <v>4.639857045985369E-5</v>
      </c>
      <c r="J73" s="103">
        <f>IFERROR((($C73*s_TR)/s_res!I73),0)</f>
        <v>1.0430267167193425E-7</v>
      </c>
      <c r="K73" s="103">
        <f>IFERROR((($C73*s_TR)/s_res!J73),0)</f>
        <v>3.5982221248512007E-8</v>
      </c>
      <c r="L73" s="103">
        <f>IFERROR((($C73*s_TR)/s_res!K73),0)</f>
        <v>7.7456836347090415E-8</v>
      </c>
      <c r="M73" s="103">
        <f>IFERROR((($C73*s_TR)/s_res!L73),0)</f>
        <v>1.0122200204449316E-7</v>
      </c>
      <c r="N73" s="103">
        <f>IFERROR((($C73*s_TR)/s_res!M73),0)</f>
        <v>1.817595080190247E-7</v>
      </c>
      <c r="O73" s="103">
        <f>IFERROR((($C73*s_TR)/s_res!N73),0)</f>
        <v>8.4365352936986319E-8</v>
      </c>
      <c r="P73" s="103">
        <f>IFERROR((($C73*s_TR)/s_res!O73),0)</f>
        <v>3.0490802157435103E-8</v>
      </c>
      <c r="Q73" s="103">
        <f>IFERROR((($C73*s_TR)/s_res!P73),0)</f>
        <v>6.7192093513375807E-8</v>
      </c>
      <c r="R73" s="103">
        <f>IFERROR((($C73*s_TR)/s_res!Q73),0)</f>
        <v>8.2554336474885886E-8</v>
      </c>
      <c r="S73" s="103">
        <f>IFERROR((($C73*s_TR)/s_res!R73),0)</f>
        <v>1.5428799433288677E-7</v>
      </c>
      <c r="T73" s="103">
        <f>IFERROR(IF((($C73*s_TR)/s_res!C73)&lt;0.01,($C73*s_TR)/s_res!C73,1-EXP(-(($C73*s_TR)/s_res!C73))),".")</f>
        <v>1.7676721844134658E-5</v>
      </c>
      <c r="U73" s="103">
        <f>IFERROR(IF((($C73*s_TR)/s_res!D73)&lt;0.01,($C73*s_TR)/s_res!D73,1-EXP(-(($C73*s_TR)/s_res!D73))),".")</f>
        <v>2.8691198933718142E-5</v>
      </c>
      <c r="V73" s="103">
        <f>IFERROR(IF((($C73*s_TR)/s_res!E73)&lt;0.01,($C73*s_TR)/s_res!E73,1-EXP(-(($C73*s_TR)/s_res!E73))),".")</f>
        <v>5.845779740836704E-6</v>
      </c>
      <c r="W73" s="103">
        <f>IFERROR(IF((($C73*s_TR)/s_res!F73)&lt;0.01,($C73*s_TR)/s_res!F73,1-EXP(-(($C73*s_TR)/s_res!F73))),".")</f>
        <v>3.0649682000895318E-8</v>
      </c>
      <c r="X73" s="103">
        <f>IFERROR(IF((($C73*s_TR)/s_res!G73)&lt;0.01,($C73*s_TR)/s_res!G73,1-EXP(-(($C73*s_TR)/s_res!G73))),".")</f>
        <v>2.3553151266972262E-5</v>
      </c>
      <c r="Y73" s="103">
        <f>IFERROR(IF((($C73*s_TR)/s_res!H73)&lt;0.01,($C73*s_TR)/s_res!H73,1-EXP(-(($C73*s_TR)/s_res!H73))),".")</f>
        <v>4.639857045985369E-5</v>
      </c>
      <c r="Z73" s="103">
        <f>IFERROR(IF((($C73*s_TR)/s_res!I73)&lt;0.01,($C73*s_TR)/s_res!I73,1-EXP(-(($C73*s_TR)/s_res!I73))),".")</f>
        <v>1.0430267167193425E-7</v>
      </c>
      <c r="AA73" s="103">
        <f>IFERROR(IF((($C73*s_TR)/s_res!J73)&lt;0.01,($C73*s_TR)/s_res!J73,1-EXP(-(($C73*s_TR)/s_res!J73))),".")</f>
        <v>3.5982221248512007E-8</v>
      </c>
      <c r="AB73" s="103">
        <f>IFERROR(IF((($C73*s_TR)/s_res!K73)&lt;0.01,($C73*s_TR)/s_res!K73,1-EXP(-(($C73*s_TR)/s_res!K73))),".")</f>
        <v>7.7456836347090415E-8</v>
      </c>
      <c r="AC73" s="103">
        <f>IFERROR(IF((($C73*s_TR)/s_res!L73)&lt;0.01,($C73*s_TR)/s_res!L73,1-EXP(-(($C73*s_TR)/s_res!L73))),".")</f>
        <v>1.0122200204449316E-7</v>
      </c>
      <c r="AD73" s="103">
        <f>IFERROR(IF((($C73*s_TR)/s_res!M73)&lt;0.01,($C73*s_TR)/s_res!M73,1-EXP(-(($C73*s_TR)/s_res!M73))),".")</f>
        <v>1.817595080190247E-7</v>
      </c>
      <c r="AE73" s="103">
        <f>IFERROR(IF((($C73*s_TR)/s_res!N73)&lt;0.01,($C73*s_TR)/s_res!N73,1-EXP(-(($C73*s_TR)/s_res!N73))),".")</f>
        <v>8.4365352936986319E-8</v>
      </c>
      <c r="AF73" s="103">
        <f>IFERROR(IF((($C73*s_TR)/s_res!O73)&lt;0.01,($C73*s_TR)/s_res!O73,1-EXP(-(($C73*s_TR)/s_res!O73))),".")</f>
        <v>3.0490802157435103E-8</v>
      </c>
      <c r="AG73" s="103">
        <f>IFERROR(IF((($C73*s_TR)/s_res!P73)&lt;0.01,($C73*s_TR)/s_res!P73,1-EXP(-(($C73*s_TR)/s_res!P73))),".")</f>
        <v>6.7192093513375807E-8</v>
      </c>
      <c r="AH73" s="103">
        <f>IFERROR(IF((($C73*s_TR)/s_res!Q73)&lt;0.01,($C73*s_TR)/s_res!Q73,1-EXP(-(($C73*s_TR)/s_res!Q73))),".")</f>
        <v>8.2554336474885886E-8</v>
      </c>
      <c r="AI73" s="103">
        <f>IFERROR(IF((($C73*s_TR)/s_res!R73)&lt;0.01,($C73*s_TR)/s_res!R73,1-EXP(-(($C73*s_TR)/s_res!R73))),".")</f>
        <v>1.5428799433288677E-7</v>
      </c>
    </row>
    <row r="74" spans="1:35">
      <c r="A74" s="101" t="s">
        <v>329</v>
      </c>
      <c r="B74" s="107">
        <v>1.9000000000000001E-8</v>
      </c>
      <c r="C74" s="89">
        <v>5</v>
      </c>
      <c r="D74" s="103">
        <f>IFERROR((($C74*s_TR)/s_res!C74),0)</f>
        <v>0</v>
      </c>
      <c r="E74" s="103">
        <f>IFERROR((($C74*s_TR)/s_res!D74),0)</f>
        <v>0</v>
      </c>
      <c r="F74" s="103">
        <f>IFERROR((($C74*s_TR)/s_res!E74),0)</f>
        <v>0</v>
      </c>
      <c r="G74" s="103">
        <f>IFERROR((($C74*s_TR)/s_res!F74),0)</f>
        <v>1.3373386926432339E-14</v>
      </c>
      <c r="H74" s="103">
        <f>IFERROR((($C74*s_TR)/s_res!G74),0)</f>
        <v>1.3373386926432339E-14</v>
      </c>
      <c r="I74" s="103">
        <f>IFERROR((($C74*s_TR)/s_res!H74),0)</f>
        <v>1.3373386926432339E-14</v>
      </c>
      <c r="J74" s="103">
        <f>IFERROR((($C74*s_TR)/s_res!I74),0)</f>
        <v>0</v>
      </c>
      <c r="K74" s="103">
        <f>IFERROR((($C74*s_TR)/s_res!J74),0)</f>
        <v>0</v>
      </c>
      <c r="L74" s="103">
        <f>IFERROR((($C74*s_TR)/s_res!K74),0)</f>
        <v>0</v>
      </c>
      <c r="M74" s="103">
        <f>IFERROR((($C74*s_TR)/s_res!L74),0)</f>
        <v>0</v>
      </c>
      <c r="N74" s="103">
        <f>IFERROR((($C74*s_TR)/s_res!M74),0)</f>
        <v>0</v>
      </c>
      <c r="O74" s="103">
        <f>IFERROR((($C74*s_TR)/s_res!N74),0)</f>
        <v>2.8862066287321034E-13</v>
      </c>
      <c r="P74" s="103">
        <f>IFERROR((($C74*s_TR)/s_res!O74),0)</f>
        <v>6.770062263092808E-14</v>
      </c>
      <c r="Q74" s="103">
        <f>IFERROR((($C74*s_TR)/s_res!P74),0)</f>
        <v>1.9003374435313976E-13</v>
      </c>
      <c r="R74" s="103">
        <f>IFERROR((($C74*s_TR)/s_res!Q74),0)</f>
        <v>2.6686868259730793E-13</v>
      </c>
      <c r="S74" s="103">
        <f>IFERROR((($C74*s_TR)/s_res!R74),0)</f>
        <v>6.732053684134867E-14</v>
      </c>
      <c r="T74" s="103" t="str">
        <f>IFERROR(IF((($C74*s_TR)/s_res!C74)&lt;0.01,($C74*s_TR)/s_res!C74,1-EXP(-(($C74*s_TR)/s_res!C74))),".")</f>
        <v>.</v>
      </c>
      <c r="U74" s="103" t="str">
        <f>IFERROR(IF((($C74*s_TR)/s_res!D74)&lt;0.01,($C74*s_TR)/s_res!D74,1-EXP(-(($C74*s_TR)/s_res!D74))),".")</f>
        <v>.</v>
      </c>
      <c r="V74" s="103" t="str">
        <f>IFERROR(IF((($C74*s_TR)/s_res!E74)&lt;0.01,($C74*s_TR)/s_res!E74,1-EXP(-(($C74*s_TR)/s_res!E74))),".")</f>
        <v>.</v>
      </c>
      <c r="W74" s="103">
        <f>IFERROR(IF((($C74*s_TR)/s_res!F74)&lt;0.01,($C74*s_TR)/s_res!F74,1-EXP(-(($C74*s_TR)/s_res!F74))),".")</f>
        <v>1.3373386926432339E-14</v>
      </c>
      <c r="X74" s="103">
        <f>IFERROR(IF((($C74*s_TR)/s_res!G74)&lt;0.01,($C74*s_TR)/s_res!G74,1-EXP(-(($C74*s_TR)/s_res!G74))),".")</f>
        <v>1.3373386926432339E-14</v>
      </c>
      <c r="Y74" s="103">
        <f>IFERROR(IF((($C74*s_TR)/s_res!H74)&lt;0.01,($C74*s_TR)/s_res!H74,1-EXP(-(($C74*s_TR)/s_res!H74))),".")</f>
        <v>1.3373386926432339E-14</v>
      </c>
      <c r="Z74" s="103" t="str">
        <f>IFERROR(IF((($C74*s_TR)/s_res!I74)&lt;0.01,($C74*s_TR)/s_res!I74,1-EXP(-(($C74*s_TR)/s_res!I74))),".")</f>
        <v>.</v>
      </c>
      <c r="AA74" s="103" t="str">
        <f>IFERROR(IF((($C74*s_TR)/s_res!J74)&lt;0.01,($C74*s_TR)/s_res!J74,1-EXP(-(($C74*s_TR)/s_res!J74))),".")</f>
        <v>.</v>
      </c>
      <c r="AB74" s="103" t="str">
        <f>IFERROR(IF((($C74*s_TR)/s_res!K74)&lt;0.01,($C74*s_TR)/s_res!K74,1-EXP(-(($C74*s_TR)/s_res!K74))),".")</f>
        <v>.</v>
      </c>
      <c r="AC74" s="103" t="str">
        <f>IFERROR(IF((($C74*s_TR)/s_res!L74)&lt;0.01,($C74*s_TR)/s_res!L74,1-EXP(-(($C74*s_TR)/s_res!L74))),".")</f>
        <v>.</v>
      </c>
      <c r="AD74" s="103" t="str">
        <f>IFERROR(IF((($C74*s_TR)/s_res!M74)&lt;0.01,($C74*s_TR)/s_res!M74,1-EXP(-(($C74*s_TR)/s_res!M74))),".")</f>
        <v>.</v>
      </c>
      <c r="AE74" s="103">
        <f>IFERROR(IF((($C74*s_TR)/s_res!N74)&lt;0.01,($C74*s_TR)/s_res!N74,1-EXP(-(($C74*s_TR)/s_res!N74))),".")</f>
        <v>2.8862066287321034E-13</v>
      </c>
      <c r="AF74" s="103">
        <f>IFERROR(IF((($C74*s_TR)/s_res!O74)&lt;0.01,($C74*s_TR)/s_res!O74,1-EXP(-(($C74*s_TR)/s_res!O74))),".")</f>
        <v>6.770062263092808E-14</v>
      </c>
      <c r="AG74" s="103">
        <f>IFERROR(IF((($C74*s_TR)/s_res!P74)&lt;0.01,($C74*s_TR)/s_res!P74,1-EXP(-(($C74*s_TR)/s_res!P74))),".")</f>
        <v>1.9003374435313976E-13</v>
      </c>
      <c r="AH74" s="103">
        <f>IFERROR(IF((($C74*s_TR)/s_res!Q74)&lt;0.01,($C74*s_TR)/s_res!Q74,1-EXP(-(($C74*s_TR)/s_res!Q74))),".")</f>
        <v>2.6686868259730793E-13</v>
      </c>
      <c r="AI74" s="103">
        <f>IFERROR(IF((($C74*s_TR)/s_res!R74)&lt;0.01,($C74*s_TR)/s_res!R74,1-EXP(-(($C74*s_TR)/s_res!R74))),".")</f>
        <v>6.732053684134867E-14</v>
      </c>
    </row>
    <row r="75" spans="1:35">
      <c r="A75" s="101" t="s">
        <v>330</v>
      </c>
      <c r="B75" s="106">
        <v>1</v>
      </c>
      <c r="C75" s="89">
        <v>5</v>
      </c>
      <c r="D75" s="103">
        <f>IFERROR((($C75*s_TR)/s_res!C75),0)</f>
        <v>2.4104620696547259E-3</v>
      </c>
      <c r="E75" s="103">
        <f>IFERROR((($C75*s_TR)/s_res!D75),0)</f>
        <v>9.1438617739979743E-4</v>
      </c>
      <c r="F75" s="103">
        <f>IFERROR((($C75*s_TR)/s_res!E75),0)</f>
        <v>1.863045250738201E-4</v>
      </c>
      <c r="G75" s="103">
        <f>IFERROR((($C75*s_TR)/s_res!F75),0)</f>
        <v>5.3549293542850994E-11</v>
      </c>
      <c r="H75" s="103">
        <f>IFERROR((($C75*s_TR)/s_res!G75),0)</f>
        <v>2.5967666482778397E-3</v>
      </c>
      <c r="I75" s="103">
        <f>IFERROR((($C75*s_TR)/s_res!H75),0)</f>
        <v>3.3248483006038171E-3</v>
      </c>
      <c r="J75" s="103">
        <f>IFERROR((($C75*s_TR)/s_res!I75),0)</f>
        <v>1.5403019707607669E-9</v>
      </c>
      <c r="K75" s="103">
        <f>IFERROR((($C75*s_TR)/s_res!J75),0)</f>
        <v>3.0582575916866627E-10</v>
      </c>
      <c r="L75" s="103">
        <f>IFERROR((($C75*s_TR)/s_res!K75),0)</f>
        <v>8.6831530786928216E-10</v>
      </c>
      <c r="M75" s="103">
        <f>IFERROR((($C75*s_TR)/s_res!L75),0)</f>
        <v>1.3527522489323832E-9</v>
      </c>
      <c r="N75" s="103">
        <f>IFERROR((($C75*s_TR)/s_res!M75),0)</f>
        <v>2.9728626119605478E-10</v>
      </c>
      <c r="O75" s="103">
        <f>IFERROR((($C75*s_TR)/s_res!N75),0)</f>
        <v>1.4834492158711E-9</v>
      </c>
      <c r="P75" s="103">
        <f>IFERROR((($C75*s_TR)/s_res!O75),0)</f>
        <v>2.9460570506418211E-10</v>
      </c>
      <c r="Q75" s="103">
        <f>IFERROR((($C75*s_TR)/s_res!P75),0)</f>
        <v>8.309125405509599E-10</v>
      </c>
      <c r="R75" s="103">
        <f>IFERROR((($C75*s_TR)/s_res!Q75),0)</f>
        <v>1.3147082235187606E-9</v>
      </c>
      <c r="S75" s="103">
        <f>IFERROR((($C75*s_TR)/s_res!R75),0)</f>
        <v>2.695627673536104E-10</v>
      </c>
      <c r="T75" s="103">
        <f>IFERROR(IF((($C75*s_TR)/s_res!C75)&lt;0.01,($C75*s_TR)/s_res!C75,1-EXP(-(($C75*s_TR)/s_res!C75))),".")</f>
        <v>2.4104620696547259E-3</v>
      </c>
      <c r="U75" s="103">
        <f>IFERROR(IF((($C75*s_TR)/s_res!D75)&lt;0.01,($C75*s_TR)/s_res!D75,1-EXP(-(($C75*s_TR)/s_res!D75))),".")</f>
        <v>9.1438617739979743E-4</v>
      </c>
      <c r="V75" s="103">
        <f>IFERROR(IF((($C75*s_TR)/s_res!E75)&lt;0.01,($C75*s_TR)/s_res!E75,1-EXP(-(($C75*s_TR)/s_res!E75))),".")</f>
        <v>1.863045250738201E-4</v>
      </c>
      <c r="W75" s="103">
        <f>IFERROR(IF((($C75*s_TR)/s_res!F75)&lt;0.01,($C75*s_TR)/s_res!F75,1-EXP(-(($C75*s_TR)/s_res!F75))),".")</f>
        <v>5.3549293542850994E-11</v>
      </c>
      <c r="X75" s="103">
        <f>IFERROR(IF((($C75*s_TR)/s_res!G75)&lt;0.01,($C75*s_TR)/s_res!G75,1-EXP(-(($C75*s_TR)/s_res!G75))),".")</f>
        <v>2.5967666482778397E-3</v>
      </c>
      <c r="Y75" s="103">
        <f>IFERROR(IF((($C75*s_TR)/s_res!H75)&lt;0.01,($C75*s_TR)/s_res!H75,1-EXP(-(($C75*s_TR)/s_res!H75))),".")</f>
        <v>3.3248483006038171E-3</v>
      </c>
      <c r="Z75" s="103">
        <f>IFERROR(IF((($C75*s_TR)/s_res!I75)&lt;0.01,($C75*s_TR)/s_res!I75,1-EXP(-(($C75*s_TR)/s_res!I75))),".")</f>
        <v>1.5403019707607669E-9</v>
      </c>
      <c r="AA75" s="103">
        <f>IFERROR(IF((($C75*s_TR)/s_res!J75)&lt;0.01,($C75*s_TR)/s_res!J75,1-EXP(-(($C75*s_TR)/s_res!J75))),".")</f>
        <v>3.0582575916866627E-10</v>
      </c>
      <c r="AB75" s="103">
        <f>IFERROR(IF((($C75*s_TR)/s_res!K75)&lt;0.01,($C75*s_TR)/s_res!K75,1-EXP(-(($C75*s_TR)/s_res!K75))),".")</f>
        <v>8.6831530786928216E-10</v>
      </c>
      <c r="AC75" s="103">
        <f>IFERROR(IF((($C75*s_TR)/s_res!L75)&lt;0.01,($C75*s_TR)/s_res!L75,1-EXP(-(($C75*s_TR)/s_res!L75))),".")</f>
        <v>1.3527522489323832E-9</v>
      </c>
      <c r="AD75" s="103">
        <f>IFERROR(IF((($C75*s_TR)/s_res!M75)&lt;0.01,($C75*s_TR)/s_res!M75,1-EXP(-(($C75*s_TR)/s_res!M75))),".")</f>
        <v>2.9728626119605478E-10</v>
      </c>
      <c r="AE75" s="103">
        <f>IFERROR(IF((($C75*s_TR)/s_res!N75)&lt;0.01,($C75*s_TR)/s_res!N75,1-EXP(-(($C75*s_TR)/s_res!N75))),".")</f>
        <v>1.4834492158711E-9</v>
      </c>
      <c r="AF75" s="103">
        <f>IFERROR(IF((($C75*s_TR)/s_res!O75)&lt;0.01,($C75*s_TR)/s_res!O75,1-EXP(-(($C75*s_TR)/s_res!O75))),".")</f>
        <v>2.9460570506418211E-10</v>
      </c>
      <c r="AG75" s="103">
        <f>IFERROR(IF((($C75*s_TR)/s_res!P75)&lt;0.01,($C75*s_TR)/s_res!P75,1-EXP(-(($C75*s_TR)/s_res!P75))),".")</f>
        <v>8.309125405509599E-10</v>
      </c>
      <c r="AH75" s="103">
        <f>IFERROR(IF((($C75*s_TR)/s_res!Q75)&lt;0.01,($C75*s_TR)/s_res!Q75,1-EXP(-(($C75*s_TR)/s_res!Q75))),".")</f>
        <v>1.3147082235187606E-9</v>
      </c>
      <c r="AI75" s="103">
        <f>IFERROR(IF((($C75*s_TR)/s_res!R75)&lt;0.01,($C75*s_TR)/s_res!R75,1-EXP(-(($C75*s_TR)/s_res!R75))),".")</f>
        <v>2.695627673536104E-10</v>
      </c>
    </row>
    <row r="76" spans="1:35">
      <c r="A76" s="101" t="s">
        <v>331</v>
      </c>
      <c r="B76" s="106">
        <v>1.339E-6</v>
      </c>
      <c r="C76" s="89">
        <v>5</v>
      </c>
      <c r="D76" s="103">
        <f>IFERROR((($C76*s_TR)/s_res!C76),0)</f>
        <v>0</v>
      </c>
      <c r="E76" s="103">
        <f>IFERROR((($C76*s_TR)/s_res!D76),0)</f>
        <v>0</v>
      </c>
      <c r="F76" s="103">
        <f>IFERROR((($C76*s_TR)/s_res!E76),0)</f>
        <v>0</v>
      </c>
      <c r="G76" s="103">
        <f>IFERROR((($C76*s_TR)/s_res!F76),0)</f>
        <v>7.5506970152641191E-14</v>
      </c>
      <c r="H76" s="103">
        <f>IFERROR((($C76*s_TR)/s_res!G76),0)</f>
        <v>7.5506970152641191E-14</v>
      </c>
      <c r="I76" s="103">
        <f>IFERROR((($C76*s_TR)/s_res!H76),0)</f>
        <v>7.5506970152641191E-14</v>
      </c>
      <c r="J76" s="103">
        <f>IFERROR((($C76*s_TR)/s_res!I76),0)</f>
        <v>3.1279763639657145E-13</v>
      </c>
      <c r="K76" s="103">
        <f>IFERROR((($C76*s_TR)/s_res!J76),0)</f>
        <v>1.0621961801917985E-13</v>
      </c>
      <c r="L76" s="103">
        <f>IFERROR((($C76*s_TR)/s_res!K76),0)</f>
        <v>2.2583630497771581E-13</v>
      </c>
      <c r="M76" s="103">
        <f>IFERROR((($C76*s_TR)/s_res!L76),0)</f>
        <v>3.0023788426592503E-13</v>
      </c>
      <c r="N76" s="103">
        <f>IFERROR((($C76*s_TR)/s_res!M76),0)</f>
        <v>4.3899324113782677E-13</v>
      </c>
      <c r="O76" s="103">
        <f>IFERROR((($C76*s_TR)/s_res!N76),0)</f>
        <v>2.7820371676530103E-13</v>
      </c>
      <c r="P76" s="103">
        <f>IFERROR((($C76*s_TR)/s_res!O76),0)</f>
        <v>8.9179720303857474E-14</v>
      </c>
      <c r="Q76" s="103">
        <f>IFERROR((($C76*s_TR)/s_res!P76),0)</f>
        <v>1.8743791296965145E-13</v>
      </c>
      <c r="R76" s="103">
        <f>IFERROR((($C76*s_TR)/s_res!Q76),0)</f>
        <v>2.51200594491595E-13</v>
      </c>
      <c r="S76" s="103">
        <f>IFERROR((($C76*s_TR)/s_res!R76),0)</f>
        <v>3.8009591690588669E-13</v>
      </c>
      <c r="T76" s="103" t="str">
        <f>IFERROR(IF((($C76*s_TR)/s_res!C76)&lt;0.01,($C76*s_TR)/s_res!C76,1-EXP(-(($C76*s_TR)/s_res!C76))),".")</f>
        <v>.</v>
      </c>
      <c r="U76" s="103" t="str">
        <f>IFERROR(IF((($C76*s_TR)/s_res!D76)&lt;0.01,($C76*s_TR)/s_res!D76,1-EXP(-(($C76*s_TR)/s_res!D76))),".")</f>
        <v>.</v>
      </c>
      <c r="V76" s="103" t="str">
        <f>IFERROR(IF((($C76*s_TR)/s_res!E76)&lt;0.01,($C76*s_TR)/s_res!E76,1-EXP(-(($C76*s_TR)/s_res!E76))),".")</f>
        <v>.</v>
      </c>
      <c r="W76" s="103">
        <f>IFERROR(IF((($C76*s_TR)/s_res!F76)&lt;0.01,($C76*s_TR)/s_res!F76,1-EXP(-(($C76*s_TR)/s_res!F76))),".")</f>
        <v>7.5506970152641191E-14</v>
      </c>
      <c r="X76" s="103">
        <f>IFERROR(IF((($C76*s_TR)/s_res!G76)&lt;0.01,($C76*s_TR)/s_res!G76,1-EXP(-(($C76*s_TR)/s_res!G76))),".")</f>
        <v>7.5506970152641191E-14</v>
      </c>
      <c r="Y76" s="103">
        <f>IFERROR(IF((($C76*s_TR)/s_res!H76)&lt;0.01,($C76*s_TR)/s_res!H76,1-EXP(-(($C76*s_TR)/s_res!H76))),".")</f>
        <v>7.5506970152641191E-14</v>
      </c>
      <c r="Z76" s="103">
        <f>IFERROR(IF((($C76*s_TR)/s_res!I76)&lt;0.01,($C76*s_TR)/s_res!I76,1-EXP(-(($C76*s_TR)/s_res!I76))),".")</f>
        <v>3.1279763639657145E-13</v>
      </c>
      <c r="AA76" s="103">
        <f>IFERROR(IF((($C76*s_TR)/s_res!J76)&lt;0.01,($C76*s_TR)/s_res!J76,1-EXP(-(($C76*s_TR)/s_res!J76))),".")</f>
        <v>1.0621961801917985E-13</v>
      </c>
      <c r="AB76" s="103">
        <f>IFERROR(IF((($C76*s_TR)/s_res!K76)&lt;0.01,($C76*s_TR)/s_res!K76,1-EXP(-(($C76*s_TR)/s_res!K76))),".")</f>
        <v>2.2583630497771581E-13</v>
      </c>
      <c r="AC76" s="103">
        <f>IFERROR(IF((($C76*s_TR)/s_res!L76)&lt;0.01,($C76*s_TR)/s_res!L76,1-EXP(-(($C76*s_TR)/s_res!L76))),".")</f>
        <v>3.0023788426592503E-13</v>
      </c>
      <c r="AD76" s="103">
        <f>IFERROR(IF((($C76*s_TR)/s_res!M76)&lt;0.01,($C76*s_TR)/s_res!M76,1-EXP(-(($C76*s_TR)/s_res!M76))),".")</f>
        <v>4.3899324113782677E-13</v>
      </c>
      <c r="AE76" s="103">
        <f>IFERROR(IF((($C76*s_TR)/s_res!N76)&lt;0.01,($C76*s_TR)/s_res!N76,1-EXP(-(($C76*s_TR)/s_res!N76))),".")</f>
        <v>2.7820371676530103E-13</v>
      </c>
      <c r="AF76" s="103">
        <f>IFERROR(IF((($C76*s_TR)/s_res!O76)&lt;0.01,($C76*s_TR)/s_res!O76,1-EXP(-(($C76*s_TR)/s_res!O76))),".")</f>
        <v>8.9179720303857474E-14</v>
      </c>
      <c r="AG76" s="103">
        <f>IFERROR(IF((($C76*s_TR)/s_res!P76)&lt;0.01,($C76*s_TR)/s_res!P76,1-EXP(-(($C76*s_TR)/s_res!P76))),".")</f>
        <v>1.8743791296965145E-13</v>
      </c>
      <c r="AH76" s="103">
        <f>IFERROR(IF((($C76*s_TR)/s_res!Q76)&lt;0.01,($C76*s_TR)/s_res!Q76,1-EXP(-(($C76*s_TR)/s_res!Q76))),".")</f>
        <v>2.51200594491595E-13</v>
      </c>
      <c r="AI76" s="103">
        <f>IFERROR(IF((($C76*s_TR)/s_res!R76)&lt;0.01,($C76*s_TR)/s_res!R76,1-EXP(-(($C76*s_TR)/s_res!R76))),".")</f>
        <v>3.8009591690588669E-13</v>
      </c>
    </row>
  </sheetData>
  <sheetProtection algorithmName="SHA-512" hashValue="U12aHiYriAu4GHthvCVaerr0tMmt5+iKrUHDI9B86hs03R1n5zS50elvjmDPhXIR1+v9rnhIMr6N9CXDwE2CmA==" saltValue="pjBLGbcVcaXLT3FXRcBVRg==" spinCount="100000" sheet="1" objects="1" scenarios="1" formatColumns="0" autoFilter="0"/>
  <autoFilter ref="A1:AI76" xr:uid="{AB1046B7-743C-477E-83E2-BC4EEA9D6BEC}"/>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79998168889431442"/>
  </sheetPr>
  <dimension ref="A1:AI76"/>
  <sheetViews>
    <sheetView workbookViewId="0">
      <pane xSplit="3" ySplit="1" topLeftCell="D2" activePane="bottomRight" state="frozen"/>
      <selection pane="topRight" activeCell="D1" sqref="D1"/>
      <selection pane="bottomLeft" activeCell="A2" sqref="A2"/>
      <selection pane="bottomRight" activeCell="D2" sqref="D2"/>
    </sheetView>
  </sheetViews>
  <sheetFormatPr defaultRowHeight="14.25"/>
  <cols>
    <col min="1" max="1" width="14.53125" style="1" bestFit="1" customWidth="1"/>
    <col min="2" max="2" width="11.73046875" style="1" bestFit="1" customWidth="1"/>
    <col min="3" max="3" width="7.19921875" style="9" bestFit="1" customWidth="1"/>
    <col min="4" max="6" width="8.06640625" style="9" bestFit="1" customWidth="1"/>
    <col min="7" max="9" width="7.73046875" style="9" bestFit="1" customWidth="1"/>
    <col min="10" max="14" width="8.06640625" style="9" bestFit="1" customWidth="1"/>
    <col min="15" max="19" width="7.73046875" style="9" bestFit="1" customWidth="1"/>
    <col min="20" max="20" width="11.59765625" style="9" bestFit="1" customWidth="1"/>
    <col min="21" max="21" width="14.1328125" style="9" bestFit="1" customWidth="1"/>
    <col min="22" max="22" width="14" style="9" bestFit="1" customWidth="1"/>
    <col min="23" max="23" width="11.59765625" style="9" bestFit="1" customWidth="1"/>
    <col min="24" max="24" width="12.86328125" style="9" bestFit="1" customWidth="1"/>
    <col min="25" max="25" width="13" style="9" bestFit="1" customWidth="1"/>
    <col min="26" max="26" width="9.53125" style="9" bestFit="1" customWidth="1"/>
    <col min="27" max="28" width="11.265625" style="9" bestFit="1" customWidth="1"/>
    <col min="29" max="29" width="12.265625" style="9" bestFit="1" customWidth="1"/>
    <col min="30" max="30" width="9.9296875" style="9" bestFit="1" customWidth="1"/>
    <col min="31" max="31" width="9.53125" style="9" bestFit="1" customWidth="1"/>
    <col min="32" max="33" width="11.265625" style="9" bestFit="1" customWidth="1"/>
    <col min="34" max="34" width="12.265625" style="9" bestFit="1" customWidth="1"/>
    <col min="35" max="35" width="9.9296875" style="9" bestFit="1" customWidth="1"/>
    <col min="36" max="272" width="9.06640625" style="9"/>
    <col min="273" max="273" width="15.3984375" style="9" customWidth="1"/>
    <col min="274" max="274" width="11.1328125" style="9" customWidth="1"/>
    <col min="275" max="275" width="14.59765625" style="9" customWidth="1"/>
    <col min="276" max="276" width="17.3984375" style="9" customWidth="1"/>
    <col min="277" max="277" width="17.59765625" style="9" customWidth="1"/>
    <col min="278" max="278" width="14.73046875" style="9" customWidth="1"/>
    <col min="279" max="279" width="14.3984375" style="9" customWidth="1"/>
    <col min="280" max="280" width="12.1328125" style="9" customWidth="1"/>
    <col min="281" max="281" width="12.3984375" style="9" customWidth="1"/>
    <col min="282" max="283" width="13.86328125" style="9" customWidth="1"/>
    <col min="284" max="284" width="14.86328125" style="9" customWidth="1"/>
    <col min="285" max="285" width="12.1328125" style="9" customWidth="1"/>
    <col min="286" max="286" width="12.3984375" style="9" customWidth="1"/>
    <col min="287" max="288" width="13.86328125" style="9" customWidth="1"/>
    <col min="289" max="289" width="14.86328125" style="9" customWidth="1"/>
    <col min="290" max="528" width="9.06640625" style="9"/>
    <col min="529" max="529" width="15.3984375" style="9" customWidth="1"/>
    <col min="530" max="530" width="11.1328125" style="9" customWidth="1"/>
    <col min="531" max="531" width="14.59765625" style="9" customWidth="1"/>
    <col min="532" max="532" width="17.3984375" style="9" customWidth="1"/>
    <col min="533" max="533" width="17.59765625" style="9" customWidth="1"/>
    <col min="534" max="534" width="14.73046875" style="9" customWidth="1"/>
    <col min="535" max="535" width="14.3984375" style="9" customWidth="1"/>
    <col min="536" max="536" width="12.1328125" style="9" customWidth="1"/>
    <col min="537" max="537" width="12.3984375" style="9" customWidth="1"/>
    <col min="538" max="539" width="13.86328125" style="9" customWidth="1"/>
    <col min="540" max="540" width="14.86328125" style="9" customWidth="1"/>
    <col min="541" max="541" width="12.1328125" style="9" customWidth="1"/>
    <col min="542" max="542" width="12.3984375" style="9" customWidth="1"/>
    <col min="543" max="544" width="13.86328125" style="9" customWidth="1"/>
    <col min="545" max="545" width="14.86328125" style="9" customWidth="1"/>
    <col min="546" max="784" width="9.06640625" style="9"/>
    <col min="785" max="785" width="15.3984375" style="9" customWidth="1"/>
    <col min="786" max="786" width="11.1328125" style="9" customWidth="1"/>
    <col min="787" max="787" width="14.59765625" style="9" customWidth="1"/>
    <col min="788" max="788" width="17.3984375" style="9" customWidth="1"/>
    <col min="789" max="789" width="17.59765625" style="9" customWidth="1"/>
    <col min="790" max="790" width="14.73046875" style="9" customWidth="1"/>
    <col min="791" max="791" width="14.3984375" style="9" customWidth="1"/>
    <col min="792" max="792" width="12.1328125" style="9" customWidth="1"/>
    <col min="793" max="793" width="12.3984375" style="9" customWidth="1"/>
    <col min="794" max="795" width="13.86328125" style="9" customWidth="1"/>
    <col min="796" max="796" width="14.86328125" style="9" customWidth="1"/>
    <col min="797" max="797" width="12.1328125" style="9" customWidth="1"/>
    <col min="798" max="798" width="12.3984375" style="9" customWidth="1"/>
    <col min="799" max="800" width="13.86328125" style="9" customWidth="1"/>
    <col min="801" max="801" width="14.86328125" style="9" customWidth="1"/>
    <col min="802" max="1040" width="9.06640625" style="9"/>
    <col min="1041" max="1041" width="15.3984375" style="9" customWidth="1"/>
    <col min="1042" max="1042" width="11.1328125" style="9" customWidth="1"/>
    <col min="1043" max="1043" width="14.59765625" style="9" customWidth="1"/>
    <col min="1044" max="1044" width="17.3984375" style="9" customWidth="1"/>
    <col min="1045" max="1045" width="17.59765625" style="9" customWidth="1"/>
    <col min="1046" max="1046" width="14.73046875" style="9" customWidth="1"/>
    <col min="1047" max="1047" width="14.3984375" style="9" customWidth="1"/>
    <col min="1048" max="1048" width="12.1328125" style="9" customWidth="1"/>
    <col min="1049" max="1049" width="12.3984375" style="9" customWidth="1"/>
    <col min="1050" max="1051" width="13.86328125" style="9" customWidth="1"/>
    <col min="1052" max="1052" width="14.86328125" style="9" customWidth="1"/>
    <col min="1053" max="1053" width="12.1328125" style="9" customWidth="1"/>
    <col min="1054" max="1054" width="12.3984375" style="9" customWidth="1"/>
    <col min="1055" max="1056" width="13.86328125" style="9" customWidth="1"/>
    <col min="1057" max="1057" width="14.86328125" style="9" customWidth="1"/>
    <col min="1058" max="1296" width="9.06640625" style="9"/>
    <col min="1297" max="1297" width="15.3984375" style="9" customWidth="1"/>
    <col min="1298" max="1298" width="11.1328125" style="9" customWidth="1"/>
    <col min="1299" max="1299" width="14.59765625" style="9" customWidth="1"/>
    <col min="1300" max="1300" width="17.3984375" style="9" customWidth="1"/>
    <col min="1301" max="1301" width="17.59765625" style="9" customWidth="1"/>
    <col min="1302" max="1302" width="14.73046875" style="9" customWidth="1"/>
    <col min="1303" max="1303" width="14.3984375" style="9" customWidth="1"/>
    <col min="1304" max="1304" width="12.1328125" style="9" customWidth="1"/>
    <col min="1305" max="1305" width="12.3984375" style="9" customWidth="1"/>
    <col min="1306" max="1307" width="13.86328125" style="9" customWidth="1"/>
    <col min="1308" max="1308" width="14.86328125" style="9" customWidth="1"/>
    <col min="1309" max="1309" width="12.1328125" style="9" customWidth="1"/>
    <col min="1310" max="1310" width="12.3984375" style="9" customWidth="1"/>
    <col min="1311" max="1312" width="13.86328125" style="9" customWidth="1"/>
    <col min="1313" max="1313" width="14.86328125" style="9" customWidth="1"/>
    <col min="1314" max="1552" width="9.06640625" style="9"/>
    <col min="1553" max="1553" width="15.3984375" style="9" customWidth="1"/>
    <col min="1554" max="1554" width="11.1328125" style="9" customWidth="1"/>
    <col min="1555" max="1555" width="14.59765625" style="9" customWidth="1"/>
    <col min="1556" max="1556" width="17.3984375" style="9" customWidth="1"/>
    <col min="1557" max="1557" width="17.59765625" style="9" customWidth="1"/>
    <col min="1558" max="1558" width="14.73046875" style="9" customWidth="1"/>
    <col min="1559" max="1559" width="14.3984375" style="9" customWidth="1"/>
    <col min="1560" max="1560" width="12.1328125" style="9" customWidth="1"/>
    <col min="1561" max="1561" width="12.3984375" style="9" customWidth="1"/>
    <col min="1562" max="1563" width="13.86328125" style="9" customWidth="1"/>
    <col min="1564" max="1564" width="14.86328125" style="9" customWidth="1"/>
    <col min="1565" max="1565" width="12.1328125" style="9" customWidth="1"/>
    <col min="1566" max="1566" width="12.3984375" style="9" customWidth="1"/>
    <col min="1567" max="1568" width="13.86328125" style="9" customWidth="1"/>
    <col min="1569" max="1569" width="14.86328125" style="9" customWidth="1"/>
    <col min="1570" max="1808" width="9.06640625" style="9"/>
    <col min="1809" max="1809" width="15.3984375" style="9" customWidth="1"/>
    <col min="1810" max="1810" width="11.1328125" style="9" customWidth="1"/>
    <col min="1811" max="1811" width="14.59765625" style="9" customWidth="1"/>
    <col min="1812" max="1812" width="17.3984375" style="9" customWidth="1"/>
    <col min="1813" max="1813" width="17.59765625" style="9" customWidth="1"/>
    <col min="1814" max="1814" width="14.73046875" style="9" customWidth="1"/>
    <col min="1815" max="1815" width="14.3984375" style="9" customWidth="1"/>
    <col min="1816" max="1816" width="12.1328125" style="9" customWidth="1"/>
    <col min="1817" max="1817" width="12.3984375" style="9" customWidth="1"/>
    <col min="1818" max="1819" width="13.86328125" style="9" customWidth="1"/>
    <col min="1820" max="1820" width="14.86328125" style="9" customWidth="1"/>
    <col min="1821" max="1821" width="12.1328125" style="9" customWidth="1"/>
    <col min="1822" max="1822" width="12.3984375" style="9" customWidth="1"/>
    <col min="1823" max="1824" width="13.86328125" style="9" customWidth="1"/>
    <col min="1825" max="1825" width="14.86328125" style="9" customWidth="1"/>
    <col min="1826" max="2064" width="9.06640625" style="9"/>
    <col min="2065" max="2065" width="15.3984375" style="9" customWidth="1"/>
    <col min="2066" max="2066" width="11.1328125" style="9" customWidth="1"/>
    <col min="2067" max="2067" width="14.59765625" style="9" customWidth="1"/>
    <col min="2068" max="2068" width="17.3984375" style="9" customWidth="1"/>
    <col min="2069" max="2069" width="17.59765625" style="9" customWidth="1"/>
    <col min="2070" max="2070" width="14.73046875" style="9" customWidth="1"/>
    <col min="2071" max="2071" width="14.3984375" style="9" customWidth="1"/>
    <col min="2072" max="2072" width="12.1328125" style="9" customWidth="1"/>
    <col min="2073" max="2073" width="12.3984375" style="9" customWidth="1"/>
    <col min="2074" max="2075" width="13.86328125" style="9" customWidth="1"/>
    <col min="2076" max="2076" width="14.86328125" style="9" customWidth="1"/>
    <col min="2077" max="2077" width="12.1328125" style="9" customWidth="1"/>
    <col min="2078" max="2078" width="12.3984375" style="9" customWidth="1"/>
    <col min="2079" max="2080" width="13.86328125" style="9" customWidth="1"/>
    <col min="2081" max="2081" width="14.86328125" style="9" customWidth="1"/>
    <col min="2082" max="2320" width="9.06640625" style="9"/>
    <col min="2321" max="2321" width="15.3984375" style="9" customWidth="1"/>
    <col min="2322" max="2322" width="11.1328125" style="9" customWidth="1"/>
    <col min="2323" max="2323" width="14.59765625" style="9" customWidth="1"/>
    <col min="2324" max="2324" width="17.3984375" style="9" customWidth="1"/>
    <col min="2325" max="2325" width="17.59765625" style="9" customWidth="1"/>
    <col min="2326" max="2326" width="14.73046875" style="9" customWidth="1"/>
    <col min="2327" max="2327" width="14.3984375" style="9" customWidth="1"/>
    <col min="2328" max="2328" width="12.1328125" style="9" customWidth="1"/>
    <col min="2329" max="2329" width="12.3984375" style="9" customWidth="1"/>
    <col min="2330" max="2331" width="13.86328125" style="9" customWidth="1"/>
    <col min="2332" max="2332" width="14.86328125" style="9" customWidth="1"/>
    <col min="2333" max="2333" width="12.1328125" style="9" customWidth="1"/>
    <col min="2334" max="2334" width="12.3984375" style="9" customWidth="1"/>
    <col min="2335" max="2336" width="13.86328125" style="9" customWidth="1"/>
    <col min="2337" max="2337" width="14.86328125" style="9" customWidth="1"/>
    <col min="2338" max="2576" width="9.06640625" style="9"/>
    <col min="2577" max="2577" width="15.3984375" style="9" customWidth="1"/>
    <col min="2578" max="2578" width="11.1328125" style="9" customWidth="1"/>
    <col min="2579" max="2579" width="14.59765625" style="9" customWidth="1"/>
    <col min="2580" max="2580" width="17.3984375" style="9" customWidth="1"/>
    <col min="2581" max="2581" width="17.59765625" style="9" customWidth="1"/>
    <col min="2582" max="2582" width="14.73046875" style="9" customWidth="1"/>
    <col min="2583" max="2583" width="14.3984375" style="9" customWidth="1"/>
    <col min="2584" max="2584" width="12.1328125" style="9" customWidth="1"/>
    <col min="2585" max="2585" width="12.3984375" style="9" customWidth="1"/>
    <col min="2586" max="2587" width="13.86328125" style="9" customWidth="1"/>
    <col min="2588" max="2588" width="14.86328125" style="9" customWidth="1"/>
    <col min="2589" max="2589" width="12.1328125" style="9" customWidth="1"/>
    <col min="2590" max="2590" width="12.3984375" style="9" customWidth="1"/>
    <col min="2591" max="2592" width="13.86328125" style="9" customWidth="1"/>
    <col min="2593" max="2593" width="14.86328125" style="9" customWidth="1"/>
    <col min="2594" max="2832" width="9.06640625" style="9"/>
    <col min="2833" max="2833" width="15.3984375" style="9" customWidth="1"/>
    <col min="2834" max="2834" width="11.1328125" style="9" customWidth="1"/>
    <col min="2835" max="2835" width="14.59765625" style="9" customWidth="1"/>
    <col min="2836" max="2836" width="17.3984375" style="9" customWidth="1"/>
    <col min="2837" max="2837" width="17.59765625" style="9" customWidth="1"/>
    <col min="2838" max="2838" width="14.73046875" style="9" customWidth="1"/>
    <col min="2839" max="2839" width="14.3984375" style="9" customWidth="1"/>
    <col min="2840" max="2840" width="12.1328125" style="9" customWidth="1"/>
    <col min="2841" max="2841" width="12.3984375" style="9" customWidth="1"/>
    <col min="2842" max="2843" width="13.86328125" style="9" customWidth="1"/>
    <col min="2844" max="2844" width="14.86328125" style="9" customWidth="1"/>
    <col min="2845" max="2845" width="12.1328125" style="9" customWidth="1"/>
    <col min="2846" max="2846" width="12.3984375" style="9" customWidth="1"/>
    <col min="2847" max="2848" width="13.86328125" style="9" customWidth="1"/>
    <col min="2849" max="2849" width="14.86328125" style="9" customWidth="1"/>
    <col min="2850" max="3088" width="9.06640625" style="9"/>
    <col min="3089" max="3089" width="15.3984375" style="9" customWidth="1"/>
    <col min="3090" max="3090" width="11.1328125" style="9" customWidth="1"/>
    <col min="3091" max="3091" width="14.59765625" style="9" customWidth="1"/>
    <col min="3092" max="3092" width="17.3984375" style="9" customWidth="1"/>
    <col min="3093" max="3093" width="17.59765625" style="9" customWidth="1"/>
    <col min="3094" max="3094" width="14.73046875" style="9" customWidth="1"/>
    <col min="3095" max="3095" width="14.3984375" style="9" customWidth="1"/>
    <col min="3096" max="3096" width="12.1328125" style="9" customWidth="1"/>
    <col min="3097" max="3097" width="12.3984375" style="9" customWidth="1"/>
    <col min="3098" max="3099" width="13.86328125" style="9" customWidth="1"/>
    <col min="3100" max="3100" width="14.86328125" style="9" customWidth="1"/>
    <col min="3101" max="3101" width="12.1328125" style="9" customWidth="1"/>
    <col min="3102" max="3102" width="12.3984375" style="9" customWidth="1"/>
    <col min="3103" max="3104" width="13.86328125" style="9" customWidth="1"/>
    <col min="3105" max="3105" width="14.86328125" style="9" customWidth="1"/>
    <col min="3106" max="3344" width="9.06640625" style="9"/>
    <col min="3345" max="3345" width="15.3984375" style="9" customWidth="1"/>
    <col min="3346" max="3346" width="11.1328125" style="9" customWidth="1"/>
    <col min="3347" max="3347" width="14.59765625" style="9" customWidth="1"/>
    <col min="3348" max="3348" width="17.3984375" style="9" customWidth="1"/>
    <col min="3349" max="3349" width="17.59765625" style="9" customWidth="1"/>
    <col min="3350" max="3350" width="14.73046875" style="9" customWidth="1"/>
    <col min="3351" max="3351" width="14.3984375" style="9" customWidth="1"/>
    <col min="3352" max="3352" width="12.1328125" style="9" customWidth="1"/>
    <col min="3353" max="3353" width="12.3984375" style="9" customWidth="1"/>
    <col min="3354" max="3355" width="13.86328125" style="9" customWidth="1"/>
    <col min="3356" max="3356" width="14.86328125" style="9" customWidth="1"/>
    <col min="3357" max="3357" width="12.1328125" style="9" customWidth="1"/>
    <col min="3358" max="3358" width="12.3984375" style="9" customWidth="1"/>
    <col min="3359" max="3360" width="13.86328125" style="9" customWidth="1"/>
    <col min="3361" max="3361" width="14.86328125" style="9" customWidth="1"/>
    <col min="3362" max="3600" width="9.06640625" style="9"/>
    <col min="3601" max="3601" width="15.3984375" style="9" customWidth="1"/>
    <col min="3602" max="3602" width="11.1328125" style="9" customWidth="1"/>
    <col min="3603" max="3603" width="14.59765625" style="9" customWidth="1"/>
    <col min="3604" max="3604" width="17.3984375" style="9" customWidth="1"/>
    <col min="3605" max="3605" width="17.59765625" style="9" customWidth="1"/>
    <col min="3606" max="3606" width="14.73046875" style="9" customWidth="1"/>
    <col min="3607" max="3607" width="14.3984375" style="9" customWidth="1"/>
    <col min="3608" max="3608" width="12.1328125" style="9" customWidth="1"/>
    <col min="3609" max="3609" width="12.3984375" style="9" customWidth="1"/>
    <col min="3610" max="3611" width="13.86328125" style="9" customWidth="1"/>
    <col min="3612" max="3612" width="14.86328125" style="9" customWidth="1"/>
    <col min="3613" max="3613" width="12.1328125" style="9" customWidth="1"/>
    <col min="3614" max="3614" width="12.3984375" style="9" customWidth="1"/>
    <col min="3615" max="3616" width="13.86328125" style="9" customWidth="1"/>
    <col min="3617" max="3617" width="14.86328125" style="9" customWidth="1"/>
    <col min="3618" max="3856" width="9.06640625" style="9"/>
    <col min="3857" max="3857" width="15.3984375" style="9" customWidth="1"/>
    <col min="3858" max="3858" width="11.1328125" style="9" customWidth="1"/>
    <col min="3859" max="3859" width="14.59765625" style="9" customWidth="1"/>
    <col min="3860" max="3860" width="17.3984375" style="9" customWidth="1"/>
    <col min="3861" max="3861" width="17.59765625" style="9" customWidth="1"/>
    <col min="3862" max="3862" width="14.73046875" style="9" customWidth="1"/>
    <col min="3863" max="3863" width="14.3984375" style="9" customWidth="1"/>
    <col min="3864" max="3864" width="12.1328125" style="9" customWidth="1"/>
    <col min="3865" max="3865" width="12.3984375" style="9" customWidth="1"/>
    <col min="3866" max="3867" width="13.86328125" style="9" customWidth="1"/>
    <col min="3868" max="3868" width="14.86328125" style="9" customWidth="1"/>
    <col min="3869" max="3869" width="12.1328125" style="9" customWidth="1"/>
    <col min="3870" max="3870" width="12.3984375" style="9" customWidth="1"/>
    <col min="3871" max="3872" width="13.86328125" style="9" customWidth="1"/>
    <col min="3873" max="3873" width="14.86328125" style="9" customWidth="1"/>
    <col min="3874" max="4112" width="9.06640625" style="9"/>
    <col min="4113" max="4113" width="15.3984375" style="9" customWidth="1"/>
    <col min="4114" max="4114" width="11.1328125" style="9" customWidth="1"/>
    <col min="4115" max="4115" width="14.59765625" style="9" customWidth="1"/>
    <col min="4116" max="4116" width="17.3984375" style="9" customWidth="1"/>
    <col min="4117" max="4117" width="17.59765625" style="9" customWidth="1"/>
    <col min="4118" max="4118" width="14.73046875" style="9" customWidth="1"/>
    <col min="4119" max="4119" width="14.3984375" style="9" customWidth="1"/>
    <col min="4120" max="4120" width="12.1328125" style="9" customWidth="1"/>
    <col min="4121" max="4121" width="12.3984375" style="9" customWidth="1"/>
    <col min="4122" max="4123" width="13.86328125" style="9" customWidth="1"/>
    <col min="4124" max="4124" width="14.86328125" style="9" customWidth="1"/>
    <col min="4125" max="4125" width="12.1328125" style="9" customWidth="1"/>
    <col min="4126" max="4126" width="12.3984375" style="9" customWidth="1"/>
    <col min="4127" max="4128" width="13.86328125" style="9" customWidth="1"/>
    <col min="4129" max="4129" width="14.86328125" style="9" customWidth="1"/>
    <col min="4130" max="4368" width="9.06640625" style="9"/>
    <col min="4369" max="4369" width="15.3984375" style="9" customWidth="1"/>
    <col min="4370" max="4370" width="11.1328125" style="9" customWidth="1"/>
    <col min="4371" max="4371" width="14.59765625" style="9" customWidth="1"/>
    <col min="4372" max="4372" width="17.3984375" style="9" customWidth="1"/>
    <col min="4373" max="4373" width="17.59765625" style="9" customWidth="1"/>
    <col min="4374" max="4374" width="14.73046875" style="9" customWidth="1"/>
    <col min="4375" max="4375" width="14.3984375" style="9" customWidth="1"/>
    <col min="4376" max="4376" width="12.1328125" style="9" customWidth="1"/>
    <col min="4377" max="4377" width="12.3984375" style="9" customWidth="1"/>
    <col min="4378" max="4379" width="13.86328125" style="9" customWidth="1"/>
    <col min="4380" max="4380" width="14.86328125" style="9" customWidth="1"/>
    <col min="4381" max="4381" width="12.1328125" style="9" customWidth="1"/>
    <col min="4382" max="4382" width="12.3984375" style="9" customWidth="1"/>
    <col min="4383" max="4384" width="13.86328125" style="9" customWidth="1"/>
    <col min="4385" max="4385" width="14.86328125" style="9" customWidth="1"/>
    <col min="4386" max="4624" width="9.06640625" style="9"/>
    <col min="4625" max="4625" width="15.3984375" style="9" customWidth="1"/>
    <col min="4626" max="4626" width="11.1328125" style="9" customWidth="1"/>
    <col min="4627" max="4627" width="14.59765625" style="9" customWidth="1"/>
    <col min="4628" max="4628" width="17.3984375" style="9" customWidth="1"/>
    <col min="4629" max="4629" width="17.59765625" style="9" customWidth="1"/>
    <col min="4630" max="4630" width="14.73046875" style="9" customWidth="1"/>
    <col min="4631" max="4631" width="14.3984375" style="9" customWidth="1"/>
    <col min="4632" max="4632" width="12.1328125" style="9" customWidth="1"/>
    <col min="4633" max="4633" width="12.3984375" style="9" customWidth="1"/>
    <col min="4634" max="4635" width="13.86328125" style="9" customWidth="1"/>
    <col min="4636" max="4636" width="14.86328125" style="9" customWidth="1"/>
    <col min="4637" max="4637" width="12.1328125" style="9" customWidth="1"/>
    <col min="4638" max="4638" width="12.3984375" style="9" customWidth="1"/>
    <col min="4639" max="4640" width="13.86328125" style="9" customWidth="1"/>
    <col min="4641" max="4641" width="14.86328125" style="9" customWidth="1"/>
    <col min="4642" max="4880" width="9.06640625" style="9"/>
    <col min="4881" max="4881" width="15.3984375" style="9" customWidth="1"/>
    <col min="4882" max="4882" width="11.1328125" style="9" customWidth="1"/>
    <col min="4883" max="4883" width="14.59765625" style="9" customWidth="1"/>
    <col min="4884" max="4884" width="17.3984375" style="9" customWidth="1"/>
    <col min="4885" max="4885" width="17.59765625" style="9" customWidth="1"/>
    <col min="4886" max="4886" width="14.73046875" style="9" customWidth="1"/>
    <col min="4887" max="4887" width="14.3984375" style="9" customWidth="1"/>
    <col min="4888" max="4888" width="12.1328125" style="9" customWidth="1"/>
    <col min="4889" max="4889" width="12.3984375" style="9" customWidth="1"/>
    <col min="4890" max="4891" width="13.86328125" style="9" customWidth="1"/>
    <col min="4892" max="4892" width="14.86328125" style="9" customWidth="1"/>
    <col min="4893" max="4893" width="12.1328125" style="9" customWidth="1"/>
    <col min="4894" max="4894" width="12.3984375" style="9" customWidth="1"/>
    <col min="4895" max="4896" width="13.86328125" style="9" customWidth="1"/>
    <col min="4897" max="4897" width="14.86328125" style="9" customWidth="1"/>
    <col min="4898" max="5136" width="9.06640625" style="9"/>
    <col min="5137" max="5137" width="15.3984375" style="9" customWidth="1"/>
    <col min="5138" max="5138" width="11.1328125" style="9" customWidth="1"/>
    <col min="5139" max="5139" width="14.59765625" style="9" customWidth="1"/>
    <col min="5140" max="5140" width="17.3984375" style="9" customWidth="1"/>
    <col min="5141" max="5141" width="17.59765625" style="9" customWidth="1"/>
    <col min="5142" max="5142" width="14.73046875" style="9" customWidth="1"/>
    <col min="5143" max="5143" width="14.3984375" style="9" customWidth="1"/>
    <col min="5144" max="5144" width="12.1328125" style="9" customWidth="1"/>
    <col min="5145" max="5145" width="12.3984375" style="9" customWidth="1"/>
    <col min="5146" max="5147" width="13.86328125" style="9" customWidth="1"/>
    <col min="5148" max="5148" width="14.86328125" style="9" customWidth="1"/>
    <col min="5149" max="5149" width="12.1328125" style="9" customWidth="1"/>
    <col min="5150" max="5150" width="12.3984375" style="9" customWidth="1"/>
    <col min="5151" max="5152" width="13.86328125" style="9" customWidth="1"/>
    <col min="5153" max="5153" width="14.86328125" style="9" customWidth="1"/>
    <col min="5154" max="5392" width="9.06640625" style="9"/>
    <col min="5393" max="5393" width="15.3984375" style="9" customWidth="1"/>
    <col min="5394" max="5394" width="11.1328125" style="9" customWidth="1"/>
    <col min="5395" max="5395" width="14.59765625" style="9" customWidth="1"/>
    <col min="5396" max="5396" width="17.3984375" style="9" customWidth="1"/>
    <col min="5397" max="5397" width="17.59765625" style="9" customWidth="1"/>
    <col min="5398" max="5398" width="14.73046875" style="9" customWidth="1"/>
    <col min="5399" max="5399" width="14.3984375" style="9" customWidth="1"/>
    <col min="5400" max="5400" width="12.1328125" style="9" customWidth="1"/>
    <col min="5401" max="5401" width="12.3984375" style="9" customWidth="1"/>
    <col min="5402" max="5403" width="13.86328125" style="9" customWidth="1"/>
    <col min="5404" max="5404" width="14.86328125" style="9" customWidth="1"/>
    <col min="5405" max="5405" width="12.1328125" style="9" customWidth="1"/>
    <col min="5406" max="5406" width="12.3984375" style="9" customWidth="1"/>
    <col min="5407" max="5408" width="13.86328125" style="9" customWidth="1"/>
    <col min="5409" max="5409" width="14.86328125" style="9" customWidth="1"/>
    <col min="5410" max="5648" width="9.06640625" style="9"/>
    <col min="5649" max="5649" width="15.3984375" style="9" customWidth="1"/>
    <col min="5650" max="5650" width="11.1328125" style="9" customWidth="1"/>
    <col min="5651" max="5651" width="14.59765625" style="9" customWidth="1"/>
    <col min="5652" max="5652" width="17.3984375" style="9" customWidth="1"/>
    <col min="5653" max="5653" width="17.59765625" style="9" customWidth="1"/>
    <col min="5654" max="5654" width="14.73046875" style="9" customWidth="1"/>
    <col min="5655" max="5655" width="14.3984375" style="9" customWidth="1"/>
    <col min="5656" max="5656" width="12.1328125" style="9" customWidth="1"/>
    <col min="5657" max="5657" width="12.3984375" style="9" customWidth="1"/>
    <col min="5658" max="5659" width="13.86328125" style="9" customWidth="1"/>
    <col min="5660" max="5660" width="14.86328125" style="9" customWidth="1"/>
    <col min="5661" max="5661" width="12.1328125" style="9" customWidth="1"/>
    <col min="5662" max="5662" width="12.3984375" style="9" customWidth="1"/>
    <col min="5663" max="5664" width="13.86328125" style="9" customWidth="1"/>
    <col min="5665" max="5665" width="14.86328125" style="9" customWidth="1"/>
    <col min="5666" max="5904" width="9.06640625" style="9"/>
    <col min="5905" max="5905" width="15.3984375" style="9" customWidth="1"/>
    <col min="5906" max="5906" width="11.1328125" style="9" customWidth="1"/>
    <col min="5907" max="5907" width="14.59765625" style="9" customWidth="1"/>
    <col min="5908" max="5908" width="17.3984375" style="9" customWidth="1"/>
    <col min="5909" max="5909" width="17.59765625" style="9" customWidth="1"/>
    <col min="5910" max="5910" width="14.73046875" style="9" customWidth="1"/>
    <col min="5911" max="5911" width="14.3984375" style="9" customWidth="1"/>
    <col min="5912" max="5912" width="12.1328125" style="9" customWidth="1"/>
    <col min="5913" max="5913" width="12.3984375" style="9" customWidth="1"/>
    <col min="5914" max="5915" width="13.86328125" style="9" customWidth="1"/>
    <col min="5916" max="5916" width="14.86328125" style="9" customWidth="1"/>
    <col min="5917" max="5917" width="12.1328125" style="9" customWidth="1"/>
    <col min="5918" max="5918" width="12.3984375" style="9" customWidth="1"/>
    <col min="5919" max="5920" width="13.86328125" style="9" customWidth="1"/>
    <col min="5921" max="5921" width="14.86328125" style="9" customWidth="1"/>
    <col min="5922" max="6160" width="9.06640625" style="9"/>
    <col min="6161" max="6161" width="15.3984375" style="9" customWidth="1"/>
    <col min="6162" max="6162" width="11.1328125" style="9" customWidth="1"/>
    <col min="6163" max="6163" width="14.59765625" style="9" customWidth="1"/>
    <col min="6164" max="6164" width="17.3984375" style="9" customWidth="1"/>
    <col min="6165" max="6165" width="17.59765625" style="9" customWidth="1"/>
    <col min="6166" max="6166" width="14.73046875" style="9" customWidth="1"/>
    <col min="6167" max="6167" width="14.3984375" style="9" customWidth="1"/>
    <col min="6168" max="6168" width="12.1328125" style="9" customWidth="1"/>
    <col min="6169" max="6169" width="12.3984375" style="9" customWidth="1"/>
    <col min="6170" max="6171" width="13.86328125" style="9" customWidth="1"/>
    <col min="6172" max="6172" width="14.86328125" style="9" customWidth="1"/>
    <col min="6173" max="6173" width="12.1328125" style="9" customWidth="1"/>
    <col min="6174" max="6174" width="12.3984375" style="9" customWidth="1"/>
    <col min="6175" max="6176" width="13.86328125" style="9" customWidth="1"/>
    <col min="6177" max="6177" width="14.86328125" style="9" customWidth="1"/>
    <col min="6178" max="6416" width="9.06640625" style="9"/>
    <col min="6417" max="6417" width="15.3984375" style="9" customWidth="1"/>
    <col min="6418" max="6418" width="11.1328125" style="9" customWidth="1"/>
    <col min="6419" max="6419" width="14.59765625" style="9" customWidth="1"/>
    <col min="6420" max="6420" width="17.3984375" style="9" customWidth="1"/>
    <col min="6421" max="6421" width="17.59765625" style="9" customWidth="1"/>
    <col min="6422" max="6422" width="14.73046875" style="9" customWidth="1"/>
    <col min="6423" max="6423" width="14.3984375" style="9" customWidth="1"/>
    <col min="6424" max="6424" width="12.1328125" style="9" customWidth="1"/>
    <col min="6425" max="6425" width="12.3984375" style="9" customWidth="1"/>
    <col min="6426" max="6427" width="13.86328125" style="9" customWidth="1"/>
    <col min="6428" max="6428" width="14.86328125" style="9" customWidth="1"/>
    <col min="6429" max="6429" width="12.1328125" style="9" customWidth="1"/>
    <col min="6430" max="6430" width="12.3984375" style="9" customWidth="1"/>
    <col min="6431" max="6432" width="13.86328125" style="9" customWidth="1"/>
    <col min="6433" max="6433" width="14.86328125" style="9" customWidth="1"/>
    <col min="6434" max="6672" width="9.06640625" style="9"/>
    <col min="6673" max="6673" width="15.3984375" style="9" customWidth="1"/>
    <col min="6674" max="6674" width="11.1328125" style="9" customWidth="1"/>
    <col min="6675" max="6675" width="14.59765625" style="9" customWidth="1"/>
    <col min="6676" max="6676" width="17.3984375" style="9" customWidth="1"/>
    <col min="6677" max="6677" width="17.59765625" style="9" customWidth="1"/>
    <col min="6678" max="6678" width="14.73046875" style="9" customWidth="1"/>
    <col min="6679" max="6679" width="14.3984375" style="9" customWidth="1"/>
    <col min="6680" max="6680" width="12.1328125" style="9" customWidth="1"/>
    <col min="6681" max="6681" width="12.3984375" style="9" customWidth="1"/>
    <col min="6682" max="6683" width="13.86328125" style="9" customWidth="1"/>
    <col min="6684" max="6684" width="14.86328125" style="9" customWidth="1"/>
    <col min="6685" max="6685" width="12.1328125" style="9" customWidth="1"/>
    <col min="6686" max="6686" width="12.3984375" style="9" customWidth="1"/>
    <col min="6687" max="6688" width="13.86328125" style="9" customWidth="1"/>
    <col min="6689" max="6689" width="14.86328125" style="9" customWidth="1"/>
    <col min="6690" max="6928" width="9.06640625" style="9"/>
    <col min="6929" max="6929" width="15.3984375" style="9" customWidth="1"/>
    <col min="6930" max="6930" width="11.1328125" style="9" customWidth="1"/>
    <col min="6931" max="6931" width="14.59765625" style="9" customWidth="1"/>
    <col min="6932" max="6932" width="17.3984375" style="9" customWidth="1"/>
    <col min="6933" max="6933" width="17.59765625" style="9" customWidth="1"/>
    <col min="6934" max="6934" width="14.73046875" style="9" customWidth="1"/>
    <col min="6935" max="6935" width="14.3984375" style="9" customWidth="1"/>
    <col min="6936" max="6936" width="12.1328125" style="9" customWidth="1"/>
    <col min="6937" max="6937" width="12.3984375" style="9" customWidth="1"/>
    <col min="6938" max="6939" width="13.86328125" style="9" customWidth="1"/>
    <col min="6940" max="6940" width="14.86328125" style="9" customWidth="1"/>
    <col min="6941" max="6941" width="12.1328125" style="9" customWidth="1"/>
    <col min="6942" max="6942" width="12.3984375" style="9" customWidth="1"/>
    <col min="6943" max="6944" width="13.86328125" style="9" customWidth="1"/>
    <col min="6945" max="6945" width="14.86328125" style="9" customWidth="1"/>
    <col min="6946" max="7184" width="9.06640625" style="9"/>
    <col min="7185" max="7185" width="15.3984375" style="9" customWidth="1"/>
    <col min="7186" max="7186" width="11.1328125" style="9" customWidth="1"/>
    <col min="7187" max="7187" width="14.59765625" style="9" customWidth="1"/>
    <col min="7188" max="7188" width="17.3984375" style="9" customWidth="1"/>
    <col min="7189" max="7189" width="17.59765625" style="9" customWidth="1"/>
    <col min="7190" max="7190" width="14.73046875" style="9" customWidth="1"/>
    <col min="7191" max="7191" width="14.3984375" style="9" customWidth="1"/>
    <col min="7192" max="7192" width="12.1328125" style="9" customWidth="1"/>
    <col min="7193" max="7193" width="12.3984375" style="9" customWidth="1"/>
    <col min="7194" max="7195" width="13.86328125" style="9" customWidth="1"/>
    <col min="7196" max="7196" width="14.86328125" style="9" customWidth="1"/>
    <col min="7197" max="7197" width="12.1328125" style="9" customWidth="1"/>
    <col min="7198" max="7198" width="12.3984375" style="9" customWidth="1"/>
    <col min="7199" max="7200" width="13.86328125" style="9" customWidth="1"/>
    <col min="7201" max="7201" width="14.86328125" style="9" customWidth="1"/>
    <col min="7202" max="7440" width="9.06640625" style="9"/>
    <col min="7441" max="7441" width="15.3984375" style="9" customWidth="1"/>
    <col min="7442" max="7442" width="11.1328125" style="9" customWidth="1"/>
    <col min="7443" max="7443" width="14.59765625" style="9" customWidth="1"/>
    <col min="7444" max="7444" width="17.3984375" style="9" customWidth="1"/>
    <col min="7445" max="7445" width="17.59765625" style="9" customWidth="1"/>
    <col min="7446" max="7446" width="14.73046875" style="9" customWidth="1"/>
    <col min="7447" max="7447" width="14.3984375" style="9" customWidth="1"/>
    <col min="7448" max="7448" width="12.1328125" style="9" customWidth="1"/>
    <col min="7449" max="7449" width="12.3984375" style="9" customWidth="1"/>
    <col min="7450" max="7451" width="13.86328125" style="9" customWidth="1"/>
    <col min="7452" max="7452" width="14.86328125" style="9" customWidth="1"/>
    <col min="7453" max="7453" width="12.1328125" style="9" customWidth="1"/>
    <col min="7454" max="7454" width="12.3984375" style="9" customWidth="1"/>
    <col min="7455" max="7456" width="13.86328125" style="9" customWidth="1"/>
    <col min="7457" max="7457" width="14.86328125" style="9" customWidth="1"/>
    <col min="7458" max="7696" width="9.06640625" style="9"/>
    <col min="7697" max="7697" width="15.3984375" style="9" customWidth="1"/>
    <col min="7698" max="7698" width="11.1328125" style="9" customWidth="1"/>
    <col min="7699" max="7699" width="14.59765625" style="9" customWidth="1"/>
    <col min="7700" max="7700" width="17.3984375" style="9" customWidth="1"/>
    <col min="7701" max="7701" width="17.59765625" style="9" customWidth="1"/>
    <col min="7702" max="7702" width="14.73046875" style="9" customWidth="1"/>
    <col min="7703" max="7703" width="14.3984375" style="9" customWidth="1"/>
    <col min="7704" max="7704" width="12.1328125" style="9" customWidth="1"/>
    <col min="7705" max="7705" width="12.3984375" style="9" customWidth="1"/>
    <col min="7706" max="7707" width="13.86328125" style="9" customWidth="1"/>
    <col min="7708" max="7708" width="14.86328125" style="9" customWidth="1"/>
    <col min="7709" max="7709" width="12.1328125" style="9" customWidth="1"/>
    <col min="7710" max="7710" width="12.3984375" style="9" customWidth="1"/>
    <col min="7711" max="7712" width="13.86328125" style="9" customWidth="1"/>
    <col min="7713" max="7713" width="14.86328125" style="9" customWidth="1"/>
    <col min="7714" max="7952" width="9.06640625" style="9"/>
    <col min="7953" max="7953" width="15.3984375" style="9" customWidth="1"/>
    <col min="7954" max="7954" width="11.1328125" style="9" customWidth="1"/>
    <col min="7955" max="7955" width="14.59765625" style="9" customWidth="1"/>
    <col min="7956" max="7956" width="17.3984375" style="9" customWidth="1"/>
    <col min="7957" max="7957" width="17.59765625" style="9" customWidth="1"/>
    <col min="7958" max="7958" width="14.73046875" style="9" customWidth="1"/>
    <col min="7959" max="7959" width="14.3984375" style="9" customWidth="1"/>
    <col min="7960" max="7960" width="12.1328125" style="9" customWidth="1"/>
    <col min="7961" max="7961" width="12.3984375" style="9" customWidth="1"/>
    <col min="7962" max="7963" width="13.86328125" style="9" customWidth="1"/>
    <col min="7964" max="7964" width="14.86328125" style="9" customWidth="1"/>
    <col min="7965" max="7965" width="12.1328125" style="9" customWidth="1"/>
    <col min="7966" max="7966" width="12.3984375" style="9" customWidth="1"/>
    <col min="7967" max="7968" width="13.86328125" style="9" customWidth="1"/>
    <col min="7969" max="7969" width="14.86328125" style="9" customWidth="1"/>
    <col min="7970" max="8208" width="9.06640625" style="9"/>
    <col min="8209" max="8209" width="15.3984375" style="9" customWidth="1"/>
    <col min="8210" max="8210" width="11.1328125" style="9" customWidth="1"/>
    <col min="8211" max="8211" width="14.59765625" style="9" customWidth="1"/>
    <col min="8212" max="8212" width="17.3984375" style="9" customWidth="1"/>
    <col min="8213" max="8213" width="17.59765625" style="9" customWidth="1"/>
    <col min="8214" max="8214" width="14.73046875" style="9" customWidth="1"/>
    <col min="8215" max="8215" width="14.3984375" style="9" customWidth="1"/>
    <col min="8216" max="8216" width="12.1328125" style="9" customWidth="1"/>
    <col min="8217" max="8217" width="12.3984375" style="9" customWidth="1"/>
    <col min="8218" max="8219" width="13.86328125" style="9" customWidth="1"/>
    <col min="8220" max="8220" width="14.86328125" style="9" customWidth="1"/>
    <col min="8221" max="8221" width="12.1328125" style="9" customWidth="1"/>
    <col min="8222" max="8222" width="12.3984375" style="9" customWidth="1"/>
    <col min="8223" max="8224" width="13.86328125" style="9" customWidth="1"/>
    <col min="8225" max="8225" width="14.86328125" style="9" customWidth="1"/>
    <col min="8226" max="8464" width="9.06640625" style="9"/>
    <col min="8465" max="8465" width="15.3984375" style="9" customWidth="1"/>
    <col min="8466" max="8466" width="11.1328125" style="9" customWidth="1"/>
    <col min="8467" max="8467" width="14.59765625" style="9" customWidth="1"/>
    <col min="8468" max="8468" width="17.3984375" style="9" customWidth="1"/>
    <col min="8469" max="8469" width="17.59765625" style="9" customWidth="1"/>
    <col min="8470" max="8470" width="14.73046875" style="9" customWidth="1"/>
    <col min="8471" max="8471" width="14.3984375" style="9" customWidth="1"/>
    <col min="8472" max="8472" width="12.1328125" style="9" customWidth="1"/>
    <col min="8473" max="8473" width="12.3984375" style="9" customWidth="1"/>
    <col min="8474" max="8475" width="13.86328125" style="9" customWidth="1"/>
    <col min="8476" max="8476" width="14.86328125" style="9" customWidth="1"/>
    <col min="8477" max="8477" width="12.1328125" style="9" customWidth="1"/>
    <col min="8478" max="8478" width="12.3984375" style="9" customWidth="1"/>
    <col min="8479" max="8480" width="13.86328125" style="9" customWidth="1"/>
    <col min="8481" max="8481" width="14.86328125" style="9" customWidth="1"/>
    <col min="8482" max="8720" width="9.06640625" style="9"/>
    <col min="8721" max="8721" width="15.3984375" style="9" customWidth="1"/>
    <col min="8722" max="8722" width="11.1328125" style="9" customWidth="1"/>
    <col min="8723" max="8723" width="14.59765625" style="9" customWidth="1"/>
    <col min="8724" max="8724" width="17.3984375" style="9" customWidth="1"/>
    <col min="8725" max="8725" width="17.59765625" style="9" customWidth="1"/>
    <col min="8726" max="8726" width="14.73046875" style="9" customWidth="1"/>
    <col min="8727" max="8727" width="14.3984375" style="9" customWidth="1"/>
    <col min="8728" max="8728" width="12.1328125" style="9" customWidth="1"/>
    <col min="8729" max="8729" width="12.3984375" style="9" customWidth="1"/>
    <col min="8730" max="8731" width="13.86328125" style="9" customWidth="1"/>
    <col min="8732" max="8732" width="14.86328125" style="9" customWidth="1"/>
    <col min="8733" max="8733" width="12.1328125" style="9" customWidth="1"/>
    <col min="8734" max="8734" width="12.3984375" style="9" customWidth="1"/>
    <col min="8735" max="8736" width="13.86328125" style="9" customWidth="1"/>
    <col min="8737" max="8737" width="14.86328125" style="9" customWidth="1"/>
    <col min="8738" max="8976" width="9.06640625" style="9"/>
    <col min="8977" max="8977" width="15.3984375" style="9" customWidth="1"/>
    <col min="8978" max="8978" width="11.1328125" style="9" customWidth="1"/>
    <col min="8979" max="8979" width="14.59765625" style="9" customWidth="1"/>
    <col min="8980" max="8980" width="17.3984375" style="9" customWidth="1"/>
    <col min="8981" max="8981" width="17.59765625" style="9" customWidth="1"/>
    <col min="8982" max="8982" width="14.73046875" style="9" customWidth="1"/>
    <col min="8983" max="8983" width="14.3984375" style="9" customWidth="1"/>
    <col min="8984" max="8984" width="12.1328125" style="9" customWidth="1"/>
    <col min="8985" max="8985" width="12.3984375" style="9" customWidth="1"/>
    <col min="8986" max="8987" width="13.86328125" style="9" customWidth="1"/>
    <col min="8988" max="8988" width="14.86328125" style="9" customWidth="1"/>
    <col min="8989" max="8989" width="12.1328125" style="9" customWidth="1"/>
    <col min="8990" max="8990" width="12.3984375" style="9" customWidth="1"/>
    <col min="8991" max="8992" width="13.86328125" style="9" customWidth="1"/>
    <col min="8993" max="8993" width="14.86328125" style="9" customWidth="1"/>
    <col min="8994" max="9232" width="9.06640625" style="9"/>
    <col min="9233" max="9233" width="15.3984375" style="9" customWidth="1"/>
    <col min="9234" max="9234" width="11.1328125" style="9" customWidth="1"/>
    <col min="9235" max="9235" width="14.59765625" style="9" customWidth="1"/>
    <col min="9236" max="9236" width="17.3984375" style="9" customWidth="1"/>
    <col min="9237" max="9237" width="17.59765625" style="9" customWidth="1"/>
    <col min="9238" max="9238" width="14.73046875" style="9" customWidth="1"/>
    <col min="9239" max="9239" width="14.3984375" style="9" customWidth="1"/>
    <col min="9240" max="9240" width="12.1328125" style="9" customWidth="1"/>
    <col min="9241" max="9241" width="12.3984375" style="9" customWidth="1"/>
    <col min="9242" max="9243" width="13.86328125" style="9" customWidth="1"/>
    <col min="9244" max="9244" width="14.86328125" style="9" customWidth="1"/>
    <col min="9245" max="9245" width="12.1328125" style="9" customWidth="1"/>
    <col min="9246" max="9246" width="12.3984375" style="9" customWidth="1"/>
    <col min="9247" max="9248" width="13.86328125" style="9" customWidth="1"/>
    <col min="9249" max="9249" width="14.86328125" style="9" customWidth="1"/>
    <col min="9250" max="9488" width="9.06640625" style="9"/>
    <col min="9489" max="9489" width="15.3984375" style="9" customWidth="1"/>
    <col min="9490" max="9490" width="11.1328125" style="9" customWidth="1"/>
    <col min="9491" max="9491" width="14.59765625" style="9" customWidth="1"/>
    <col min="9492" max="9492" width="17.3984375" style="9" customWidth="1"/>
    <col min="9493" max="9493" width="17.59765625" style="9" customWidth="1"/>
    <col min="9494" max="9494" width="14.73046875" style="9" customWidth="1"/>
    <col min="9495" max="9495" width="14.3984375" style="9" customWidth="1"/>
    <col min="9496" max="9496" width="12.1328125" style="9" customWidth="1"/>
    <col min="9497" max="9497" width="12.3984375" style="9" customWidth="1"/>
    <col min="9498" max="9499" width="13.86328125" style="9" customWidth="1"/>
    <col min="9500" max="9500" width="14.86328125" style="9" customWidth="1"/>
    <col min="9501" max="9501" width="12.1328125" style="9" customWidth="1"/>
    <col min="9502" max="9502" width="12.3984375" style="9" customWidth="1"/>
    <col min="9503" max="9504" width="13.86328125" style="9" customWidth="1"/>
    <col min="9505" max="9505" width="14.86328125" style="9" customWidth="1"/>
    <col min="9506" max="9744" width="9.06640625" style="9"/>
    <col min="9745" max="9745" width="15.3984375" style="9" customWidth="1"/>
    <col min="9746" max="9746" width="11.1328125" style="9" customWidth="1"/>
    <col min="9747" max="9747" width="14.59765625" style="9" customWidth="1"/>
    <col min="9748" max="9748" width="17.3984375" style="9" customWidth="1"/>
    <col min="9749" max="9749" width="17.59765625" style="9" customWidth="1"/>
    <col min="9750" max="9750" width="14.73046875" style="9" customWidth="1"/>
    <col min="9751" max="9751" width="14.3984375" style="9" customWidth="1"/>
    <col min="9752" max="9752" width="12.1328125" style="9" customWidth="1"/>
    <col min="9753" max="9753" width="12.3984375" style="9" customWidth="1"/>
    <col min="9754" max="9755" width="13.86328125" style="9" customWidth="1"/>
    <col min="9756" max="9756" width="14.86328125" style="9" customWidth="1"/>
    <col min="9757" max="9757" width="12.1328125" style="9" customWidth="1"/>
    <col min="9758" max="9758" width="12.3984375" style="9" customWidth="1"/>
    <col min="9759" max="9760" width="13.86328125" style="9" customWidth="1"/>
    <col min="9761" max="9761" width="14.86328125" style="9" customWidth="1"/>
    <col min="9762" max="10000" width="9.06640625" style="9"/>
    <col min="10001" max="10001" width="15.3984375" style="9" customWidth="1"/>
    <col min="10002" max="10002" width="11.1328125" style="9" customWidth="1"/>
    <col min="10003" max="10003" width="14.59765625" style="9" customWidth="1"/>
    <col min="10004" max="10004" width="17.3984375" style="9" customWidth="1"/>
    <col min="10005" max="10005" width="17.59765625" style="9" customWidth="1"/>
    <col min="10006" max="10006" width="14.73046875" style="9" customWidth="1"/>
    <col min="10007" max="10007" width="14.3984375" style="9" customWidth="1"/>
    <col min="10008" max="10008" width="12.1328125" style="9" customWidth="1"/>
    <col min="10009" max="10009" width="12.3984375" style="9" customWidth="1"/>
    <col min="10010" max="10011" width="13.86328125" style="9" customWidth="1"/>
    <col min="10012" max="10012" width="14.86328125" style="9" customWidth="1"/>
    <col min="10013" max="10013" width="12.1328125" style="9" customWidth="1"/>
    <col min="10014" max="10014" width="12.3984375" style="9" customWidth="1"/>
    <col min="10015" max="10016" width="13.86328125" style="9" customWidth="1"/>
    <col min="10017" max="10017" width="14.86328125" style="9" customWidth="1"/>
    <col min="10018" max="10256" width="9.06640625" style="9"/>
    <col min="10257" max="10257" width="15.3984375" style="9" customWidth="1"/>
    <col min="10258" max="10258" width="11.1328125" style="9" customWidth="1"/>
    <col min="10259" max="10259" width="14.59765625" style="9" customWidth="1"/>
    <col min="10260" max="10260" width="17.3984375" style="9" customWidth="1"/>
    <col min="10261" max="10261" width="17.59765625" style="9" customWidth="1"/>
    <col min="10262" max="10262" width="14.73046875" style="9" customWidth="1"/>
    <col min="10263" max="10263" width="14.3984375" style="9" customWidth="1"/>
    <col min="10264" max="10264" width="12.1328125" style="9" customWidth="1"/>
    <col min="10265" max="10265" width="12.3984375" style="9" customWidth="1"/>
    <col min="10266" max="10267" width="13.86328125" style="9" customWidth="1"/>
    <col min="10268" max="10268" width="14.86328125" style="9" customWidth="1"/>
    <col min="10269" max="10269" width="12.1328125" style="9" customWidth="1"/>
    <col min="10270" max="10270" width="12.3984375" style="9" customWidth="1"/>
    <col min="10271" max="10272" width="13.86328125" style="9" customWidth="1"/>
    <col min="10273" max="10273" width="14.86328125" style="9" customWidth="1"/>
    <col min="10274" max="10512" width="9.06640625" style="9"/>
    <col min="10513" max="10513" width="15.3984375" style="9" customWidth="1"/>
    <col min="10514" max="10514" width="11.1328125" style="9" customWidth="1"/>
    <col min="10515" max="10515" width="14.59765625" style="9" customWidth="1"/>
    <col min="10516" max="10516" width="17.3984375" style="9" customWidth="1"/>
    <col min="10517" max="10517" width="17.59765625" style="9" customWidth="1"/>
    <col min="10518" max="10518" width="14.73046875" style="9" customWidth="1"/>
    <col min="10519" max="10519" width="14.3984375" style="9" customWidth="1"/>
    <col min="10520" max="10520" width="12.1328125" style="9" customWidth="1"/>
    <col min="10521" max="10521" width="12.3984375" style="9" customWidth="1"/>
    <col min="10522" max="10523" width="13.86328125" style="9" customWidth="1"/>
    <col min="10524" max="10524" width="14.86328125" style="9" customWidth="1"/>
    <col min="10525" max="10525" width="12.1328125" style="9" customWidth="1"/>
    <col min="10526" max="10526" width="12.3984375" style="9" customWidth="1"/>
    <col min="10527" max="10528" width="13.86328125" style="9" customWidth="1"/>
    <col min="10529" max="10529" width="14.86328125" style="9" customWidth="1"/>
    <col min="10530" max="10768" width="9.06640625" style="9"/>
    <col min="10769" max="10769" width="15.3984375" style="9" customWidth="1"/>
    <col min="10770" max="10770" width="11.1328125" style="9" customWidth="1"/>
    <col min="10771" max="10771" width="14.59765625" style="9" customWidth="1"/>
    <col min="10772" max="10772" width="17.3984375" style="9" customWidth="1"/>
    <col min="10773" max="10773" width="17.59765625" style="9" customWidth="1"/>
    <col min="10774" max="10774" width="14.73046875" style="9" customWidth="1"/>
    <col min="10775" max="10775" width="14.3984375" style="9" customWidth="1"/>
    <col min="10776" max="10776" width="12.1328125" style="9" customWidth="1"/>
    <col min="10777" max="10777" width="12.3984375" style="9" customWidth="1"/>
    <col min="10778" max="10779" width="13.86328125" style="9" customWidth="1"/>
    <col min="10780" max="10780" width="14.86328125" style="9" customWidth="1"/>
    <col min="10781" max="10781" width="12.1328125" style="9" customWidth="1"/>
    <col min="10782" max="10782" width="12.3984375" style="9" customWidth="1"/>
    <col min="10783" max="10784" width="13.86328125" style="9" customWidth="1"/>
    <col min="10785" max="10785" width="14.86328125" style="9" customWidth="1"/>
    <col min="10786" max="11024" width="9.06640625" style="9"/>
    <col min="11025" max="11025" width="15.3984375" style="9" customWidth="1"/>
    <col min="11026" max="11026" width="11.1328125" style="9" customWidth="1"/>
    <col min="11027" max="11027" width="14.59765625" style="9" customWidth="1"/>
    <col min="11028" max="11028" width="17.3984375" style="9" customWidth="1"/>
    <col min="11029" max="11029" width="17.59765625" style="9" customWidth="1"/>
    <col min="11030" max="11030" width="14.73046875" style="9" customWidth="1"/>
    <col min="11031" max="11031" width="14.3984375" style="9" customWidth="1"/>
    <col min="11032" max="11032" width="12.1328125" style="9" customWidth="1"/>
    <col min="11033" max="11033" width="12.3984375" style="9" customWidth="1"/>
    <col min="11034" max="11035" width="13.86328125" style="9" customWidth="1"/>
    <col min="11036" max="11036" width="14.86328125" style="9" customWidth="1"/>
    <col min="11037" max="11037" width="12.1328125" style="9" customWidth="1"/>
    <col min="11038" max="11038" width="12.3984375" style="9" customWidth="1"/>
    <col min="11039" max="11040" width="13.86328125" style="9" customWidth="1"/>
    <col min="11041" max="11041" width="14.86328125" style="9" customWidth="1"/>
    <col min="11042" max="11280" width="9.06640625" style="9"/>
    <col min="11281" max="11281" width="15.3984375" style="9" customWidth="1"/>
    <col min="11282" max="11282" width="11.1328125" style="9" customWidth="1"/>
    <col min="11283" max="11283" width="14.59765625" style="9" customWidth="1"/>
    <col min="11284" max="11284" width="17.3984375" style="9" customWidth="1"/>
    <col min="11285" max="11285" width="17.59765625" style="9" customWidth="1"/>
    <col min="11286" max="11286" width="14.73046875" style="9" customWidth="1"/>
    <col min="11287" max="11287" width="14.3984375" style="9" customWidth="1"/>
    <col min="11288" max="11288" width="12.1328125" style="9" customWidth="1"/>
    <col min="11289" max="11289" width="12.3984375" style="9" customWidth="1"/>
    <col min="11290" max="11291" width="13.86328125" style="9" customWidth="1"/>
    <col min="11292" max="11292" width="14.86328125" style="9" customWidth="1"/>
    <col min="11293" max="11293" width="12.1328125" style="9" customWidth="1"/>
    <col min="11294" max="11294" width="12.3984375" style="9" customWidth="1"/>
    <col min="11295" max="11296" width="13.86328125" style="9" customWidth="1"/>
    <col min="11297" max="11297" width="14.86328125" style="9" customWidth="1"/>
    <col min="11298" max="11536" width="9.06640625" style="9"/>
    <col min="11537" max="11537" width="15.3984375" style="9" customWidth="1"/>
    <col min="11538" max="11538" width="11.1328125" style="9" customWidth="1"/>
    <col min="11539" max="11539" width="14.59765625" style="9" customWidth="1"/>
    <col min="11540" max="11540" width="17.3984375" style="9" customWidth="1"/>
    <col min="11541" max="11541" width="17.59765625" style="9" customWidth="1"/>
    <col min="11542" max="11542" width="14.73046875" style="9" customWidth="1"/>
    <col min="11543" max="11543" width="14.3984375" style="9" customWidth="1"/>
    <col min="11544" max="11544" width="12.1328125" style="9" customWidth="1"/>
    <col min="11545" max="11545" width="12.3984375" style="9" customWidth="1"/>
    <col min="11546" max="11547" width="13.86328125" style="9" customWidth="1"/>
    <col min="11548" max="11548" width="14.86328125" style="9" customWidth="1"/>
    <col min="11549" max="11549" width="12.1328125" style="9" customWidth="1"/>
    <col min="11550" max="11550" width="12.3984375" style="9" customWidth="1"/>
    <col min="11551" max="11552" width="13.86328125" style="9" customWidth="1"/>
    <col min="11553" max="11553" width="14.86328125" style="9" customWidth="1"/>
    <col min="11554" max="11792" width="9.06640625" style="9"/>
    <col min="11793" max="11793" width="15.3984375" style="9" customWidth="1"/>
    <col min="11794" max="11794" width="11.1328125" style="9" customWidth="1"/>
    <col min="11795" max="11795" width="14.59765625" style="9" customWidth="1"/>
    <col min="11796" max="11796" width="17.3984375" style="9" customWidth="1"/>
    <col min="11797" max="11797" width="17.59765625" style="9" customWidth="1"/>
    <col min="11798" max="11798" width="14.73046875" style="9" customWidth="1"/>
    <col min="11799" max="11799" width="14.3984375" style="9" customWidth="1"/>
    <col min="11800" max="11800" width="12.1328125" style="9" customWidth="1"/>
    <col min="11801" max="11801" width="12.3984375" style="9" customWidth="1"/>
    <col min="11802" max="11803" width="13.86328125" style="9" customWidth="1"/>
    <col min="11804" max="11804" width="14.86328125" style="9" customWidth="1"/>
    <col min="11805" max="11805" width="12.1328125" style="9" customWidth="1"/>
    <col min="11806" max="11806" width="12.3984375" style="9" customWidth="1"/>
    <col min="11807" max="11808" width="13.86328125" style="9" customWidth="1"/>
    <col min="11809" max="11809" width="14.86328125" style="9" customWidth="1"/>
    <col min="11810" max="12048" width="9.06640625" style="9"/>
    <col min="12049" max="12049" width="15.3984375" style="9" customWidth="1"/>
    <col min="12050" max="12050" width="11.1328125" style="9" customWidth="1"/>
    <col min="12051" max="12051" width="14.59765625" style="9" customWidth="1"/>
    <col min="12052" max="12052" width="17.3984375" style="9" customWidth="1"/>
    <col min="12053" max="12053" width="17.59765625" style="9" customWidth="1"/>
    <col min="12054" max="12054" width="14.73046875" style="9" customWidth="1"/>
    <col min="12055" max="12055" width="14.3984375" style="9" customWidth="1"/>
    <col min="12056" max="12056" width="12.1328125" style="9" customWidth="1"/>
    <col min="12057" max="12057" width="12.3984375" style="9" customWidth="1"/>
    <col min="12058" max="12059" width="13.86328125" style="9" customWidth="1"/>
    <col min="12060" max="12060" width="14.86328125" style="9" customWidth="1"/>
    <col min="12061" max="12061" width="12.1328125" style="9" customWidth="1"/>
    <col min="12062" max="12062" width="12.3984375" style="9" customWidth="1"/>
    <col min="12063" max="12064" width="13.86328125" style="9" customWidth="1"/>
    <col min="12065" max="12065" width="14.86328125" style="9" customWidth="1"/>
    <col min="12066" max="12304" width="9.06640625" style="9"/>
    <col min="12305" max="12305" width="15.3984375" style="9" customWidth="1"/>
    <col min="12306" max="12306" width="11.1328125" style="9" customWidth="1"/>
    <col min="12307" max="12307" width="14.59765625" style="9" customWidth="1"/>
    <col min="12308" max="12308" width="17.3984375" style="9" customWidth="1"/>
    <col min="12309" max="12309" width="17.59765625" style="9" customWidth="1"/>
    <col min="12310" max="12310" width="14.73046875" style="9" customWidth="1"/>
    <col min="12311" max="12311" width="14.3984375" style="9" customWidth="1"/>
    <col min="12312" max="12312" width="12.1328125" style="9" customWidth="1"/>
    <col min="12313" max="12313" width="12.3984375" style="9" customWidth="1"/>
    <col min="12314" max="12315" width="13.86328125" style="9" customWidth="1"/>
    <col min="12316" max="12316" width="14.86328125" style="9" customWidth="1"/>
    <col min="12317" max="12317" width="12.1328125" style="9" customWidth="1"/>
    <col min="12318" max="12318" width="12.3984375" style="9" customWidth="1"/>
    <col min="12319" max="12320" width="13.86328125" style="9" customWidth="1"/>
    <col min="12321" max="12321" width="14.86328125" style="9" customWidth="1"/>
    <col min="12322" max="12560" width="9.06640625" style="9"/>
    <col min="12561" max="12561" width="15.3984375" style="9" customWidth="1"/>
    <col min="12562" max="12562" width="11.1328125" style="9" customWidth="1"/>
    <col min="12563" max="12563" width="14.59765625" style="9" customWidth="1"/>
    <col min="12564" max="12564" width="17.3984375" style="9" customWidth="1"/>
    <col min="12565" max="12565" width="17.59765625" style="9" customWidth="1"/>
    <col min="12566" max="12566" width="14.73046875" style="9" customWidth="1"/>
    <col min="12567" max="12567" width="14.3984375" style="9" customWidth="1"/>
    <col min="12568" max="12568" width="12.1328125" style="9" customWidth="1"/>
    <col min="12569" max="12569" width="12.3984375" style="9" customWidth="1"/>
    <col min="12570" max="12571" width="13.86328125" style="9" customWidth="1"/>
    <col min="12572" max="12572" width="14.86328125" style="9" customWidth="1"/>
    <col min="12573" max="12573" width="12.1328125" style="9" customWidth="1"/>
    <col min="12574" max="12574" width="12.3984375" style="9" customWidth="1"/>
    <col min="12575" max="12576" width="13.86328125" style="9" customWidth="1"/>
    <col min="12577" max="12577" width="14.86328125" style="9" customWidth="1"/>
    <col min="12578" max="12816" width="9.06640625" style="9"/>
    <col min="12817" max="12817" width="15.3984375" style="9" customWidth="1"/>
    <col min="12818" max="12818" width="11.1328125" style="9" customWidth="1"/>
    <col min="12819" max="12819" width="14.59765625" style="9" customWidth="1"/>
    <col min="12820" max="12820" width="17.3984375" style="9" customWidth="1"/>
    <col min="12821" max="12821" width="17.59765625" style="9" customWidth="1"/>
    <col min="12822" max="12822" width="14.73046875" style="9" customWidth="1"/>
    <col min="12823" max="12823" width="14.3984375" style="9" customWidth="1"/>
    <col min="12824" max="12824" width="12.1328125" style="9" customWidth="1"/>
    <col min="12825" max="12825" width="12.3984375" style="9" customWidth="1"/>
    <col min="12826" max="12827" width="13.86328125" style="9" customWidth="1"/>
    <col min="12828" max="12828" width="14.86328125" style="9" customWidth="1"/>
    <col min="12829" max="12829" width="12.1328125" style="9" customWidth="1"/>
    <col min="12830" max="12830" width="12.3984375" style="9" customWidth="1"/>
    <col min="12831" max="12832" width="13.86328125" style="9" customWidth="1"/>
    <col min="12833" max="12833" width="14.86328125" style="9" customWidth="1"/>
    <col min="12834" max="13072" width="9.06640625" style="9"/>
    <col min="13073" max="13073" width="15.3984375" style="9" customWidth="1"/>
    <col min="13074" max="13074" width="11.1328125" style="9" customWidth="1"/>
    <col min="13075" max="13075" width="14.59765625" style="9" customWidth="1"/>
    <col min="13076" max="13076" width="17.3984375" style="9" customWidth="1"/>
    <col min="13077" max="13077" width="17.59765625" style="9" customWidth="1"/>
    <col min="13078" max="13078" width="14.73046875" style="9" customWidth="1"/>
    <col min="13079" max="13079" width="14.3984375" style="9" customWidth="1"/>
    <col min="13080" max="13080" width="12.1328125" style="9" customWidth="1"/>
    <col min="13081" max="13081" width="12.3984375" style="9" customWidth="1"/>
    <col min="13082" max="13083" width="13.86328125" style="9" customWidth="1"/>
    <col min="13084" max="13084" width="14.86328125" style="9" customWidth="1"/>
    <col min="13085" max="13085" width="12.1328125" style="9" customWidth="1"/>
    <col min="13086" max="13086" width="12.3984375" style="9" customWidth="1"/>
    <col min="13087" max="13088" width="13.86328125" style="9" customWidth="1"/>
    <col min="13089" max="13089" width="14.86328125" style="9" customWidth="1"/>
    <col min="13090" max="13328" width="9.06640625" style="9"/>
    <col min="13329" max="13329" width="15.3984375" style="9" customWidth="1"/>
    <col min="13330" max="13330" width="11.1328125" style="9" customWidth="1"/>
    <col min="13331" max="13331" width="14.59765625" style="9" customWidth="1"/>
    <col min="13332" max="13332" width="17.3984375" style="9" customWidth="1"/>
    <col min="13333" max="13333" width="17.59765625" style="9" customWidth="1"/>
    <col min="13334" max="13334" width="14.73046875" style="9" customWidth="1"/>
    <col min="13335" max="13335" width="14.3984375" style="9" customWidth="1"/>
    <col min="13336" max="13336" width="12.1328125" style="9" customWidth="1"/>
    <col min="13337" max="13337" width="12.3984375" style="9" customWidth="1"/>
    <col min="13338" max="13339" width="13.86328125" style="9" customWidth="1"/>
    <col min="13340" max="13340" width="14.86328125" style="9" customWidth="1"/>
    <col min="13341" max="13341" width="12.1328125" style="9" customWidth="1"/>
    <col min="13342" max="13342" width="12.3984375" style="9" customWidth="1"/>
    <col min="13343" max="13344" width="13.86328125" style="9" customWidth="1"/>
    <col min="13345" max="13345" width="14.86328125" style="9" customWidth="1"/>
    <col min="13346" max="13584" width="9.06640625" style="9"/>
    <col min="13585" max="13585" width="15.3984375" style="9" customWidth="1"/>
    <col min="13586" max="13586" width="11.1328125" style="9" customWidth="1"/>
    <col min="13587" max="13587" width="14.59765625" style="9" customWidth="1"/>
    <col min="13588" max="13588" width="17.3984375" style="9" customWidth="1"/>
    <col min="13589" max="13589" width="17.59765625" style="9" customWidth="1"/>
    <col min="13590" max="13590" width="14.73046875" style="9" customWidth="1"/>
    <col min="13591" max="13591" width="14.3984375" style="9" customWidth="1"/>
    <col min="13592" max="13592" width="12.1328125" style="9" customWidth="1"/>
    <col min="13593" max="13593" width="12.3984375" style="9" customWidth="1"/>
    <col min="13594" max="13595" width="13.86328125" style="9" customWidth="1"/>
    <col min="13596" max="13596" width="14.86328125" style="9" customWidth="1"/>
    <col min="13597" max="13597" width="12.1328125" style="9" customWidth="1"/>
    <col min="13598" max="13598" width="12.3984375" style="9" customWidth="1"/>
    <col min="13599" max="13600" width="13.86328125" style="9" customWidth="1"/>
    <col min="13601" max="13601" width="14.86328125" style="9" customWidth="1"/>
    <col min="13602" max="13840" width="9.06640625" style="9"/>
    <col min="13841" max="13841" width="15.3984375" style="9" customWidth="1"/>
    <col min="13842" max="13842" width="11.1328125" style="9" customWidth="1"/>
    <col min="13843" max="13843" width="14.59765625" style="9" customWidth="1"/>
    <col min="13844" max="13844" width="17.3984375" style="9" customWidth="1"/>
    <col min="13845" max="13845" width="17.59765625" style="9" customWidth="1"/>
    <col min="13846" max="13846" width="14.73046875" style="9" customWidth="1"/>
    <col min="13847" max="13847" width="14.3984375" style="9" customWidth="1"/>
    <col min="13848" max="13848" width="12.1328125" style="9" customWidth="1"/>
    <col min="13849" max="13849" width="12.3984375" style="9" customWidth="1"/>
    <col min="13850" max="13851" width="13.86328125" style="9" customWidth="1"/>
    <col min="13852" max="13852" width="14.86328125" style="9" customWidth="1"/>
    <col min="13853" max="13853" width="12.1328125" style="9" customWidth="1"/>
    <col min="13854" max="13854" width="12.3984375" style="9" customWidth="1"/>
    <col min="13855" max="13856" width="13.86328125" style="9" customWidth="1"/>
    <col min="13857" max="13857" width="14.86328125" style="9" customWidth="1"/>
    <col min="13858" max="14096" width="9.06640625" style="9"/>
    <col min="14097" max="14097" width="15.3984375" style="9" customWidth="1"/>
    <col min="14098" max="14098" width="11.1328125" style="9" customWidth="1"/>
    <col min="14099" max="14099" width="14.59765625" style="9" customWidth="1"/>
    <col min="14100" max="14100" width="17.3984375" style="9" customWidth="1"/>
    <col min="14101" max="14101" width="17.59765625" style="9" customWidth="1"/>
    <col min="14102" max="14102" width="14.73046875" style="9" customWidth="1"/>
    <col min="14103" max="14103" width="14.3984375" style="9" customWidth="1"/>
    <col min="14104" max="14104" width="12.1328125" style="9" customWidth="1"/>
    <col min="14105" max="14105" width="12.3984375" style="9" customWidth="1"/>
    <col min="14106" max="14107" width="13.86328125" style="9" customWidth="1"/>
    <col min="14108" max="14108" width="14.86328125" style="9" customWidth="1"/>
    <col min="14109" max="14109" width="12.1328125" style="9" customWidth="1"/>
    <col min="14110" max="14110" width="12.3984375" style="9" customWidth="1"/>
    <col min="14111" max="14112" width="13.86328125" style="9" customWidth="1"/>
    <col min="14113" max="14113" width="14.86328125" style="9" customWidth="1"/>
    <col min="14114" max="14352" width="9.06640625" style="9"/>
    <col min="14353" max="14353" width="15.3984375" style="9" customWidth="1"/>
    <col min="14354" max="14354" width="11.1328125" style="9" customWidth="1"/>
    <col min="14355" max="14355" width="14.59765625" style="9" customWidth="1"/>
    <col min="14356" max="14356" width="17.3984375" style="9" customWidth="1"/>
    <col min="14357" max="14357" width="17.59765625" style="9" customWidth="1"/>
    <col min="14358" max="14358" width="14.73046875" style="9" customWidth="1"/>
    <col min="14359" max="14359" width="14.3984375" style="9" customWidth="1"/>
    <col min="14360" max="14360" width="12.1328125" style="9" customWidth="1"/>
    <col min="14361" max="14361" width="12.3984375" style="9" customWidth="1"/>
    <col min="14362" max="14363" width="13.86328125" style="9" customWidth="1"/>
    <col min="14364" max="14364" width="14.86328125" style="9" customWidth="1"/>
    <col min="14365" max="14365" width="12.1328125" style="9" customWidth="1"/>
    <col min="14366" max="14366" width="12.3984375" style="9" customWidth="1"/>
    <col min="14367" max="14368" width="13.86328125" style="9" customWidth="1"/>
    <col min="14369" max="14369" width="14.86328125" style="9" customWidth="1"/>
    <col min="14370" max="14608" width="9.06640625" style="9"/>
    <col min="14609" max="14609" width="15.3984375" style="9" customWidth="1"/>
    <col min="14610" max="14610" width="11.1328125" style="9" customWidth="1"/>
    <col min="14611" max="14611" width="14.59765625" style="9" customWidth="1"/>
    <col min="14612" max="14612" width="17.3984375" style="9" customWidth="1"/>
    <col min="14613" max="14613" width="17.59765625" style="9" customWidth="1"/>
    <col min="14614" max="14614" width="14.73046875" style="9" customWidth="1"/>
    <col min="14615" max="14615" width="14.3984375" style="9" customWidth="1"/>
    <col min="14616" max="14616" width="12.1328125" style="9" customWidth="1"/>
    <col min="14617" max="14617" width="12.3984375" style="9" customWidth="1"/>
    <col min="14618" max="14619" width="13.86328125" style="9" customWidth="1"/>
    <col min="14620" max="14620" width="14.86328125" style="9" customWidth="1"/>
    <col min="14621" max="14621" width="12.1328125" style="9" customWidth="1"/>
    <col min="14622" max="14622" width="12.3984375" style="9" customWidth="1"/>
    <col min="14623" max="14624" width="13.86328125" style="9" customWidth="1"/>
    <col min="14625" max="14625" width="14.86328125" style="9" customWidth="1"/>
    <col min="14626" max="14864" width="9.06640625" style="9"/>
    <col min="14865" max="14865" width="15.3984375" style="9" customWidth="1"/>
    <col min="14866" max="14866" width="11.1328125" style="9" customWidth="1"/>
    <col min="14867" max="14867" width="14.59765625" style="9" customWidth="1"/>
    <col min="14868" max="14868" width="17.3984375" style="9" customWidth="1"/>
    <col min="14869" max="14869" width="17.59765625" style="9" customWidth="1"/>
    <col min="14870" max="14870" width="14.73046875" style="9" customWidth="1"/>
    <col min="14871" max="14871" width="14.3984375" style="9" customWidth="1"/>
    <col min="14872" max="14872" width="12.1328125" style="9" customWidth="1"/>
    <col min="14873" max="14873" width="12.3984375" style="9" customWidth="1"/>
    <col min="14874" max="14875" width="13.86328125" style="9" customWidth="1"/>
    <col min="14876" max="14876" width="14.86328125" style="9" customWidth="1"/>
    <col min="14877" max="14877" width="12.1328125" style="9" customWidth="1"/>
    <col min="14878" max="14878" width="12.3984375" style="9" customWidth="1"/>
    <col min="14879" max="14880" width="13.86328125" style="9" customWidth="1"/>
    <col min="14881" max="14881" width="14.86328125" style="9" customWidth="1"/>
    <col min="14882" max="15120" width="9.06640625" style="9"/>
    <col min="15121" max="15121" width="15.3984375" style="9" customWidth="1"/>
    <col min="15122" max="15122" width="11.1328125" style="9" customWidth="1"/>
    <col min="15123" max="15123" width="14.59765625" style="9" customWidth="1"/>
    <col min="15124" max="15124" width="17.3984375" style="9" customWidth="1"/>
    <col min="15125" max="15125" width="17.59765625" style="9" customWidth="1"/>
    <col min="15126" max="15126" width="14.73046875" style="9" customWidth="1"/>
    <col min="15127" max="15127" width="14.3984375" style="9" customWidth="1"/>
    <col min="15128" max="15128" width="12.1328125" style="9" customWidth="1"/>
    <col min="15129" max="15129" width="12.3984375" style="9" customWidth="1"/>
    <col min="15130" max="15131" width="13.86328125" style="9" customWidth="1"/>
    <col min="15132" max="15132" width="14.86328125" style="9" customWidth="1"/>
    <col min="15133" max="15133" width="12.1328125" style="9" customWidth="1"/>
    <col min="15134" max="15134" width="12.3984375" style="9" customWidth="1"/>
    <col min="15135" max="15136" width="13.86328125" style="9" customWidth="1"/>
    <col min="15137" max="15137" width="14.86328125" style="9" customWidth="1"/>
    <col min="15138" max="15376" width="9.06640625" style="9"/>
    <col min="15377" max="15377" width="15.3984375" style="9" customWidth="1"/>
    <col min="15378" max="15378" width="11.1328125" style="9" customWidth="1"/>
    <col min="15379" max="15379" width="14.59765625" style="9" customWidth="1"/>
    <col min="15380" max="15380" width="17.3984375" style="9" customWidth="1"/>
    <col min="15381" max="15381" width="17.59765625" style="9" customWidth="1"/>
    <col min="15382" max="15382" width="14.73046875" style="9" customWidth="1"/>
    <col min="15383" max="15383" width="14.3984375" style="9" customWidth="1"/>
    <col min="15384" max="15384" width="12.1328125" style="9" customWidth="1"/>
    <col min="15385" max="15385" width="12.3984375" style="9" customWidth="1"/>
    <col min="15386" max="15387" width="13.86328125" style="9" customWidth="1"/>
    <col min="15388" max="15388" width="14.86328125" style="9" customWidth="1"/>
    <col min="15389" max="15389" width="12.1328125" style="9" customWidth="1"/>
    <col min="15390" max="15390" width="12.3984375" style="9" customWidth="1"/>
    <col min="15391" max="15392" width="13.86328125" style="9" customWidth="1"/>
    <col min="15393" max="15393" width="14.86328125" style="9" customWidth="1"/>
    <col min="15394" max="15632" width="9.06640625" style="9"/>
    <col min="15633" max="15633" width="15.3984375" style="9" customWidth="1"/>
    <col min="15634" max="15634" width="11.1328125" style="9" customWidth="1"/>
    <col min="15635" max="15635" width="14.59765625" style="9" customWidth="1"/>
    <col min="15636" max="15636" width="17.3984375" style="9" customWidth="1"/>
    <col min="15637" max="15637" width="17.59765625" style="9" customWidth="1"/>
    <col min="15638" max="15638" width="14.73046875" style="9" customWidth="1"/>
    <col min="15639" max="15639" width="14.3984375" style="9" customWidth="1"/>
    <col min="15640" max="15640" width="12.1328125" style="9" customWidth="1"/>
    <col min="15641" max="15641" width="12.3984375" style="9" customWidth="1"/>
    <col min="15642" max="15643" width="13.86328125" style="9" customWidth="1"/>
    <col min="15644" max="15644" width="14.86328125" style="9" customWidth="1"/>
    <col min="15645" max="15645" width="12.1328125" style="9" customWidth="1"/>
    <col min="15646" max="15646" width="12.3984375" style="9" customWidth="1"/>
    <col min="15647" max="15648" width="13.86328125" style="9" customWidth="1"/>
    <col min="15649" max="15649" width="14.86328125" style="9" customWidth="1"/>
    <col min="15650" max="15888" width="9.06640625" style="9"/>
    <col min="15889" max="15889" width="15.3984375" style="9" customWidth="1"/>
    <col min="15890" max="15890" width="11.1328125" style="9" customWidth="1"/>
    <col min="15891" max="15891" width="14.59765625" style="9" customWidth="1"/>
    <col min="15892" max="15892" width="17.3984375" style="9" customWidth="1"/>
    <col min="15893" max="15893" width="17.59765625" style="9" customWidth="1"/>
    <col min="15894" max="15894" width="14.73046875" style="9" customWidth="1"/>
    <col min="15895" max="15895" width="14.3984375" style="9" customWidth="1"/>
    <col min="15896" max="15896" width="12.1328125" style="9" customWidth="1"/>
    <col min="15897" max="15897" width="12.3984375" style="9" customWidth="1"/>
    <col min="15898" max="15899" width="13.86328125" style="9" customWidth="1"/>
    <col min="15900" max="15900" width="14.86328125" style="9" customWidth="1"/>
    <col min="15901" max="15901" width="12.1328125" style="9" customWidth="1"/>
    <col min="15902" max="15902" width="12.3984375" style="9" customWidth="1"/>
    <col min="15903" max="15904" width="13.86328125" style="9" customWidth="1"/>
    <col min="15905" max="15905" width="14.86328125" style="9" customWidth="1"/>
    <col min="15906" max="16144" width="9.06640625" style="9"/>
    <col min="16145" max="16145" width="15.3984375" style="9" customWidth="1"/>
    <col min="16146" max="16146" width="11.1328125" style="9" customWidth="1"/>
    <col min="16147" max="16147" width="14.59765625" style="9" customWidth="1"/>
    <col min="16148" max="16148" width="17.3984375" style="9" customWidth="1"/>
    <col min="16149" max="16149" width="17.59765625" style="9" customWidth="1"/>
    <col min="16150" max="16150" width="14.73046875" style="9" customWidth="1"/>
    <col min="16151" max="16151" width="14.3984375" style="9" customWidth="1"/>
    <col min="16152" max="16152" width="12.1328125" style="9" customWidth="1"/>
    <col min="16153" max="16153" width="12.3984375" style="9" customWidth="1"/>
    <col min="16154" max="16155" width="13.86328125" style="9" customWidth="1"/>
    <col min="16156" max="16156" width="14.86328125" style="9" customWidth="1"/>
    <col min="16157" max="16157" width="12.1328125" style="9" customWidth="1"/>
    <col min="16158" max="16158" width="12.3984375" style="9" customWidth="1"/>
    <col min="16159" max="16160" width="13.86328125" style="9" customWidth="1"/>
    <col min="16161" max="16161" width="14.86328125" style="9" customWidth="1"/>
    <col min="16162" max="16384" width="9.06640625" style="9"/>
  </cols>
  <sheetData>
    <row r="1" spans="1:35">
      <c r="A1" s="83" t="s">
        <v>0</v>
      </c>
      <c r="B1" s="83" t="s">
        <v>1</v>
      </c>
      <c r="C1" s="89" t="s">
        <v>302</v>
      </c>
      <c r="D1" s="89"/>
      <c r="E1" s="89"/>
      <c r="F1" s="89"/>
      <c r="G1" s="89"/>
      <c r="H1" s="89"/>
      <c r="I1" s="89"/>
      <c r="J1" s="89"/>
      <c r="K1" s="89"/>
      <c r="L1" s="89"/>
      <c r="M1" s="89"/>
      <c r="N1" s="89"/>
      <c r="O1" s="89"/>
      <c r="P1" s="89"/>
      <c r="Q1" s="89"/>
      <c r="R1" s="89"/>
      <c r="S1" s="89"/>
      <c r="T1" s="95" t="s">
        <v>233</v>
      </c>
      <c r="U1" s="95" t="s">
        <v>234</v>
      </c>
      <c r="V1" s="95" t="s">
        <v>235</v>
      </c>
      <c r="W1" s="95" t="s">
        <v>236</v>
      </c>
      <c r="X1" s="95" t="s">
        <v>238</v>
      </c>
      <c r="Y1" s="95" t="s">
        <v>237</v>
      </c>
      <c r="Z1" s="95" t="s">
        <v>239</v>
      </c>
      <c r="AA1" s="95" t="s">
        <v>240</v>
      </c>
      <c r="AB1" s="95" t="s">
        <v>241</v>
      </c>
      <c r="AC1" s="95" t="s">
        <v>242</v>
      </c>
      <c r="AD1" s="95" t="s">
        <v>243</v>
      </c>
      <c r="AE1" s="95" t="s">
        <v>244</v>
      </c>
      <c r="AF1" s="95" t="s">
        <v>245</v>
      </c>
      <c r="AG1" s="95" t="s">
        <v>246</v>
      </c>
      <c r="AH1" s="95" t="s">
        <v>247</v>
      </c>
      <c r="AI1" s="95" t="s">
        <v>248</v>
      </c>
    </row>
    <row r="2" spans="1:35">
      <c r="A2" s="90" t="s">
        <v>23</v>
      </c>
      <c r="B2" s="91" t="s">
        <v>24</v>
      </c>
      <c r="C2" s="89">
        <v>5</v>
      </c>
      <c r="D2" s="89"/>
      <c r="E2" s="89"/>
      <c r="F2" s="89"/>
      <c r="G2" s="89"/>
      <c r="H2" s="89"/>
      <c r="I2" s="89"/>
      <c r="J2" s="89"/>
      <c r="K2" s="89"/>
      <c r="L2" s="89"/>
      <c r="M2" s="89"/>
      <c r="N2" s="89"/>
      <c r="O2" s="89"/>
      <c r="P2" s="89"/>
      <c r="Q2" s="89"/>
      <c r="R2" s="89"/>
      <c r="S2" s="89"/>
      <c r="T2" s="96"/>
      <c r="U2" s="96"/>
      <c r="V2" s="96"/>
      <c r="W2" s="96"/>
      <c r="X2" s="96"/>
      <c r="Y2" s="96"/>
      <c r="Z2" s="96"/>
      <c r="AA2" s="96"/>
      <c r="AB2" s="96"/>
      <c r="AC2" s="96"/>
      <c r="AD2" s="96"/>
      <c r="AE2" s="96"/>
      <c r="AF2" s="96"/>
      <c r="AG2" s="96"/>
      <c r="AH2" s="96"/>
      <c r="AI2" s="96"/>
    </row>
    <row r="3" spans="1:35">
      <c r="A3" s="94" t="s">
        <v>25</v>
      </c>
      <c r="B3" s="91" t="s">
        <v>26</v>
      </c>
      <c r="C3" s="89">
        <v>5</v>
      </c>
      <c r="D3" s="89"/>
      <c r="E3" s="89"/>
      <c r="F3" s="89"/>
      <c r="G3" s="89"/>
      <c r="H3" s="89"/>
      <c r="I3" s="89"/>
      <c r="J3" s="89"/>
      <c r="K3" s="89"/>
      <c r="L3" s="89"/>
      <c r="M3" s="89"/>
      <c r="N3" s="89"/>
      <c r="O3" s="89"/>
      <c r="P3" s="89"/>
      <c r="Q3" s="89"/>
      <c r="R3" s="89"/>
      <c r="S3" s="89"/>
      <c r="T3" s="96"/>
      <c r="U3" s="96"/>
      <c r="V3" s="96"/>
      <c r="W3" s="96"/>
      <c r="X3" s="96"/>
      <c r="Y3" s="96"/>
      <c r="Z3" s="96"/>
      <c r="AA3" s="96"/>
      <c r="AB3" s="96"/>
      <c r="AC3" s="96"/>
      <c r="AD3" s="96"/>
      <c r="AE3" s="96"/>
      <c r="AF3" s="96"/>
      <c r="AG3" s="96"/>
      <c r="AH3" s="96"/>
      <c r="AI3" s="96"/>
    </row>
    <row r="4" spans="1:35">
      <c r="A4" s="90" t="s">
        <v>27</v>
      </c>
      <c r="B4" s="91" t="s">
        <v>24</v>
      </c>
      <c r="C4" s="89">
        <v>5</v>
      </c>
      <c r="D4" s="89"/>
      <c r="E4" s="89"/>
      <c r="F4" s="89"/>
      <c r="G4" s="89"/>
      <c r="H4" s="89"/>
      <c r="I4" s="89"/>
      <c r="J4" s="89"/>
      <c r="K4" s="89"/>
      <c r="L4" s="89"/>
      <c r="M4" s="89"/>
      <c r="N4" s="89"/>
      <c r="O4" s="89"/>
      <c r="P4" s="89"/>
      <c r="Q4" s="89"/>
      <c r="R4" s="89"/>
      <c r="S4" s="89"/>
      <c r="T4" s="96"/>
      <c r="U4" s="96"/>
      <c r="V4" s="96"/>
      <c r="W4" s="96"/>
      <c r="X4" s="96"/>
      <c r="Y4" s="96"/>
      <c r="Z4" s="96"/>
      <c r="AA4" s="96"/>
      <c r="AB4" s="96"/>
      <c r="AC4" s="96"/>
      <c r="AD4" s="96"/>
      <c r="AE4" s="96"/>
      <c r="AF4" s="96"/>
      <c r="AG4" s="96"/>
      <c r="AH4" s="96"/>
      <c r="AI4" s="96"/>
    </row>
    <row r="5" spans="1:35">
      <c r="A5" s="90" t="s">
        <v>28</v>
      </c>
      <c r="B5" s="97" t="s">
        <v>24</v>
      </c>
      <c r="C5" s="89">
        <v>5</v>
      </c>
      <c r="D5" s="89"/>
      <c r="E5" s="89"/>
      <c r="F5" s="89"/>
      <c r="G5" s="89"/>
      <c r="H5" s="89"/>
      <c r="I5" s="89"/>
      <c r="J5" s="89"/>
      <c r="K5" s="89"/>
      <c r="L5" s="89"/>
      <c r="M5" s="89"/>
      <c r="N5" s="89"/>
      <c r="O5" s="89"/>
      <c r="P5" s="89"/>
      <c r="Q5" s="89"/>
      <c r="R5" s="89"/>
      <c r="S5" s="89"/>
      <c r="T5" s="96"/>
      <c r="U5" s="96"/>
      <c r="V5" s="96"/>
      <c r="W5" s="96"/>
      <c r="X5" s="96"/>
      <c r="Y5" s="96"/>
      <c r="Z5" s="96"/>
      <c r="AA5" s="96"/>
      <c r="AB5" s="96"/>
      <c r="AC5" s="96"/>
      <c r="AD5" s="96"/>
      <c r="AE5" s="96"/>
      <c r="AF5" s="96"/>
      <c r="AG5" s="96"/>
      <c r="AH5" s="96"/>
      <c r="AI5" s="96"/>
    </row>
    <row r="6" spans="1:35">
      <c r="A6" s="90" t="s">
        <v>29</v>
      </c>
      <c r="B6" s="97" t="s">
        <v>24</v>
      </c>
      <c r="C6" s="89">
        <v>5</v>
      </c>
      <c r="D6" s="89"/>
      <c r="E6" s="89"/>
      <c r="F6" s="89"/>
      <c r="G6" s="89"/>
      <c r="H6" s="89"/>
      <c r="I6" s="89"/>
      <c r="J6" s="89"/>
      <c r="K6" s="89"/>
      <c r="L6" s="89"/>
      <c r="M6" s="89"/>
      <c r="N6" s="89"/>
      <c r="O6" s="89"/>
      <c r="P6" s="89"/>
      <c r="Q6" s="89"/>
      <c r="R6" s="89"/>
      <c r="S6" s="89"/>
      <c r="T6" s="96"/>
      <c r="U6" s="96"/>
      <c r="V6" s="96"/>
      <c r="W6" s="96"/>
      <c r="X6" s="96"/>
      <c r="Y6" s="96"/>
      <c r="Z6" s="96"/>
      <c r="AA6" s="96"/>
      <c r="AB6" s="96"/>
      <c r="AC6" s="96"/>
      <c r="AD6" s="96"/>
      <c r="AE6" s="96"/>
      <c r="AF6" s="96"/>
      <c r="AG6" s="96"/>
      <c r="AH6" s="96"/>
      <c r="AI6" s="96"/>
    </row>
    <row r="7" spans="1:35">
      <c r="A7" s="90" t="s">
        <v>30</v>
      </c>
      <c r="B7" s="97" t="s">
        <v>24</v>
      </c>
      <c r="C7" s="89">
        <v>5</v>
      </c>
      <c r="D7" s="89"/>
      <c r="E7" s="89"/>
      <c r="F7" s="89"/>
      <c r="G7" s="89"/>
      <c r="H7" s="89"/>
      <c r="I7" s="89"/>
      <c r="J7" s="89"/>
      <c r="K7" s="89"/>
      <c r="L7" s="89"/>
      <c r="M7" s="89"/>
      <c r="N7" s="89"/>
      <c r="O7" s="89"/>
      <c r="P7" s="89"/>
      <c r="Q7" s="89"/>
      <c r="R7" s="89"/>
      <c r="S7" s="89"/>
      <c r="T7" s="96"/>
      <c r="U7" s="96"/>
      <c r="V7" s="96"/>
      <c r="W7" s="96"/>
      <c r="X7" s="96"/>
      <c r="Y7" s="96"/>
      <c r="Z7" s="96"/>
      <c r="AA7" s="96"/>
      <c r="AB7" s="96"/>
      <c r="AC7" s="96"/>
      <c r="AD7" s="96"/>
      <c r="AE7" s="96"/>
      <c r="AF7" s="96"/>
      <c r="AG7" s="96"/>
      <c r="AH7" s="96"/>
      <c r="AI7" s="96"/>
    </row>
    <row r="8" spans="1:35">
      <c r="A8" s="90" t="s">
        <v>31</v>
      </c>
      <c r="B8" s="91" t="s">
        <v>24</v>
      </c>
      <c r="C8" s="89">
        <v>5</v>
      </c>
      <c r="D8" s="89"/>
      <c r="E8" s="89"/>
      <c r="F8" s="89"/>
      <c r="G8" s="89"/>
      <c r="H8" s="89"/>
      <c r="I8" s="89"/>
      <c r="J8" s="89"/>
      <c r="K8" s="89"/>
      <c r="L8" s="89"/>
      <c r="M8" s="89"/>
      <c r="N8" s="89"/>
      <c r="O8" s="89"/>
      <c r="P8" s="89"/>
      <c r="Q8" s="89"/>
      <c r="R8" s="89"/>
      <c r="S8" s="89"/>
      <c r="T8" s="96"/>
      <c r="U8" s="96"/>
      <c r="V8" s="96"/>
      <c r="W8" s="96"/>
      <c r="X8" s="96"/>
      <c r="Y8" s="96"/>
      <c r="Z8" s="96"/>
      <c r="AA8" s="96"/>
      <c r="AB8" s="96"/>
      <c r="AC8" s="96"/>
      <c r="AD8" s="96"/>
      <c r="AE8" s="96"/>
      <c r="AF8" s="96"/>
      <c r="AG8" s="96"/>
      <c r="AH8" s="96"/>
      <c r="AI8" s="96"/>
    </row>
    <row r="9" spans="1:35">
      <c r="A9" s="90" t="s">
        <v>32</v>
      </c>
      <c r="B9" s="97" t="s">
        <v>24</v>
      </c>
      <c r="C9" s="89">
        <v>5</v>
      </c>
      <c r="D9" s="89"/>
      <c r="E9" s="89"/>
      <c r="F9" s="89"/>
      <c r="G9" s="89"/>
      <c r="H9" s="89"/>
      <c r="I9" s="89"/>
      <c r="J9" s="89"/>
      <c r="K9" s="89"/>
      <c r="L9" s="89"/>
      <c r="M9" s="89"/>
      <c r="N9" s="89"/>
      <c r="O9" s="89"/>
      <c r="P9" s="89"/>
      <c r="Q9" s="89"/>
      <c r="R9" s="89"/>
      <c r="S9" s="89"/>
      <c r="T9" s="96"/>
      <c r="U9" s="96"/>
      <c r="V9" s="96"/>
      <c r="W9" s="96"/>
      <c r="X9" s="96"/>
      <c r="Y9" s="96"/>
      <c r="Z9" s="96"/>
      <c r="AA9" s="96"/>
      <c r="AB9" s="96"/>
      <c r="AC9" s="96"/>
      <c r="AD9" s="96"/>
      <c r="AE9" s="96"/>
      <c r="AF9" s="96"/>
      <c r="AG9" s="96"/>
      <c r="AH9" s="96"/>
      <c r="AI9" s="96"/>
    </row>
    <row r="10" spans="1:35">
      <c r="A10" s="94" t="s">
        <v>33</v>
      </c>
      <c r="B10" s="97" t="s">
        <v>26</v>
      </c>
      <c r="C10" s="89">
        <v>5</v>
      </c>
      <c r="D10" s="89"/>
      <c r="E10" s="89"/>
      <c r="F10" s="89"/>
      <c r="G10" s="89"/>
      <c r="H10" s="89"/>
      <c r="I10" s="89"/>
      <c r="J10" s="89"/>
      <c r="K10" s="89"/>
      <c r="L10" s="89"/>
      <c r="M10" s="89"/>
      <c r="N10" s="89"/>
      <c r="O10" s="89"/>
      <c r="P10" s="89"/>
      <c r="Q10" s="89"/>
      <c r="R10" s="89"/>
      <c r="S10" s="89"/>
      <c r="T10" s="96"/>
      <c r="U10" s="96"/>
      <c r="V10" s="96"/>
      <c r="W10" s="96"/>
      <c r="X10" s="96"/>
      <c r="Y10" s="96"/>
      <c r="Z10" s="96"/>
      <c r="AA10" s="96"/>
      <c r="AB10" s="96"/>
      <c r="AC10" s="96"/>
      <c r="AD10" s="96"/>
      <c r="AE10" s="96"/>
      <c r="AF10" s="96"/>
      <c r="AG10" s="96"/>
      <c r="AH10" s="96"/>
      <c r="AI10" s="96"/>
    </row>
    <row r="11" spans="1:35">
      <c r="A11" s="90" t="s">
        <v>34</v>
      </c>
      <c r="B11" s="91" t="s">
        <v>24</v>
      </c>
      <c r="C11" s="89">
        <v>5</v>
      </c>
      <c r="D11" s="89"/>
      <c r="E11" s="89"/>
      <c r="F11" s="89"/>
      <c r="G11" s="89"/>
      <c r="H11" s="89"/>
      <c r="I11" s="89"/>
      <c r="J11" s="89"/>
      <c r="K11" s="89"/>
      <c r="L11" s="89"/>
      <c r="M11" s="89"/>
      <c r="N11" s="89"/>
      <c r="O11" s="89"/>
      <c r="P11" s="89"/>
      <c r="Q11" s="89"/>
      <c r="R11" s="89"/>
      <c r="S11" s="89"/>
      <c r="T11" s="96"/>
      <c r="U11" s="96"/>
      <c r="V11" s="96"/>
      <c r="W11" s="96"/>
      <c r="X11" s="96"/>
      <c r="Y11" s="96"/>
      <c r="Z11" s="96"/>
      <c r="AA11" s="96"/>
      <c r="AB11" s="96"/>
      <c r="AC11" s="96"/>
      <c r="AD11" s="96"/>
      <c r="AE11" s="96"/>
      <c r="AF11" s="96"/>
      <c r="AG11" s="96"/>
      <c r="AH11" s="96"/>
      <c r="AI11" s="96"/>
    </row>
    <row r="12" spans="1:35">
      <c r="A12" s="90" t="s">
        <v>35</v>
      </c>
      <c r="B12" s="97" t="s">
        <v>24</v>
      </c>
      <c r="C12" s="89">
        <v>5</v>
      </c>
      <c r="D12" s="89"/>
      <c r="E12" s="89"/>
      <c r="F12" s="89"/>
      <c r="G12" s="89"/>
      <c r="H12" s="89"/>
      <c r="I12" s="89"/>
      <c r="J12" s="89"/>
      <c r="K12" s="89"/>
      <c r="L12" s="89"/>
      <c r="M12" s="89"/>
      <c r="N12" s="89"/>
      <c r="O12" s="89"/>
      <c r="P12" s="89"/>
      <c r="Q12" s="89"/>
      <c r="R12" s="89"/>
      <c r="S12" s="89"/>
      <c r="T12" s="96"/>
      <c r="U12" s="96"/>
      <c r="V12" s="96"/>
      <c r="W12" s="96"/>
      <c r="X12" s="96"/>
      <c r="Y12" s="96"/>
      <c r="Z12" s="96"/>
      <c r="AA12" s="96"/>
      <c r="AB12" s="96"/>
      <c r="AC12" s="96"/>
      <c r="AD12" s="96"/>
      <c r="AE12" s="96"/>
      <c r="AF12" s="96"/>
      <c r="AG12" s="96"/>
      <c r="AH12" s="96"/>
      <c r="AI12" s="96"/>
    </row>
    <row r="13" spans="1:35">
      <c r="A13" s="90" t="s">
        <v>36</v>
      </c>
      <c r="B13" s="91" t="s">
        <v>24</v>
      </c>
      <c r="C13" s="89">
        <v>5</v>
      </c>
      <c r="D13" s="89"/>
      <c r="E13" s="89"/>
      <c r="F13" s="89"/>
      <c r="G13" s="89"/>
      <c r="H13" s="89"/>
      <c r="I13" s="89"/>
      <c r="J13" s="89"/>
      <c r="K13" s="89"/>
      <c r="L13" s="89"/>
      <c r="M13" s="89"/>
      <c r="N13" s="89"/>
      <c r="O13" s="89"/>
      <c r="P13" s="89"/>
      <c r="Q13" s="89"/>
      <c r="R13" s="89"/>
      <c r="S13" s="89"/>
      <c r="T13" s="96"/>
      <c r="U13" s="96"/>
      <c r="V13" s="96"/>
      <c r="W13" s="96"/>
      <c r="X13" s="96"/>
      <c r="Y13" s="96"/>
      <c r="Z13" s="96"/>
      <c r="AA13" s="96"/>
      <c r="AB13" s="96"/>
      <c r="AC13" s="96"/>
      <c r="AD13" s="96"/>
      <c r="AE13" s="96"/>
      <c r="AF13" s="96"/>
      <c r="AG13" s="96"/>
      <c r="AH13" s="96"/>
      <c r="AI13" s="96"/>
    </row>
    <row r="14" spans="1:35">
      <c r="A14" s="90" t="s">
        <v>37</v>
      </c>
      <c r="B14" s="91" t="s">
        <v>24</v>
      </c>
      <c r="C14" s="89">
        <v>5</v>
      </c>
      <c r="D14" s="89"/>
      <c r="E14" s="89"/>
      <c r="F14" s="89"/>
      <c r="G14" s="89"/>
      <c r="H14" s="89"/>
      <c r="I14" s="89"/>
      <c r="J14" s="89"/>
      <c r="K14" s="89"/>
      <c r="L14" s="89"/>
      <c r="M14" s="89"/>
      <c r="N14" s="89"/>
      <c r="O14" s="89"/>
      <c r="P14" s="89"/>
      <c r="Q14" s="89"/>
      <c r="R14" s="89"/>
      <c r="S14" s="89"/>
      <c r="T14" s="96"/>
      <c r="U14" s="96"/>
      <c r="V14" s="96"/>
      <c r="W14" s="96"/>
      <c r="X14" s="96"/>
      <c r="Y14" s="96"/>
      <c r="Z14" s="96"/>
      <c r="AA14" s="96"/>
      <c r="AB14" s="96"/>
      <c r="AC14" s="96"/>
      <c r="AD14" s="96"/>
      <c r="AE14" s="96"/>
      <c r="AF14" s="96"/>
      <c r="AG14" s="96"/>
      <c r="AH14" s="96"/>
      <c r="AI14" s="96"/>
    </row>
    <row r="15" spans="1:35">
      <c r="A15" s="90" t="s">
        <v>38</v>
      </c>
      <c r="B15" s="91" t="s">
        <v>24</v>
      </c>
      <c r="C15" s="89">
        <v>5</v>
      </c>
      <c r="D15" s="89"/>
      <c r="E15" s="89"/>
      <c r="F15" s="89"/>
      <c r="G15" s="89"/>
      <c r="H15" s="89"/>
      <c r="I15" s="89"/>
      <c r="J15" s="89"/>
      <c r="K15" s="89"/>
      <c r="L15" s="89"/>
      <c r="M15" s="89"/>
      <c r="N15" s="89"/>
      <c r="O15" s="89"/>
      <c r="P15" s="89"/>
      <c r="Q15" s="89"/>
      <c r="R15" s="89"/>
      <c r="S15" s="89"/>
      <c r="T15" s="96"/>
      <c r="U15" s="96"/>
      <c r="V15" s="96"/>
      <c r="W15" s="96"/>
      <c r="X15" s="96"/>
      <c r="Y15" s="96"/>
      <c r="Z15" s="96"/>
      <c r="AA15" s="96"/>
      <c r="AB15" s="96"/>
      <c r="AC15" s="96"/>
      <c r="AD15" s="96"/>
      <c r="AE15" s="96"/>
      <c r="AF15" s="96"/>
      <c r="AG15" s="96"/>
      <c r="AH15" s="96"/>
      <c r="AI15" s="96"/>
    </row>
    <row r="16" spans="1:35">
      <c r="A16" s="90" t="s">
        <v>39</v>
      </c>
      <c r="B16" s="97" t="s">
        <v>24</v>
      </c>
      <c r="C16" s="89">
        <v>5</v>
      </c>
      <c r="D16" s="89"/>
      <c r="E16" s="89"/>
      <c r="F16" s="89"/>
      <c r="G16" s="89"/>
      <c r="H16" s="89"/>
      <c r="I16" s="89"/>
      <c r="J16" s="89"/>
      <c r="K16" s="89"/>
      <c r="L16" s="89"/>
      <c r="M16" s="89"/>
      <c r="N16" s="89"/>
      <c r="O16" s="89"/>
      <c r="P16" s="89"/>
      <c r="Q16" s="89"/>
      <c r="R16" s="89"/>
      <c r="S16" s="89"/>
      <c r="T16" s="96"/>
      <c r="U16" s="96"/>
      <c r="V16" s="96"/>
      <c r="W16" s="96"/>
      <c r="X16" s="96"/>
      <c r="Y16" s="96"/>
      <c r="Z16" s="96"/>
      <c r="AA16" s="96"/>
      <c r="AB16" s="96"/>
      <c r="AC16" s="96"/>
      <c r="AD16" s="96"/>
      <c r="AE16" s="96"/>
      <c r="AF16" s="96"/>
      <c r="AG16" s="96"/>
      <c r="AH16" s="96"/>
      <c r="AI16" s="96"/>
    </row>
    <row r="17" spans="1:35">
      <c r="A17" s="90" t="s">
        <v>40</v>
      </c>
      <c r="B17" s="97" t="s">
        <v>24</v>
      </c>
      <c r="C17" s="89">
        <v>5</v>
      </c>
      <c r="D17" s="89"/>
      <c r="E17" s="89"/>
      <c r="F17" s="89"/>
      <c r="G17" s="89"/>
      <c r="H17" s="89"/>
      <c r="I17" s="89"/>
      <c r="J17" s="89"/>
      <c r="K17" s="89"/>
      <c r="L17" s="89"/>
      <c r="M17" s="89"/>
      <c r="N17" s="89"/>
      <c r="O17" s="89"/>
      <c r="P17" s="89"/>
      <c r="Q17" s="89"/>
      <c r="R17" s="89"/>
      <c r="S17" s="89"/>
      <c r="T17" s="96"/>
      <c r="U17" s="96"/>
      <c r="V17" s="96"/>
      <c r="W17" s="96"/>
      <c r="X17" s="96"/>
      <c r="Y17" s="96"/>
      <c r="Z17" s="96"/>
      <c r="AA17" s="96"/>
      <c r="AB17" s="96"/>
      <c r="AC17" s="96"/>
      <c r="AD17" s="96"/>
      <c r="AE17" s="96"/>
      <c r="AF17" s="96"/>
      <c r="AG17" s="96"/>
      <c r="AH17" s="96"/>
      <c r="AI17" s="96"/>
    </row>
    <row r="18" spans="1:35">
      <c r="A18" s="90" t="s">
        <v>41</v>
      </c>
      <c r="B18" s="97" t="s">
        <v>24</v>
      </c>
      <c r="C18" s="89">
        <v>5</v>
      </c>
      <c r="D18" s="89"/>
      <c r="E18" s="89"/>
      <c r="F18" s="89"/>
      <c r="G18" s="89"/>
      <c r="H18" s="89"/>
      <c r="I18" s="89"/>
      <c r="J18" s="89"/>
      <c r="K18" s="89"/>
      <c r="L18" s="89"/>
      <c r="M18" s="89"/>
      <c r="N18" s="89"/>
      <c r="O18" s="89"/>
      <c r="P18" s="89"/>
      <c r="Q18" s="89"/>
      <c r="R18" s="89"/>
      <c r="S18" s="89"/>
      <c r="T18" s="96"/>
      <c r="U18" s="96"/>
      <c r="V18" s="96"/>
      <c r="W18" s="96"/>
      <c r="X18" s="96"/>
      <c r="Y18" s="96"/>
      <c r="Z18" s="96"/>
      <c r="AA18" s="96"/>
      <c r="AB18" s="96"/>
      <c r="AC18" s="96"/>
      <c r="AD18" s="96"/>
      <c r="AE18" s="96"/>
      <c r="AF18" s="96"/>
      <c r="AG18" s="96"/>
      <c r="AH18" s="96"/>
      <c r="AI18" s="96"/>
    </row>
    <row r="19" spans="1:35">
      <c r="A19" s="90" t="s">
        <v>42</v>
      </c>
      <c r="B19" s="91" t="s">
        <v>24</v>
      </c>
      <c r="C19" s="89">
        <v>5</v>
      </c>
      <c r="D19" s="89"/>
      <c r="E19" s="89"/>
      <c r="F19" s="89"/>
      <c r="G19" s="89"/>
      <c r="H19" s="89"/>
      <c r="I19" s="89"/>
      <c r="J19" s="89"/>
      <c r="K19" s="89"/>
      <c r="L19" s="89"/>
      <c r="M19" s="89"/>
      <c r="N19" s="89"/>
      <c r="O19" s="89"/>
      <c r="P19" s="89"/>
      <c r="Q19" s="89"/>
      <c r="R19" s="89"/>
      <c r="S19" s="89"/>
      <c r="T19" s="96"/>
      <c r="U19" s="96"/>
      <c r="V19" s="96"/>
      <c r="W19" s="96"/>
      <c r="X19" s="96"/>
      <c r="Y19" s="96"/>
      <c r="Z19" s="96"/>
      <c r="AA19" s="96"/>
      <c r="AB19" s="96"/>
      <c r="AC19" s="96"/>
      <c r="AD19" s="96"/>
      <c r="AE19" s="96"/>
      <c r="AF19" s="96"/>
      <c r="AG19" s="96"/>
      <c r="AH19" s="96"/>
      <c r="AI19" s="96"/>
    </row>
    <row r="20" spans="1:35">
      <c r="A20" s="90" t="s">
        <v>43</v>
      </c>
      <c r="B20" s="97" t="s">
        <v>24</v>
      </c>
      <c r="C20" s="89">
        <v>5</v>
      </c>
      <c r="D20" s="89"/>
      <c r="E20" s="89"/>
      <c r="F20" s="89"/>
      <c r="G20" s="89"/>
      <c r="H20" s="89"/>
      <c r="I20" s="89"/>
      <c r="J20" s="89"/>
      <c r="K20" s="89"/>
      <c r="L20" s="89"/>
      <c r="M20" s="89"/>
      <c r="N20" s="89"/>
      <c r="O20" s="89"/>
      <c r="P20" s="89"/>
      <c r="Q20" s="89"/>
      <c r="R20" s="89"/>
      <c r="S20" s="89"/>
      <c r="T20" s="96"/>
      <c r="U20" s="96"/>
      <c r="V20" s="96"/>
      <c r="W20" s="96"/>
      <c r="X20" s="96"/>
      <c r="Y20" s="96"/>
      <c r="Z20" s="96"/>
      <c r="AA20" s="96"/>
      <c r="AB20" s="96"/>
      <c r="AC20" s="96"/>
      <c r="AD20" s="96"/>
      <c r="AE20" s="96"/>
      <c r="AF20" s="96"/>
      <c r="AG20" s="96"/>
      <c r="AH20" s="96"/>
      <c r="AI20" s="96"/>
    </row>
    <row r="21" spans="1:35">
      <c r="A21" s="90" t="s">
        <v>44</v>
      </c>
      <c r="B21" s="97" t="s">
        <v>24</v>
      </c>
      <c r="C21" s="89">
        <v>5</v>
      </c>
      <c r="D21" s="89"/>
      <c r="E21" s="89"/>
      <c r="F21" s="89"/>
      <c r="G21" s="89"/>
      <c r="H21" s="89"/>
      <c r="I21" s="89"/>
      <c r="J21" s="89"/>
      <c r="K21" s="89"/>
      <c r="L21" s="89"/>
      <c r="M21" s="89"/>
      <c r="N21" s="89"/>
      <c r="O21" s="89"/>
      <c r="P21" s="89"/>
      <c r="Q21" s="89"/>
      <c r="R21" s="89"/>
      <c r="S21" s="89"/>
      <c r="T21" s="96"/>
      <c r="U21" s="96"/>
      <c r="V21" s="96"/>
      <c r="W21" s="96"/>
      <c r="X21" s="96"/>
      <c r="Y21" s="96"/>
      <c r="Z21" s="96"/>
      <c r="AA21" s="96"/>
      <c r="AB21" s="96"/>
      <c r="AC21" s="96"/>
      <c r="AD21" s="96"/>
      <c r="AE21" s="96"/>
      <c r="AF21" s="96"/>
      <c r="AG21" s="96"/>
      <c r="AH21" s="96"/>
      <c r="AI21" s="96"/>
    </row>
    <row r="22" spans="1:35">
      <c r="A22" s="90" t="s">
        <v>45</v>
      </c>
      <c r="B22" s="91" t="s">
        <v>24</v>
      </c>
      <c r="C22" s="89">
        <v>5</v>
      </c>
      <c r="D22" s="89"/>
      <c r="E22" s="89"/>
      <c r="F22" s="89"/>
      <c r="G22" s="89"/>
      <c r="H22" s="89"/>
      <c r="I22" s="89"/>
      <c r="J22" s="89"/>
      <c r="K22" s="89"/>
      <c r="L22" s="89"/>
      <c r="M22" s="89"/>
      <c r="N22" s="89"/>
      <c r="O22" s="89"/>
      <c r="P22" s="89"/>
      <c r="Q22" s="89"/>
      <c r="R22" s="89"/>
      <c r="S22" s="89"/>
      <c r="T22" s="96"/>
      <c r="U22" s="96"/>
      <c r="V22" s="96"/>
      <c r="W22" s="96"/>
      <c r="X22" s="96"/>
      <c r="Y22" s="96"/>
      <c r="Z22" s="96"/>
      <c r="AA22" s="96"/>
      <c r="AB22" s="96"/>
      <c r="AC22" s="96"/>
      <c r="AD22" s="96"/>
      <c r="AE22" s="96"/>
      <c r="AF22" s="96"/>
      <c r="AG22" s="96"/>
      <c r="AH22" s="96"/>
      <c r="AI22" s="96"/>
    </row>
    <row r="23" spans="1:35">
      <c r="A23" s="94" t="s">
        <v>46</v>
      </c>
      <c r="B23" s="97" t="s">
        <v>26</v>
      </c>
      <c r="C23" s="89">
        <v>5</v>
      </c>
      <c r="D23" s="89"/>
      <c r="E23" s="89"/>
      <c r="F23" s="89"/>
      <c r="G23" s="89"/>
      <c r="H23" s="89"/>
      <c r="I23" s="89"/>
      <c r="J23" s="89"/>
      <c r="K23" s="89"/>
      <c r="L23" s="89"/>
      <c r="M23" s="89"/>
      <c r="N23" s="89"/>
      <c r="O23" s="89"/>
      <c r="P23" s="89"/>
      <c r="Q23" s="89"/>
      <c r="R23" s="89"/>
      <c r="S23" s="89"/>
      <c r="T23" s="96"/>
      <c r="U23" s="96"/>
      <c r="V23" s="96"/>
      <c r="W23" s="96"/>
      <c r="X23" s="96"/>
      <c r="Y23" s="96"/>
      <c r="Z23" s="96"/>
      <c r="AA23" s="96"/>
      <c r="AB23" s="96"/>
      <c r="AC23" s="96"/>
      <c r="AD23" s="96"/>
      <c r="AE23" s="96"/>
      <c r="AF23" s="96"/>
      <c r="AG23" s="96"/>
      <c r="AH23" s="96"/>
      <c r="AI23" s="96"/>
    </row>
    <row r="24" spans="1:35">
      <c r="A24" s="90" t="s">
        <v>47</v>
      </c>
      <c r="B24" s="97" t="s">
        <v>24</v>
      </c>
      <c r="C24" s="89">
        <v>5</v>
      </c>
      <c r="D24" s="89"/>
      <c r="E24" s="89"/>
      <c r="F24" s="89"/>
      <c r="G24" s="89"/>
      <c r="H24" s="89"/>
      <c r="I24" s="89"/>
      <c r="J24" s="89"/>
      <c r="K24" s="89"/>
      <c r="L24" s="89"/>
      <c r="M24" s="89"/>
      <c r="N24" s="89"/>
      <c r="O24" s="89"/>
      <c r="P24" s="89"/>
      <c r="Q24" s="89"/>
      <c r="R24" s="89"/>
      <c r="S24" s="89"/>
      <c r="T24" s="96"/>
      <c r="U24" s="96"/>
      <c r="V24" s="96"/>
      <c r="W24" s="96"/>
      <c r="X24" s="96"/>
      <c r="Y24" s="96"/>
      <c r="Z24" s="96"/>
      <c r="AA24" s="96"/>
      <c r="AB24" s="96"/>
      <c r="AC24" s="96"/>
      <c r="AD24" s="96"/>
      <c r="AE24" s="96"/>
      <c r="AF24" s="96"/>
      <c r="AG24" s="96"/>
      <c r="AH24" s="96"/>
      <c r="AI24" s="96"/>
    </row>
    <row r="25" spans="1:35">
      <c r="A25" s="94" t="s">
        <v>48</v>
      </c>
      <c r="B25" s="97" t="s">
        <v>26</v>
      </c>
      <c r="C25" s="89">
        <v>5</v>
      </c>
      <c r="D25" s="89"/>
      <c r="E25" s="89"/>
      <c r="F25" s="89"/>
      <c r="G25" s="89"/>
      <c r="H25" s="89"/>
      <c r="I25" s="89"/>
      <c r="J25" s="89"/>
      <c r="K25" s="89"/>
      <c r="L25" s="89"/>
      <c r="M25" s="89"/>
      <c r="N25" s="89"/>
      <c r="O25" s="89"/>
      <c r="P25" s="89"/>
      <c r="Q25" s="89"/>
      <c r="R25" s="89"/>
      <c r="S25" s="89"/>
      <c r="T25" s="96"/>
      <c r="U25" s="96"/>
      <c r="V25" s="96"/>
      <c r="W25" s="96"/>
      <c r="X25" s="96"/>
      <c r="Y25" s="96"/>
      <c r="Z25" s="96"/>
      <c r="AA25" s="96"/>
      <c r="AB25" s="96"/>
      <c r="AC25" s="96"/>
      <c r="AD25" s="96"/>
      <c r="AE25" s="96"/>
      <c r="AF25" s="96"/>
      <c r="AG25" s="96"/>
      <c r="AH25" s="96"/>
      <c r="AI25" s="96"/>
    </row>
    <row r="26" spans="1:35">
      <c r="A26" s="90" t="s">
        <v>49</v>
      </c>
      <c r="B26" s="91" t="s">
        <v>24</v>
      </c>
      <c r="C26" s="89">
        <v>5</v>
      </c>
      <c r="D26" s="89"/>
      <c r="E26" s="89"/>
      <c r="F26" s="89"/>
      <c r="G26" s="89"/>
      <c r="H26" s="89"/>
      <c r="I26" s="89"/>
      <c r="J26" s="89"/>
      <c r="K26" s="89"/>
      <c r="L26" s="89"/>
      <c r="M26" s="89"/>
      <c r="N26" s="89"/>
      <c r="O26" s="89"/>
      <c r="P26" s="89"/>
      <c r="Q26" s="89"/>
      <c r="R26" s="89"/>
      <c r="S26" s="89"/>
      <c r="T26" s="96"/>
      <c r="U26" s="96"/>
      <c r="V26" s="96"/>
      <c r="W26" s="96"/>
      <c r="X26" s="96"/>
      <c r="Y26" s="96"/>
      <c r="Z26" s="96"/>
      <c r="AA26" s="96"/>
      <c r="AB26" s="96"/>
      <c r="AC26" s="96"/>
      <c r="AD26" s="96"/>
      <c r="AE26" s="96"/>
      <c r="AF26" s="96"/>
      <c r="AG26" s="96"/>
      <c r="AH26" s="96"/>
      <c r="AI26" s="96"/>
    </row>
    <row r="27" spans="1:35">
      <c r="A27" s="90" t="s">
        <v>50</v>
      </c>
      <c r="B27" s="97" t="s">
        <v>24</v>
      </c>
      <c r="C27" s="89">
        <v>5</v>
      </c>
      <c r="D27" s="89"/>
      <c r="E27" s="89"/>
      <c r="F27" s="89"/>
      <c r="G27" s="89"/>
      <c r="H27" s="89"/>
      <c r="I27" s="89"/>
      <c r="J27" s="89"/>
      <c r="K27" s="89"/>
      <c r="L27" s="89"/>
      <c r="M27" s="89"/>
      <c r="N27" s="89"/>
      <c r="O27" s="89"/>
      <c r="P27" s="89"/>
      <c r="Q27" s="89"/>
      <c r="R27" s="89"/>
      <c r="S27" s="89"/>
      <c r="T27" s="96"/>
      <c r="U27" s="96"/>
      <c r="V27" s="96"/>
      <c r="W27" s="96"/>
      <c r="X27" s="96"/>
      <c r="Y27" s="96"/>
      <c r="Z27" s="96"/>
      <c r="AA27" s="96"/>
      <c r="AB27" s="96"/>
      <c r="AC27" s="96"/>
      <c r="AD27" s="96"/>
      <c r="AE27" s="96"/>
      <c r="AF27" s="96"/>
      <c r="AG27" s="96"/>
      <c r="AH27" s="96"/>
      <c r="AI27" s="96"/>
    </row>
    <row r="28" spans="1:35">
      <c r="A28" s="90" t="s">
        <v>51</v>
      </c>
      <c r="B28" s="91" t="s">
        <v>24</v>
      </c>
      <c r="C28" s="89">
        <v>5</v>
      </c>
      <c r="D28" s="89"/>
      <c r="E28" s="89"/>
      <c r="F28" s="89"/>
      <c r="G28" s="89"/>
      <c r="H28" s="89"/>
      <c r="I28" s="89"/>
      <c r="J28" s="89"/>
      <c r="K28" s="89"/>
      <c r="L28" s="89"/>
      <c r="M28" s="89"/>
      <c r="N28" s="89"/>
      <c r="O28" s="89"/>
      <c r="P28" s="89"/>
      <c r="Q28" s="89"/>
      <c r="R28" s="89"/>
      <c r="S28" s="89"/>
      <c r="T28" s="96"/>
      <c r="U28" s="96"/>
      <c r="V28" s="96"/>
      <c r="W28" s="96"/>
      <c r="X28" s="96"/>
      <c r="Y28" s="96"/>
      <c r="Z28" s="96"/>
      <c r="AA28" s="96"/>
      <c r="AB28" s="96"/>
      <c r="AC28" s="96"/>
      <c r="AD28" s="96"/>
      <c r="AE28" s="96"/>
      <c r="AF28" s="96"/>
      <c r="AG28" s="96"/>
      <c r="AH28" s="96"/>
      <c r="AI28" s="96"/>
    </row>
    <row r="29" spans="1:35">
      <c r="A29" s="90" t="s">
        <v>52</v>
      </c>
      <c r="B29" s="97" t="s">
        <v>24</v>
      </c>
      <c r="C29" s="89">
        <v>5</v>
      </c>
      <c r="D29" s="89"/>
      <c r="E29" s="89"/>
      <c r="F29" s="89"/>
      <c r="G29" s="89"/>
      <c r="H29" s="89"/>
      <c r="I29" s="89"/>
      <c r="J29" s="89"/>
      <c r="K29" s="89"/>
      <c r="L29" s="89"/>
      <c r="M29" s="89"/>
      <c r="N29" s="89"/>
      <c r="O29" s="89"/>
      <c r="P29" s="89"/>
      <c r="Q29" s="89"/>
      <c r="R29" s="89"/>
      <c r="S29" s="89"/>
      <c r="T29" s="96"/>
      <c r="U29" s="96"/>
      <c r="V29" s="96"/>
      <c r="W29" s="96"/>
      <c r="X29" s="96"/>
      <c r="Y29" s="96"/>
      <c r="Z29" s="96"/>
      <c r="AA29" s="96"/>
      <c r="AB29" s="96"/>
      <c r="AC29" s="96"/>
      <c r="AD29" s="96"/>
      <c r="AE29" s="96"/>
      <c r="AF29" s="96"/>
      <c r="AG29" s="96"/>
      <c r="AH29" s="96"/>
      <c r="AI29" s="96"/>
    </row>
    <row r="30" spans="1:35">
      <c r="A30" s="90" t="s">
        <v>53</v>
      </c>
      <c r="B30" s="91" t="s">
        <v>24</v>
      </c>
      <c r="C30" s="89">
        <v>5</v>
      </c>
      <c r="D30" s="89"/>
      <c r="E30" s="89"/>
      <c r="F30" s="89"/>
      <c r="G30" s="89"/>
      <c r="H30" s="89"/>
      <c r="I30" s="89"/>
      <c r="J30" s="89"/>
      <c r="K30" s="89"/>
      <c r="L30" s="89"/>
      <c r="M30" s="89"/>
      <c r="N30" s="89"/>
      <c r="O30" s="89"/>
      <c r="P30" s="89"/>
      <c r="Q30" s="89"/>
      <c r="R30" s="89"/>
      <c r="S30" s="89"/>
      <c r="T30" s="96"/>
      <c r="U30" s="96"/>
      <c r="V30" s="96"/>
      <c r="W30" s="96"/>
      <c r="X30" s="96"/>
      <c r="Y30" s="96"/>
      <c r="Z30" s="96"/>
      <c r="AA30" s="96"/>
      <c r="AB30" s="96"/>
      <c r="AC30" s="96"/>
      <c r="AD30" s="96"/>
      <c r="AE30" s="96"/>
      <c r="AF30" s="96"/>
      <c r="AG30" s="96"/>
      <c r="AH30" s="96"/>
      <c r="AI30" s="96"/>
    </row>
    <row r="31" spans="1:35">
      <c r="A31" s="98" t="s">
        <v>25</v>
      </c>
      <c r="B31" s="98" t="s">
        <v>24</v>
      </c>
      <c r="C31" s="113">
        <v>5</v>
      </c>
      <c r="D31" s="99">
        <f>SUM(D32:D44)</f>
        <v>4.0832597132563263E-4</v>
      </c>
      <c r="E31" s="99">
        <f t="shared" ref="E31:S31" si="0">SUM(E32:E44)</f>
        <v>9.3426470676056736E-2</v>
      </c>
      <c r="F31" s="99">
        <f t="shared" si="0"/>
        <v>1.9035473937414522E-2</v>
      </c>
      <c r="G31" s="99">
        <f t="shared" si="0"/>
        <v>4.6774381682829976E-7</v>
      </c>
      <c r="H31" s="99">
        <f t="shared" si="0"/>
        <v>1.9444267652556982E-2</v>
      </c>
      <c r="I31" s="99">
        <f t="shared" si="0"/>
        <v>9.38352643911992E-2</v>
      </c>
      <c r="J31" s="99">
        <f t="shared" si="0"/>
        <v>1.0826962113564991E-5</v>
      </c>
      <c r="K31" s="99">
        <f t="shared" si="0"/>
        <v>2.6486122522835052E-6</v>
      </c>
      <c r="L31" s="99">
        <f t="shared" si="0"/>
        <v>7.0801551069585914E-6</v>
      </c>
      <c r="M31" s="99">
        <f t="shared" si="0"/>
        <v>1.0156171101377975E-5</v>
      </c>
      <c r="N31" s="99">
        <f t="shared" si="0"/>
        <v>2.742073627358708E-6</v>
      </c>
      <c r="O31" s="99">
        <f t="shared" si="0"/>
        <v>9.5214730658361946E-6</v>
      </c>
      <c r="P31" s="99">
        <f t="shared" si="0"/>
        <v>2.2819995980391117E-6</v>
      </c>
      <c r="Q31" s="99">
        <f t="shared" si="0"/>
        <v>6.1218870721112945E-6</v>
      </c>
      <c r="R31" s="99">
        <f t="shared" si="0"/>
        <v>8.522280812298535E-6</v>
      </c>
      <c r="S31" s="99">
        <f t="shared" si="0"/>
        <v>2.3545841473311023E-6</v>
      </c>
      <c r="T31" s="100">
        <f>IFERROR(IF(D31&lt;0.01,D31,1-EXP(-(D31))),".")</f>
        <v>4.0832597132563263E-4</v>
      </c>
      <c r="U31" s="100">
        <f t="shared" ref="U31:AI31" si="1">IFERROR(IF(E31&lt;0.01,E31,1-EXP(-(E31))),".")</f>
        <v>8.9195014161049135E-2</v>
      </c>
      <c r="V31" s="100">
        <f t="shared" si="1"/>
        <v>1.8855443435131791E-2</v>
      </c>
      <c r="W31" s="100">
        <f t="shared" si="1"/>
        <v>4.6774381682829976E-7</v>
      </c>
      <c r="X31" s="100">
        <f t="shared" si="1"/>
        <v>1.9256447194009096E-2</v>
      </c>
      <c r="Y31" s="100">
        <f t="shared" si="1"/>
        <v>8.9567269421990892E-2</v>
      </c>
      <c r="Z31" s="100">
        <f t="shared" si="1"/>
        <v>1.0826962113564991E-5</v>
      </c>
      <c r="AA31" s="100">
        <f t="shared" si="1"/>
        <v>2.6486122522835052E-6</v>
      </c>
      <c r="AB31" s="100">
        <f t="shared" si="1"/>
        <v>7.0801551069585914E-6</v>
      </c>
      <c r="AC31" s="100">
        <f t="shared" si="1"/>
        <v>1.0156171101377975E-5</v>
      </c>
      <c r="AD31" s="100">
        <f t="shared" si="1"/>
        <v>2.742073627358708E-6</v>
      </c>
      <c r="AE31" s="100">
        <f t="shared" si="1"/>
        <v>9.5214730658361946E-6</v>
      </c>
      <c r="AF31" s="100">
        <f t="shared" si="1"/>
        <v>2.2819995980391117E-6</v>
      </c>
      <c r="AG31" s="100">
        <f t="shared" si="1"/>
        <v>6.1218870721112945E-6</v>
      </c>
      <c r="AH31" s="100">
        <f t="shared" si="1"/>
        <v>8.522280812298535E-6</v>
      </c>
      <c r="AI31" s="100">
        <f t="shared" si="1"/>
        <v>2.3545841473311023E-6</v>
      </c>
    </row>
    <row r="32" spans="1:35">
      <c r="A32" s="101" t="s">
        <v>303</v>
      </c>
      <c r="B32" s="102">
        <v>1</v>
      </c>
      <c r="C32" s="89">
        <v>5</v>
      </c>
      <c r="D32" s="103">
        <f>IFERROR((($C32*s_TR)/s_ind!C32),0)</f>
        <v>6.7002674478538145E-5</v>
      </c>
      <c r="E32" s="103">
        <f>IFERROR((($C32*s_TR)/s_ind!D32),0)</f>
        <v>1.0876663567904296E-2</v>
      </c>
      <c r="F32" s="103">
        <f>IFERROR((($C32*s_TR)/s_ind!E32),0)</f>
        <v>2.2161004731813009E-3</v>
      </c>
      <c r="G32" s="103">
        <f>IFERROR((($C32*s_TR)/s_ind!F32),0)</f>
        <v>1.83765411409729E-8</v>
      </c>
      <c r="H32" s="103">
        <f>IFERROR((($C32*s_TR)/s_ind!G32),0)</f>
        <v>2.2831215242009803E-3</v>
      </c>
      <c r="I32" s="103">
        <f>IFERROR((($C32*s_TR)/s_ind!H32),0)</f>
        <v>1.0943684618923973E-2</v>
      </c>
      <c r="J32" s="103">
        <f>IFERROR((($C32*s_TR)/s_ind!I32),0)</f>
        <v>1.6582234448909587E-7</v>
      </c>
      <c r="K32" s="103">
        <f>IFERROR((($C32*s_TR)/s_ind!J32),0)</f>
        <v>8.2421401606816434E-8</v>
      </c>
      <c r="L32" s="103">
        <f>IFERROR((($C32*s_TR)/s_ind!K32),0)</f>
        <v>1.5448765258730963E-7</v>
      </c>
      <c r="M32" s="103">
        <f>IFERROR((($C32*s_TR)/s_ind!L32),0)</f>
        <v>1.6582234448909587E-7</v>
      </c>
      <c r="N32" s="103">
        <f>IFERROR((($C32*s_TR)/s_ind!M32),0)</f>
        <v>1.1194757433863013E-7</v>
      </c>
      <c r="O32" s="103">
        <f>IFERROR((($C32*s_TR)/s_ind!N32),0)</f>
        <v>1.330560934710221E-7</v>
      </c>
      <c r="P32" s="103">
        <f>IFERROR((($C32*s_TR)/s_ind!O32),0)</f>
        <v>6.4317871886971956E-8</v>
      </c>
      <c r="Q32" s="103">
        <f>IFERROR((($C32*s_TR)/s_ind!P32),0)</f>
        <v>1.1661001413011654E-7</v>
      </c>
      <c r="R32" s="103">
        <f>IFERROR((($C32*s_TR)/s_ind!Q32),0)</f>
        <v>1.2142369805560589E-7</v>
      </c>
      <c r="S32" s="103">
        <f>IFERROR((($C32*s_TR)/s_ind!R32),0)</f>
        <v>9.2506006272223806E-8</v>
      </c>
      <c r="T32" s="103">
        <f>IFERROR(IF((($C32*s_TR)/s_ind!C32)&lt;0.01,($C32*s_TR)/s_ind!C32,1-EXP(-(($C32*s_TR)/s_ind!C32))),".")</f>
        <v>6.7002674478538145E-5</v>
      </c>
      <c r="U32" s="103">
        <f>IFERROR(IF((($C32*s_TR)/s_ind!D32)&lt;0.01,($C32*s_TR)/s_ind!D32,1-EXP(-(($C32*s_TR)/s_ind!D32))),".")</f>
        <v>1.0817726535679362E-2</v>
      </c>
      <c r="V32" s="103">
        <f>IFERROR(IF((($C32*s_TR)/s_ind!E32)&lt;0.01,($C32*s_TR)/s_ind!E32,1-EXP(-(($C32*s_TR)/s_ind!E32))),".")</f>
        <v>2.2161004731813009E-3</v>
      </c>
      <c r="W32" s="103">
        <f>IFERROR(IF((($C32*s_TR)/s_ind!F32)&lt;0.01,($C32*s_TR)/s_ind!F32,1-EXP(-(($C32*s_TR)/s_ind!F32))),".")</f>
        <v>1.83765411409729E-8</v>
      </c>
      <c r="X32" s="103">
        <f>IFERROR(IF((($C32*s_TR)/s_ind!G32)&lt;0.01,($C32*s_TR)/s_ind!G32,1-EXP(-(($C32*s_TR)/s_ind!G32))),".")</f>
        <v>2.2831215242009803E-3</v>
      </c>
      <c r="Y32" s="103">
        <f>IFERROR(IF((($C32*s_TR)/s_ind!H32)&lt;0.01,($C32*s_TR)/s_ind!H32,1-EXP(-(($C32*s_TR)/s_ind!H32))),".")</f>
        <v>1.0884020349731682E-2</v>
      </c>
      <c r="Z32" s="104">
        <f>IFERROR(IF((($C32*s_TR)/s_ind!I32)&lt;0.01,($C32*s_TR)/s_ind!I32,1-EXP(-(($C32*s_TR)/s_ind!I32))),".")</f>
        <v>1.6582234448909587E-7</v>
      </c>
      <c r="AA32" s="104">
        <f>IFERROR(IF((($C32*s_TR)/s_ind!J32)&lt;0.01,($C32*s_TR)/s_ind!J32,1-EXP(-(($C32*s_TR)/s_ind!J32))),".")</f>
        <v>8.2421401606816434E-8</v>
      </c>
      <c r="AB32" s="104">
        <f>IFERROR(IF((($C32*s_TR)/s_ind!K32)&lt;0.01,($C32*s_TR)/s_ind!K32,1-EXP(-(($C32*s_TR)/s_ind!K32))),".")</f>
        <v>1.5448765258730963E-7</v>
      </c>
      <c r="AC32" s="104">
        <f>IFERROR(IF((($C32*s_TR)/s_ind!L32)&lt;0.01,($C32*s_TR)/s_ind!L32,1-EXP(-(($C32*s_TR)/s_ind!L32))),".")</f>
        <v>1.6582234448909587E-7</v>
      </c>
      <c r="AD32" s="104">
        <f>IFERROR(IF((($C32*s_TR)/s_ind!M32)&lt;0.01,($C32*s_TR)/s_ind!M32,1-EXP(-(($C32*s_TR)/s_ind!M32))),".")</f>
        <v>1.1194757433863013E-7</v>
      </c>
      <c r="AE32" s="103">
        <f>IFERROR(IF((($C32*s_TR)/s_ind!N32)&lt;0.01,($C32*s_TR)/s_ind!N32,1-EXP(-(($C32*s_TR)/s_ind!N32))),".")</f>
        <v>1.330560934710221E-7</v>
      </c>
      <c r="AF32" s="103">
        <f>IFERROR(IF((($C32*s_TR)/s_ind!O32)&lt;0.01,($C32*s_TR)/s_ind!O32,1-EXP(-(($C32*s_TR)/s_ind!O32))),".")</f>
        <v>6.4317871886971956E-8</v>
      </c>
      <c r="AG32" s="103">
        <f>IFERROR(IF((($C32*s_TR)/s_ind!P32)&lt;0.01,($C32*s_TR)/s_ind!P32,1-EXP(-(($C32*s_TR)/s_ind!P32))),".")</f>
        <v>1.1661001413011654E-7</v>
      </c>
      <c r="AH32" s="103">
        <f>IFERROR(IF((($C32*s_TR)/s_ind!Q32)&lt;0.01,($C32*s_TR)/s_ind!Q32,1-EXP(-(($C32*s_TR)/s_ind!Q32))),".")</f>
        <v>1.2142369805560589E-7</v>
      </c>
      <c r="AI32" s="103">
        <f>IFERROR(IF((($C32*s_TR)/s_ind!R32)&lt;0.01,($C32*s_TR)/s_ind!R32,1-EXP(-(($C32*s_TR)/s_ind!R32))),".")</f>
        <v>9.2506006272223806E-8</v>
      </c>
    </row>
    <row r="33" spans="1:35">
      <c r="A33" s="101" t="s">
        <v>304</v>
      </c>
      <c r="B33" s="102">
        <v>1</v>
      </c>
      <c r="C33" s="89">
        <v>5</v>
      </c>
      <c r="D33" s="103">
        <f>IFERROR((($C33*s_TR)/s_ind!C33),0)</f>
        <v>3.4590811621033916E-5</v>
      </c>
      <c r="E33" s="103">
        <f>IFERROR((($C33*s_TR)/s_ind!D33),0)</f>
        <v>8.2641316324763067E-3</v>
      </c>
      <c r="F33" s="103">
        <f>IFERROR((($C33*s_TR)/s_ind!E33),0)</f>
        <v>1.6838018301132437E-3</v>
      </c>
      <c r="G33" s="103">
        <f>IFERROR((($C33*s_TR)/s_ind!F33),0)</f>
        <v>2.0754874174496446E-8</v>
      </c>
      <c r="H33" s="103">
        <f>IFERROR((($C33*s_TR)/s_ind!G33),0)</f>
        <v>1.718413396608452E-3</v>
      </c>
      <c r="I33" s="103">
        <f>IFERROR((($C33*s_TR)/s_ind!H33),0)</f>
        <v>8.2987431989715154E-3</v>
      </c>
      <c r="J33" s="103">
        <f>IFERROR((($C33*s_TR)/s_ind!I33),0)</f>
        <v>3.0917541263671234E-7</v>
      </c>
      <c r="K33" s="103">
        <f>IFERROR((($C33*s_TR)/s_ind!J33),0)</f>
        <v>1.0370985624789043E-7</v>
      </c>
      <c r="L33" s="103">
        <f>IFERROR((($C33*s_TR)/s_ind!K33),0)</f>
        <v>2.4678199979309584E-7</v>
      </c>
      <c r="M33" s="103">
        <f>IFERROR((($C33*s_TR)/s_ind!L33),0)</f>
        <v>3.0777958684602736E-7</v>
      </c>
      <c r="N33" s="103">
        <f>IFERROR((($C33*s_TR)/s_ind!M33),0)</f>
        <v>1.2562432116164386E-7</v>
      </c>
      <c r="O33" s="103">
        <f>IFERROR((($C33*s_TR)/s_ind!N33),0)</f>
        <v>2.5601840585141472E-7</v>
      </c>
      <c r="P33" s="103">
        <f>IFERROR((($C33*s_TR)/s_ind!O33),0)</f>
        <v>8.2979010675721342E-8</v>
      </c>
      <c r="Q33" s="103">
        <f>IFERROR((($C33*s_TR)/s_ind!P33),0)</f>
        <v>1.9387602876064988E-7</v>
      </c>
      <c r="R33" s="103">
        <f>IFERROR((($C33*s_TR)/s_ind!Q33),0)</f>
        <v>2.4240220301888836E-7</v>
      </c>
      <c r="S33" s="103">
        <f>IFERROR((($C33*s_TR)/s_ind!R33),0)</f>
        <v>1.0447834039259999E-7</v>
      </c>
      <c r="T33" s="103">
        <f>IFERROR(IF((($C33*s_TR)/s_ind!C33)&lt;0.01,($C33*s_TR)/s_ind!C33,1-EXP(-(($C33*s_TR)/s_ind!C33))),".")</f>
        <v>3.4590811621033916E-5</v>
      </c>
      <c r="U33" s="103">
        <f>IFERROR(IF((($C33*s_TR)/s_ind!D33)&lt;0.01,($C33*s_TR)/s_ind!D33,1-EXP(-(($C33*s_TR)/s_ind!D33))),".")</f>
        <v>8.2641316324763067E-3</v>
      </c>
      <c r="V33" s="103">
        <f>IFERROR(IF((($C33*s_TR)/s_ind!E33)&lt;0.01,($C33*s_TR)/s_ind!E33,1-EXP(-(($C33*s_TR)/s_ind!E33))),".")</f>
        <v>1.6838018301132437E-3</v>
      </c>
      <c r="W33" s="103">
        <f>IFERROR(IF((($C33*s_TR)/s_ind!F33)&lt;0.01,($C33*s_TR)/s_ind!F33,1-EXP(-(($C33*s_TR)/s_ind!F33))),".")</f>
        <v>2.0754874174496446E-8</v>
      </c>
      <c r="X33" s="103">
        <f>IFERROR(IF((($C33*s_TR)/s_ind!G33)&lt;0.01,($C33*s_TR)/s_ind!G33,1-EXP(-(($C33*s_TR)/s_ind!G33))),".")</f>
        <v>1.718413396608452E-3</v>
      </c>
      <c r="Y33" s="103">
        <f>IFERROR(IF((($C33*s_TR)/s_ind!H33)&lt;0.01,($C33*s_TR)/s_ind!H33,1-EXP(-(($C33*s_TR)/s_ind!H33))),".")</f>
        <v>8.2987431989715154E-3</v>
      </c>
      <c r="Z33" s="104">
        <f>IFERROR(IF((($C33*s_TR)/s_ind!I33)&lt;0.01,($C33*s_TR)/s_ind!I33,1-EXP(-(($C33*s_TR)/s_ind!I33))),".")</f>
        <v>3.0917541263671234E-7</v>
      </c>
      <c r="AA33" s="104">
        <f>IFERROR(IF((($C33*s_TR)/s_ind!J33)&lt;0.01,($C33*s_TR)/s_ind!J33,1-EXP(-(($C33*s_TR)/s_ind!J33))),".")</f>
        <v>1.0370985624789043E-7</v>
      </c>
      <c r="AB33" s="104">
        <f>IFERROR(IF((($C33*s_TR)/s_ind!K33)&lt;0.01,($C33*s_TR)/s_ind!K33,1-EXP(-(($C33*s_TR)/s_ind!K33))),".")</f>
        <v>2.4678199979309584E-7</v>
      </c>
      <c r="AC33" s="104">
        <f>IFERROR(IF((($C33*s_TR)/s_ind!L33)&lt;0.01,($C33*s_TR)/s_ind!L33,1-EXP(-(($C33*s_TR)/s_ind!L33))),".")</f>
        <v>3.0777958684602736E-7</v>
      </c>
      <c r="AD33" s="104">
        <f>IFERROR(IF((($C33*s_TR)/s_ind!M33)&lt;0.01,($C33*s_TR)/s_ind!M33,1-EXP(-(($C33*s_TR)/s_ind!M33))),".")</f>
        <v>1.2562432116164386E-7</v>
      </c>
      <c r="AE33" s="103">
        <f>IFERROR(IF((($C33*s_TR)/s_ind!N33)&lt;0.01,($C33*s_TR)/s_ind!N33,1-EXP(-(($C33*s_TR)/s_ind!N33))),".")</f>
        <v>2.5601840585141472E-7</v>
      </c>
      <c r="AF33" s="103">
        <f>IFERROR(IF((($C33*s_TR)/s_ind!O33)&lt;0.01,($C33*s_TR)/s_ind!O33,1-EXP(-(($C33*s_TR)/s_ind!O33))),".")</f>
        <v>8.2979010675721342E-8</v>
      </c>
      <c r="AG33" s="103">
        <f>IFERROR(IF((($C33*s_TR)/s_ind!P33)&lt;0.01,($C33*s_TR)/s_ind!P33,1-EXP(-(($C33*s_TR)/s_ind!P33))),".")</f>
        <v>1.9387602876064988E-7</v>
      </c>
      <c r="AH33" s="103">
        <f>IFERROR(IF((($C33*s_TR)/s_ind!Q33)&lt;0.01,($C33*s_TR)/s_ind!Q33,1-EXP(-(($C33*s_TR)/s_ind!Q33))),".")</f>
        <v>2.4240220301888836E-7</v>
      </c>
      <c r="AI33" s="103">
        <f>IFERROR(IF((($C33*s_TR)/s_ind!R33)&lt;0.01,($C33*s_TR)/s_ind!R33,1-EXP(-(($C33*s_TR)/s_ind!R33))),".")</f>
        <v>1.0447834039259999E-7</v>
      </c>
    </row>
    <row r="34" spans="1:35">
      <c r="A34" s="101" t="s">
        <v>305</v>
      </c>
      <c r="B34" s="102">
        <v>1</v>
      </c>
      <c r="C34" s="89">
        <v>5</v>
      </c>
      <c r="D34" s="103">
        <f>IFERROR((($C34*s_TR)/s_ind!C34),0)</f>
        <v>1.9011327961796593E-6</v>
      </c>
      <c r="E34" s="103">
        <f>IFERROR((($C34*s_TR)/s_ind!D34),0)</f>
        <v>4.4039824054357596E-6</v>
      </c>
      <c r="F34" s="103">
        <f>IFERROR((($C34*s_TR)/s_ind!E34),0)</f>
        <v>8.9730342688615434E-7</v>
      </c>
      <c r="G34" s="103">
        <f>IFERROR((($C34*s_TR)/s_ind!F34),0)</f>
        <v>1.7482679071365198E-7</v>
      </c>
      <c r="H34" s="103">
        <f>IFERROR((($C34*s_TR)/s_ind!G34),0)</f>
        <v>2.9732630137794659E-6</v>
      </c>
      <c r="I34" s="103">
        <f>IFERROR((($C34*s_TR)/s_ind!H34),0)</f>
        <v>6.4799419923290709E-6</v>
      </c>
      <c r="J34" s="103">
        <f>IFERROR((($C34*s_TR)/s_ind!I34),0)</f>
        <v>4.4021764919934243E-6</v>
      </c>
      <c r="K34" s="103">
        <f>IFERROR((($C34*s_TR)/s_ind!J34),0)</f>
        <v>1.0442372143798352E-6</v>
      </c>
      <c r="L34" s="103">
        <f>IFERROR((($C34*s_TR)/s_ind!K34),0)</f>
        <v>2.8665335296701369E-6</v>
      </c>
      <c r="M34" s="103">
        <f>IFERROR((($C34*s_TR)/s_ind!L34),0)</f>
        <v>4.1654315353019178E-6</v>
      </c>
      <c r="N34" s="103">
        <f>IFERROR((($C34*s_TR)/s_ind!M34),0)</f>
        <v>1.0301604872252058E-6</v>
      </c>
      <c r="O34" s="103">
        <f>IFERROR((($C34*s_TR)/s_ind!N34),0)</f>
        <v>3.7207283859388849E-6</v>
      </c>
      <c r="P34" s="103">
        <f>IFERROR((($C34*s_TR)/s_ind!O34),0)</f>
        <v>8.8744319341188931E-7</v>
      </c>
      <c r="Q34" s="103">
        <f>IFERROR((($C34*s_TR)/s_ind!P34),0)</f>
        <v>2.4446585715116132E-6</v>
      </c>
      <c r="R34" s="103">
        <f>IFERROR((($C34*s_TR)/s_ind!Q34),0)</f>
        <v>3.3964875286934791E-6</v>
      </c>
      <c r="S34" s="103">
        <f>IFERROR((($C34*s_TR)/s_ind!R34),0)</f>
        <v>8.8006377665115006E-7</v>
      </c>
      <c r="T34" s="103">
        <f>IFERROR(IF((($C34*s_TR)/s_ind!C34)&lt;0.01,($C34*s_TR)/s_ind!C34,1-EXP(-(($C34*s_TR)/s_ind!C34))),".")</f>
        <v>1.9011327961796593E-6</v>
      </c>
      <c r="U34" s="103">
        <f>IFERROR(IF((($C34*s_TR)/s_ind!D34)&lt;0.01,($C34*s_TR)/s_ind!D34,1-EXP(-(($C34*s_TR)/s_ind!D34))),".")</f>
        <v>4.4039824054357596E-6</v>
      </c>
      <c r="V34" s="103">
        <f>IFERROR(IF((($C34*s_TR)/s_ind!E34)&lt;0.01,($C34*s_TR)/s_ind!E34,1-EXP(-(($C34*s_TR)/s_ind!E34))),".")</f>
        <v>8.9730342688615434E-7</v>
      </c>
      <c r="W34" s="103">
        <f>IFERROR(IF((($C34*s_TR)/s_ind!F34)&lt;0.01,($C34*s_TR)/s_ind!F34,1-EXP(-(($C34*s_TR)/s_ind!F34))),".")</f>
        <v>1.7482679071365198E-7</v>
      </c>
      <c r="X34" s="103">
        <f>IFERROR(IF((($C34*s_TR)/s_ind!G34)&lt;0.01,($C34*s_TR)/s_ind!G34,1-EXP(-(($C34*s_TR)/s_ind!G34))),".")</f>
        <v>2.9732630137794659E-6</v>
      </c>
      <c r="Y34" s="103">
        <f>IFERROR(IF((($C34*s_TR)/s_ind!H34)&lt;0.01,($C34*s_TR)/s_ind!H34,1-EXP(-(($C34*s_TR)/s_ind!H34))),".")</f>
        <v>6.4799419923290709E-6</v>
      </c>
      <c r="Z34" s="103">
        <f>IFERROR(IF((($C34*s_TR)/s_ind!I34)&lt;0.01,($C34*s_TR)/s_ind!I34,1-EXP(-(($C34*s_TR)/s_ind!I34))),".")</f>
        <v>4.4021764919934243E-6</v>
      </c>
      <c r="AA34" s="103">
        <f>IFERROR(IF((($C34*s_TR)/s_ind!J34)&lt;0.01,($C34*s_TR)/s_ind!J34,1-EXP(-(($C34*s_TR)/s_ind!J34))),".")</f>
        <v>1.0442372143798352E-6</v>
      </c>
      <c r="AB34" s="103">
        <f>IFERROR(IF((($C34*s_TR)/s_ind!K34)&lt;0.01,($C34*s_TR)/s_ind!K34,1-EXP(-(($C34*s_TR)/s_ind!K34))),".")</f>
        <v>2.8665335296701369E-6</v>
      </c>
      <c r="AC34" s="103">
        <f>IFERROR(IF((($C34*s_TR)/s_ind!L34)&lt;0.01,($C34*s_TR)/s_ind!L34,1-EXP(-(($C34*s_TR)/s_ind!L34))),".")</f>
        <v>4.1654315353019178E-6</v>
      </c>
      <c r="AD34" s="103">
        <f>IFERROR(IF((($C34*s_TR)/s_ind!M34)&lt;0.01,($C34*s_TR)/s_ind!M34,1-EXP(-(($C34*s_TR)/s_ind!M34))),".")</f>
        <v>1.0301604872252058E-6</v>
      </c>
      <c r="AE34" s="103">
        <f>IFERROR(IF((($C34*s_TR)/s_ind!N34)&lt;0.01,($C34*s_TR)/s_ind!N34,1-EXP(-(($C34*s_TR)/s_ind!N34))),".")</f>
        <v>3.7207283859388849E-6</v>
      </c>
      <c r="AF34" s="103">
        <f>IFERROR(IF((($C34*s_TR)/s_ind!O34)&lt;0.01,($C34*s_TR)/s_ind!O34,1-EXP(-(($C34*s_TR)/s_ind!O34))),".")</f>
        <v>8.8744319341188931E-7</v>
      </c>
      <c r="AG34" s="103">
        <f>IFERROR(IF((($C34*s_TR)/s_ind!P34)&lt;0.01,($C34*s_TR)/s_ind!P34,1-EXP(-(($C34*s_TR)/s_ind!P34))),".")</f>
        <v>2.4446585715116132E-6</v>
      </c>
      <c r="AH34" s="103">
        <f>IFERROR(IF((($C34*s_TR)/s_ind!Q34)&lt;0.01,($C34*s_TR)/s_ind!Q34,1-EXP(-(($C34*s_TR)/s_ind!Q34))),".")</f>
        <v>3.3964875286934791E-6</v>
      </c>
      <c r="AI34" s="103">
        <f>IFERROR(IF((($C34*s_TR)/s_ind!R34)&lt;0.01,($C34*s_TR)/s_ind!R34,1-EXP(-(($C34*s_TR)/s_ind!R34))),".")</f>
        <v>8.8006377665115006E-7</v>
      </c>
    </row>
    <row r="35" spans="1:35">
      <c r="A35" s="101" t="s">
        <v>306</v>
      </c>
      <c r="B35" s="102">
        <v>1</v>
      </c>
      <c r="C35" s="89">
        <v>5</v>
      </c>
      <c r="D35" s="103">
        <f>IFERROR((($C35*s_TR)/s_ind!C35),0)</f>
        <v>3.8403971957210894E-5</v>
      </c>
      <c r="E35" s="103">
        <f>IFERROR((($C35*s_TR)/s_ind!D35),0)</f>
        <v>8.1574976759282245E-3</v>
      </c>
      <c r="F35" s="103">
        <f>IFERROR((($C35*s_TR)/s_ind!E35),0)</f>
        <v>1.6620753548859755E-3</v>
      </c>
      <c r="G35" s="103">
        <f>IFERROR((($C35*s_TR)/s_ind!F35),0)</f>
        <v>3.5650820326817311E-10</v>
      </c>
      <c r="H35" s="103">
        <f>IFERROR((($C35*s_TR)/s_ind!G35),0)</f>
        <v>1.7004796833513898E-3</v>
      </c>
      <c r="I35" s="103">
        <f>IFERROR((($C35*s_TR)/s_ind!H35),0)</f>
        <v>8.1959020043936397E-3</v>
      </c>
      <c r="J35" s="103">
        <f>IFERROR((($C35*s_TR)/s_ind!I35),0)</f>
        <v>4.3145796264065756E-9</v>
      </c>
      <c r="K35" s="103">
        <f>IFERROR((($C35*s_TR)/s_ind!J35),0)</f>
        <v>1.2582419403116715E-9</v>
      </c>
      <c r="L35" s="103">
        <f>IFERROR((($C35*s_TR)/s_ind!K35),0)</f>
        <v>3.0719240164366027E-9</v>
      </c>
      <c r="M35" s="103">
        <f>IFERROR((($C35*s_TR)/s_ind!L35),0)</f>
        <v>4.1728857142093139E-9</v>
      </c>
      <c r="N35" s="103">
        <f>IFERROR((($C35*s_TR)/s_ind!M35),0)</f>
        <v>2.1679168566180822E-9</v>
      </c>
      <c r="O35" s="103">
        <f>IFERROR((($C35*s_TR)/s_ind!N35),0)</f>
        <v>3.5716718761643834E-9</v>
      </c>
      <c r="P35" s="103">
        <f>IFERROR((($C35*s_TR)/s_ind!O35),0)</f>
        <v>1.0205487675616439E-9</v>
      </c>
      <c r="Q35" s="103">
        <f>IFERROR((($C35*s_TR)/s_ind!P35),0)</f>
        <v>2.4693246261376671E-9</v>
      </c>
      <c r="R35" s="103">
        <f>IFERROR((($C35*s_TR)/s_ind!Q35),0)</f>
        <v>3.3204850644409026E-9</v>
      </c>
      <c r="S35" s="103">
        <f>IFERROR((($C35*s_TR)/s_ind!R35),0)</f>
        <v>1.7946331594520547E-9</v>
      </c>
      <c r="T35" s="103">
        <f>IFERROR(IF((($C35*s_TR)/s_ind!C35)&lt;0.01,($C35*s_TR)/s_ind!C35,1-EXP(-(($C35*s_TR)/s_ind!C35))),".")</f>
        <v>3.8403971957210894E-5</v>
      </c>
      <c r="U35" s="103">
        <f>IFERROR(IF((($C35*s_TR)/s_ind!D35)&lt;0.01,($C35*s_TR)/s_ind!D35,1-EXP(-(($C35*s_TR)/s_ind!D35))),".")</f>
        <v>8.1574976759282245E-3</v>
      </c>
      <c r="V35" s="103">
        <f>IFERROR(IF((($C35*s_TR)/s_ind!E35)&lt;0.01,($C35*s_TR)/s_ind!E35,1-EXP(-(($C35*s_TR)/s_ind!E35))),".")</f>
        <v>1.6620753548859755E-3</v>
      </c>
      <c r="W35" s="103">
        <f>IFERROR(IF((($C35*s_TR)/s_ind!F35)&lt;0.01,($C35*s_TR)/s_ind!F35,1-EXP(-(($C35*s_TR)/s_ind!F35))),".")</f>
        <v>3.5650820326817311E-10</v>
      </c>
      <c r="X35" s="103">
        <f>IFERROR(IF((($C35*s_TR)/s_ind!G35)&lt;0.01,($C35*s_TR)/s_ind!G35,1-EXP(-(($C35*s_TR)/s_ind!G35))),".")</f>
        <v>1.7004796833513898E-3</v>
      </c>
      <c r="Y35" s="103">
        <f>IFERROR(IF((($C35*s_TR)/s_ind!H35)&lt;0.01,($C35*s_TR)/s_ind!H35,1-EXP(-(($C35*s_TR)/s_ind!H35))),".")</f>
        <v>8.1959020043936397E-3</v>
      </c>
      <c r="Z35" s="103">
        <f>IFERROR(IF((($C35*s_TR)/s_ind!I35)&lt;0.01,($C35*s_TR)/s_ind!I35,1-EXP(-(($C35*s_TR)/s_ind!I35))),".")</f>
        <v>4.3145796264065756E-9</v>
      </c>
      <c r="AA35" s="103">
        <f>IFERROR(IF((($C35*s_TR)/s_ind!J35)&lt;0.01,($C35*s_TR)/s_ind!J35,1-EXP(-(($C35*s_TR)/s_ind!J35))),".")</f>
        <v>1.2582419403116715E-9</v>
      </c>
      <c r="AB35" s="103">
        <f>IFERROR(IF((($C35*s_TR)/s_ind!K35)&lt;0.01,($C35*s_TR)/s_ind!K35,1-EXP(-(($C35*s_TR)/s_ind!K35))),".")</f>
        <v>3.0719240164366027E-9</v>
      </c>
      <c r="AC35" s="103">
        <f>IFERROR(IF((($C35*s_TR)/s_ind!L35)&lt;0.01,($C35*s_TR)/s_ind!L35,1-EXP(-(($C35*s_TR)/s_ind!L35))),".")</f>
        <v>4.1728857142093139E-9</v>
      </c>
      <c r="AD35" s="103">
        <f>IFERROR(IF((($C35*s_TR)/s_ind!M35)&lt;0.01,($C35*s_TR)/s_ind!M35,1-EXP(-(($C35*s_TR)/s_ind!M35))),".")</f>
        <v>2.1679168566180822E-9</v>
      </c>
      <c r="AE35" s="103">
        <f>IFERROR(IF((($C35*s_TR)/s_ind!N35)&lt;0.01,($C35*s_TR)/s_ind!N35,1-EXP(-(($C35*s_TR)/s_ind!N35))),".")</f>
        <v>3.5716718761643834E-9</v>
      </c>
      <c r="AF35" s="103">
        <f>IFERROR(IF((($C35*s_TR)/s_ind!O35)&lt;0.01,($C35*s_TR)/s_ind!O35,1-EXP(-(($C35*s_TR)/s_ind!O35))),".")</f>
        <v>1.0205487675616439E-9</v>
      </c>
      <c r="AG35" s="103">
        <f>IFERROR(IF((($C35*s_TR)/s_ind!P35)&lt;0.01,($C35*s_TR)/s_ind!P35,1-EXP(-(($C35*s_TR)/s_ind!P35))),".")</f>
        <v>2.4693246261376671E-9</v>
      </c>
      <c r="AH35" s="103">
        <f>IFERROR(IF((($C35*s_TR)/s_ind!Q35)&lt;0.01,($C35*s_TR)/s_ind!Q35,1-EXP(-(($C35*s_TR)/s_ind!Q35))),".")</f>
        <v>3.3204850644409026E-9</v>
      </c>
      <c r="AI35" s="103">
        <f>IFERROR(IF((($C35*s_TR)/s_ind!R35)&lt;0.01,($C35*s_TR)/s_ind!R35,1-EXP(-(($C35*s_TR)/s_ind!R35))),".")</f>
        <v>1.7946331594520547E-9</v>
      </c>
    </row>
    <row r="36" spans="1:35">
      <c r="A36" s="101" t="s">
        <v>307</v>
      </c>
      <c r="B36" s="102">
        <v>1</v>
      </c>
      <c r="C36" s="89">
        <v>5</v>
      </c>
      <c r="D36" s="103">
        <f>IFERROR((($C36*s_TR)/s_ind!C36),0)</f>
        <v>1.4490009277472475E-4</v>
      </c>
      <c r="E36" s="103">
        <f>IFERROR((($C36*s_TR)/s_ind!D36),0)</f>
        <v>5.0331227490694401E-2</v>
      </c>
      <c r="F36" s="103">
        <f>IFERROR((($C36*s_TR)/s_ind!E36),0)</f>
        <v>1.0254896307270335E-2</v>
      </c>
      <c r="G36" s="103">
        <f>IFERROR((($C36*s_TR)/s_ind!F36),0)</f>
        <v>6.8864694684990016E-8</v>
      </c>
      <c r="H36" s="103">
        <f>IFERROR((($C36*s_TR)/s_ind!G36),0)</f>
        <v>1.0399865264739745E-2</v>
      </c>
      <c r="I36" s="103">
        <f>IFERROR((($C36*s_TR)/s_ind!H36),0)</f>
        <v>5.0476196448163813E-2</v>
      </c>
      <c r="J36" s="103">
        <f>IFERROR((($C36*s_TR)/s_ind!I36),0)</f>
        <v>1.3174718723506849E-6</v>
      </c>
      <c r="K36" s="103">
        <f>IFERROR((($C36*s_TR)/s_ind!J36),0)</f>
        <v>3.9743734815912319E-7</v>
      </c>
      <c r="L36" s="103">
        <f>IFERROR((($C36*s_TR)/s_ind!K36),0)</f>
        <v>1.0025137528668493E-6</v>
      </c>
      <c r="M36" s="103">
        <f>IFERROR((($C36*s_TR)/s_ind!L36),0)</f>
        <v>1.3037482070136984E-6</v>
      </c>
      <c r="N36" s="103">
        <f>IFERROR((($C36*s_TR)/s_ind!M36),0)</f>
        <v>4.1582705971068495E-7</v>
      </c>
      <c r="O36" s="103">
        <f>IFERROR((($C36*s_TR)/s_ind!N36),0)</f>
        <v>1.0713819889666184E-6</v>
      </c>
      <c r="P36" s="103">
        <f>IFERROR((($C36*s_TR)/s_ind!O36),0)</f>
        <v>3.123935199968688E-7</v>
      </c>
      <c r="Q36" s="103">
        <f>IFERROR((($C36*s_TR)/s_ind!P36),0)</f>
        <v>7.8037282461262099E-7</v>
      </c>
      <c r="R36" s="103">
        <f>IFERROR((($C36*s_TR)/s_ind!Q36),0)</f>
        <v>1.0246572017005202E-6</v>
      </c>
      <c r="S36" s="103">
        <f>IFERROR((($C36*s_TR)/s_ind!R36),0)</f>
        <v>3.4665924504480489E-7</v>
      </c>
      <c r="T36" s="103">
        <f>IFERROR(IF((($C36*s_TR)/s_ind!C36)&lt;0.01,($C36*s_TR)/s_ind!C36,1-EXP(-(($C36*s_TR)/s_ind!C36))),".")</f>
        <v>1.4490009277472475E-4</v>
      </c>
      <c r="U36" s="103">
        <f>IFERROR(IF((($C36*s_TR)/s_ind!D36)&lt;0.01,($C36*s_TR)/s_ind!D36,1-EXP(-(($C36*s_TR)/s_ind!D36))),".")</f>
        <v>4.9085596659923625E-2</v>
      </c>
      <c r="V36" s="103">
        <f>IFERROR(IF((($C36*s_TR)/s_ind!E36)&lt;0.01,($C36*s_TR)/s_ind!E36,1-EXP(-(($C36*s_TR)/s_ind!E36))),".")</f>
        <v>1.0202494137378726E-2</v>
      </c>
      <c r="W36" s="103">
        <f>IFERROR(IF((($C36*s_TR)/s_ind!F36)&lt;0.01,($C36*s_TR)/s_ind!F36,1-EXP(-(($C36*s_TR)/s_ind!F36))),".")</f>
        <v>6.8864694684990016E-8</v>
      </c>
      <c r="X36" s="103">
        <f>IFERROR(IF((($C36*s_TR)/s_ind!G36)&lt;0.01,($C36*s_TR)/s_ind!G36,1-EXP(-(($C36*s_TR)/s_ind!G36))),".")</f>
        <v>1.0345973649620532E-2</v>
      </c>
      <c r="Y36" s="103">
        <f>IFERROR(IF((($C36*s_TR)/s_ind!H36)&lt;0.01,($C36*s_TR)/s_ind!H36,1-EXP(-(($C36*s_TR)/s_ind!H36))),".")</f>
        <v>4.9223439737893449E-2</v>
      </c>
      <c r="Z36" s="103">
        <f>IFERROR(IF((($C36*s_TR)/s_ind!I36)&lt;0.01,($C36*s_TR)/s_ind!I36,1-EXP(-(($C36*s_TR)/s_ind!I36))),".")</f>
        <v>1.3174718723506849E-6</v>
      </c>
      <c r="AA36" s="103">
        <f>IFERROR(IF((($C36*s_TR)/s_ind!J36)&lt;0.01,($C36*s_TR)/s_ind!J36,1-EXP(-(($C36*s_TR)/s_ind!J36))),".")</f>
        <v>3.9743734815912319E-7</v>
      </c>
      <c r="AB36" s="103">
        <f>IFERROR(IF((($C36*s_TR)/s_ind!K36)&lt;0.01,($C36*s_TR)/s_ind!K36,1-EXP(-(($C36*s_TR)/s_ind!K36))),".")</f>
        <v>1.0025137528668493E-6</v>
      </c>
      <c r="AC36" s="103">
        <f>IFERROR(IF((($C36*s_TR)/s_ind!L36)&lt;0.01,($C36*s_TR)/s_ind!L36,1-EXP(-(($C36*s_TR)/s_ind!L36))),".")</f>
        <v>1.3037482070136984E-6</v>
      </c>
      <c r="AD36" s="103">
        <f>IFERROR(IF((($C36*s_TR)/s_ind!M36)&lt;0.01,($C36*s_TR)/s_ind!M36,1-EXP(-(($C36*s_TR)/s_ind!M36))),".")</f>
        <v>4.1582705971068495E-7</v>
      </c>
      <c r="AE36" s="103">
        <f>IFERROR(IF((($C36*s_TR)/s_ind!N36)&lt;0.01,($C36*s_TR)/s_ind!N36,1-EXP(-(($C36*s_TR)/s_ind!N36))),".")</f>
        <v>1.0713819889666184E-6</v>
      </c>
      <c r="AF36" s="103">
        <f>IFERROR(IF((($C36*s_TR)/s_ind!O36)&lt;0.01,($C36*s_TR)/s_ind!O36,1-EXP(-(($C36*s_TR)/s_ind!O36))),".")</f>
        <v>3.123935199968688E-7</v>
      </c>
      <c r="AG36" s="103">
        <f>IFERROR(IF((($C36*s_TR)/s_ind!P36)&lt;0.01,($C36*s_TR)/s_ind!P36,1-EXP(-(($C36*s_TR)/s_ind!P36))),".")</f>
        <v>7.8037282461262099E-7</v>
      </c>
      <c r="AH36" s="103">
        <f>IFERROR(IF((($C36*s_TR)/s_ind!Q36)&lt;0.01,($C36*s_TR)/s_ind!Q36,1-EXP(-(($C36*s_TR)/s_ind!Q36))),".")</f>
        <v>1.0246572017005202E-6</v>
      </c>
      <c r="AI36" s="103">
        <f>IFERROR(IF((($C36*s_TR)/s_ind!R36)&lt;0.01,($C36*s_TR)/s_ind!R36,1-EXP(-(($C36*s_TR)/s_ind!R36))),".")</f>
        <v>3.4665924504480489E-7</v>
      </c>
    </row>
    <row r="37" spans="1:35">
      <c r="A37" s="101" t="s">
        <v>308</v>
      </c>
      <c r="B37" s="102">
        <v>1</v>
      </c>
      <c r="C37" s="89">
        <v>5</v>
      </c>
      <c r="D37" s="103">
        <f>IFERROR((($C37*s_TR)/s_ind!C37),0)</f>
        <v>5.4746087683683611E-5</v>
      </c>
      <c r="E37" s="103">
        <f>IFERROR((($C37*s_TR)/s_ind!D37),0)</f>
        <v>7.5390207279493514E-3</v>
      </c>
      <c r="F37" s="103">
        <f>IFERROR((($C37*s_TR)/s_ind!E37),0)</f>
        <v>1.5360617985678232E-3</v>
      </c>
      <c r="G37" s="103">
        <f>IFERROR((($C37*s_TR)/s_ind!F37),0)</f>
        <v>8.709103239364083E-9</v>
      </c>
      <c r="H37" s="103">
        <f>IFERROR((($C37*s_TR)/s_ind!G37),0)</f>
        <v>1.5908165953547459E-3</v>
      </c>
      <c r="I37" s="103">
        <f>IFERROR((($C37*s_TR)/s_ind!H37),0)</f>
        <v>7.5937755247362749E-3</v>
      </c>
      <c r="J37" s="103">
        <f>IFERROR((($C37*s_TR)/s_ind!I37),0)</f>
        <v>3.5887384856219177E-8</v>
      </c>
      <c r="K37" s="103">
        <f>IFERROR((($C37*s_TR)/s_ind!J37),0)</f>
        <v>2.6129858801621914E-8</v>
      </c>
      <c r="L37" s="103">
        <f>IFERROR((($C37*s_TR)/s_ind!K37),0)</f>
        <v>3.5681529876164383E-8</v>
      </c>
      <c r="M37" s="103">
        <f>IFERROR((($C37*s_TR)/s_ind!L37),0)</f>
        <v>3.5818766529534244E-8</v>
      </c>
      <c r="N37" s="103">
        <f>IFERROR((($C37*s_TR)/s_ind!M37),0)</f>
        <v>5.1944073300493142E-8</v>
      </c>
      <c r="O37" s="103">
        <f>IFERROR((($C37*s_TR)/s_ind!N37),0)</f>
        <v>2.6634799266029698E-8</v>
      </c>
      <c r="P37" s="103">
        <f>IFERROR((($C37*s_TR)/s_ind!O37),0)</f>
        <v>2.2084143364888708E-8</v>
      </c>
      <c r="Q37" s="103">
        <f>IFERROR((($C37*s_TR)/s_ind!P37),0)</f>
        <v>2.9123293808219181E-8</v>
      </c>
      <c r="R37" s="103">
        <f>IFERROR((($C37*s_TR)/s_ind!Q37),0)</f>
        <v>2.9316465987469695E-8</v>
      </c>
      <c r="S37" s="103">
        <f>IFERROR((($C37*s_TR)/s_ind!R37),0)</f>
        <v>4.384091395141652E-8</v>
      </c>
      <c r="T37" s="103">
        <f>IFERROR(IF((($C37*s_TR)/s_ind!C37)&lt;0.01,($C37*s_TR)/s_ind!C37,1-EXP(-(($C37*s_TR)/s_ind!C37))),".")</f>
        <v>5.4746087683683611E-5</v>
      </c>
      <c r="U37" s="103">
        <f>IFERROR(IF((($C37*s_TR)/s_ind!D37)&lt;0.01,($C37*s_TR)/s_ind!D37,1-EXP(-(($C37*s_TR)/s_ind!D37))),".")</f>
        <v>7.5390207279493514E-3</v>
      </c>
      <c r="V37" s="103">
        <f>IFERROR(IF((($C37*s_TR)/s_ind!E37)&lt;0.01,($C37*s_TR)/s_ind!E37,1-EXP(-(($C37*s_TR)/s_ind!E37))),".")</f>
        <v>1.5360617985678232E-3</v>
      </c>
      <c r="W37" s="103">
        <f>IFERROR(IF((($C37*s_TR)/s_ind!F37)&lt;0.01,($C37*s_TR)/s_ind!F37,1-EXP(-(($C37*s_TR)/s_ind!F37))),".")</f>
        <v>8.709103239364083E-9</v>
      </c>
      <c r="X37" s="103">
        <f>IFERROR(IF((($C37*s_TR)/s_ind!G37)&lt;0.01,($C37*s_TR)/s_ind!G37,1-EXP(-(($C37*s_TR)/s_ind!G37))),".")</f>
        <v>1.5908165953547459E-3</v>
      </c>
      <c r="Y37" s="103">
        <f>IFERROR(IF((($C37*s_TR)/s_ind!H37)&lt;0.01,($C37*s_TR)/s_ind!H37,1-EXP(-(($C37*s_TR)/s_ind!H37))),".")</f>
        <v>7.5937755247362749E-3</v>
      </c>
      <c r="Z37" s="103">
        <f>IFERROR(IF((($C37*s_TR)/s_ind!I37)&lt;0.01,($C37*s_TR)/s_ind!I37,1-EXP(-(($C37*s_TR)/s_ind!I37))),".")</f>
        <v>3.5887384856219177E-8</v>
      </c>
      <c r="AA37" s="103">
        <f>IFERROR(IF((($C37*s_TR)/s_ind!J37)&lt;0.01,($C37*s_TR)/s_ind!J37,1-EXP(-(($C37*s_TR)/s_ind!J37))),".")</f>
        <v>2.6129858801621914E-8</v>
      </c>
      <c r="AB37" s="103">
        <f>IFERROR(IF((($C37*s_TR)/s_ind!K37)&lt;0.01,($C37*s_TR)/s_ind!K37,1-EXP(-(($C37*s_TR)/s_ind!K37))),".")</f>
        <v>3.5681529876164383E-8</v>
      </c>
      <c r="AC37" s="103">
        <f>IFERROR(IF((($C37*s_TR)/s_ind!L37)&lt;0.01,($C37*s_TR)/s_ind!L37,1-EXP(-(($C37*s_TR)/s_ind!L37))),".")</f>
        <v>3.5818766529534244E-8</v>
      </c>
      <c r="AD37" s="103">
        <f>IFERROR(IF((($C37*s_TR)/s_ind!M37)&lt;0.01,($C37*s_TR)/s_ind!M37,1-EXP(-(($C37*s_TR)/s_ind!M37))),".")</f>
        <v>5.1944073300493142E-8</v>
      </c>
      <c r="AE37" s="103">
        <f>IFERROR(IF((($C37*s_TR)/s_ind!N37)&lt;0.01,($C37*s_TR)/s_ind!N37,1-EXP(-(($C37*s_TR)/s_ind!N37))),".")</f>
        <v>2.6634799266029698E-8</v>
      </c>
      <c r="AF37" s="103">
        <f>IFERROR(IF((($C37*s_TR)/s_ind!O37)&lt;0.01,($C37*s_TR)/s_ind!O37,1-EXP(-(($C37*s_TR)/s_ind!O37))),".")</f>
        <v>2.2084143364888708E-8</v>
      </c>
      <c r="AG37" s="103">
        <f>IFERROR(IF((($C37*s_TR)/s_ind!P37)&lt;0.01,($C37*s_TR)/s_ind!P37,1-EXP(-(($C37*s_TR)/s_ind!P37))),".")</f>
        <v>2.9123293808219181E-8</v>
      </c>
      <c r="AH37" s="103">
        <f>IFERROR(IF((($C37*s_TR)/s_ind!Q37)&lt;0.01,($C37*s_TR)/s_ind!Q37,1-EXP(-(($C37*s_TR)/s_ind!Q37))),".")</f>
        <v>2.9316465987469695E-8</v>
      </c>
      <c r="AI37" s="103">
        <f>IFERROR(IF((($C37*s_TR)/s_ind!R37)&lt;0.01,($C37*s_TR)/s_ind!R37,1-EXP(-(($C37*s_TR)/s_ind!R37))),".")</f>
        <v>4.384091395141652E-8</v>
      </c>
    </row>
    <row r="38" spans="1:35">
      <c r="A38" s="101" t="s">
        <v>309</v>
      </c>
      <c r="B38" s="102">
        <v>1</v>
      </c>
      <c r="C38" s="89">
        <v>5</v>
      </c>
      <c r="D38" s="103">
        <f>IFERROR((($C38*s_TR)/s_ind!C38),0)</f>
        <v>6.6457937287655723E-5</v>
      </c>
      <c r="E38" s="103">
        <f>IFERROR((($C38*s_TR)/s_ind!D38),0)</f>
        <v>8.2321414455118792E-3</v>
      </c>
      <c r="F38" s="103">
        <f>IFERROR((($C38*s_TR)/s_ind!E38),0)</f>
        <v>1.677283887545063E-3</v>
      </c>
      <c r="G38" s="103">
        <f>IFERROR((($C38*s_TR)/s_ind!F38),0)</f>
        <v>1.1774023644071696E-8</v>
      </c>
      <c r="H38" s="103">
        <f>IFERROR((($C38*s_TR)/s_ind!G38),0)</f>
        <v>1.7437535988563625E-3</v>
      </c>
      <c r="I38" s="103">
        <f>IFERROR((($C38*s_TR)/s_ind!H38),0)</f>
        <v>8.2986111568231786E-3</v>
      </c>
      <c r="J38" s="103">
        <f>IFERROR((($C38*s_TR)/s_ind!I38),0)</f>
        <v>2.4242972114071226E-7</v>
      </c>
      <c r="K38" s="103">
        <f>IFERROR((($C38*s_TR)/s_ind!J38),0)</f>
        <v>6.7907792709330419E-8</v>
      </c>
      <c r="L38" s="103">
        <f>IFERROR((($C38*s_TR)/s_ind!K38),0)</f>
        <v>1.7581305555813701E-7</v>
      </c>
      <c r="M38" s="103">
        <f>IFERROR((($C38*s_TR)/s_ind!L38),0)</f>
        <v>2.3624879340624659E-7</v>
      </c>
      <c r="N38" s="103">
        <f>IFERROR((($C38*s_TR)/s_ind!M38),0)</f>
        <v>7.0737284072219172E-8</v>
      </c>
      <c r="O38" s="103">
        <f>IFERROR((($C38*s_TR)/s_ind!N38),0)</f>
        <v>1.9500507369863004E-7</v>
      </c>
      <c r="P38" s="103">
        <f>IFERROR((($C38*s_TR)/s_ind!O38),0)</f>
        <v>5.4030902949249599E-8</v>
      </c>
      <c r="Q38" s="103">
        <f>IFERROR((($C38*s_TR)/s_ind!P38),0)</f>
        <v>1.3730683063435202E-7</v>
      </c>
      <c r="R38" s="103">
        <f>IFERROR((($C38*s_TR)/s_ind!Q38),0)</f>
        <v>1.8497492340120058E-7</v>
      </c>
      <c r="S38" s="103">
        <f>IFERROR((($C38*s_TR)/s_ind!R38),0)</f>
        <v>5.9269472786658726E-8</v>
      </c>
      <c r="T38" s="103">
        <f>IFERROR(IF((($C38*s_TR)/s_ind!C38)&lt;0.01,($C38*s_TR)/s_ind!C38,1-EXP(-(($C38*s_TR)/s_ind!C38))),".")</f>
        <v>6.6457937287655723E-5</v>
      </c>
      <c r="U38" s="103">
        <f>IFERROR(IF((($C38*s_TR)/s_ind!D38)&lt;0.01,($C38*s_TR)/s_ind!D38,1-EXP(-(($C38*s_TR)/s_ind!D38))),".")</f>
        <v>8.2321414455118792E-3</v>
      </c>
      <c r="V38" s="103">
        <f>IFERROR(IF((($C38*s_TR)/s_ind!E38)&lt;0.01,($C38*s_TR)/s_ind!E38,1-EXP(-(($C38*s_TR)/s_ind!E38))),".")</f>
        <v>1.677283887545063E-3</v>
      </c>
      <c r="W38" s="103">
        <f>IFERROR(IF((($C38*s_TR)/s_ind!F38)&lt;0.01,($C38*s_TR)/s_ind!F38,1-EXP(-(($C38*s_TR)/s_ind!F38))),".")</f>
        <v>1.1774023644071696E-8</v>
      </c>
      <c r="X38" s="103">
        <f>IFERROR(IF((($C38*s_TR)/s_ind!G38)&lt;0.01,($C38*s_TR)/s_ind!G38,1-EXP(-(($C38*s_TR)/s_ind!G38))),".")</f>
        <v>1.7437535988563625E-3</v>
      </c>
      <c r="Y38" s="103">
        <f>IFERROR(IF((($C38*s_TR)/s_ind!H38)&lt;0.01,($C38*s_TR)/s_ind!H38,1-EXP(-(($C38*s_TR)/s_ind!H38))),".")</f>
        <v>8.2986111568231786E-3</v>
      </c>
      <c r="Z38" s="103">
        <f>IFERROR(IF((($C38*s_TR)/s_ind!I38)&lt;0.01,($C38*s_TR)/s_ind!I38,1-EXP(-(($C38*s_TR)/s_ind!I38))),".")</f>
        <v>2.4242972114071226E-7</v>
      </c>
      <c r="AA38" s="103">
        <f>IFERROR(IF((($C38*s_TR)/s_ind!J38)&lt;0.01,($C38*s_TR)/s_ind!J38,1-EXP(-(($C38*s_TR)/s_ind!J38))),".")</f>
        <v>6.7907792709330419E-8</v>
      </c>
      <c r="AB38" s="103">
        <f>IFERROR(IF((($C38*s_TR)/s_ind!K38)&lt;0.01,($C38*s_TR)/s_ind!K38,1-EXP(-(($C38*s_TR)/s_ind!K38))),".")</f>
        <v>1.7581305555813701E-7</v>
      </c>
      <c r="AC38" s="103">
        <f>IFERROR(IF((($C38*s_TR)/s_ind!L38)&lt;0.01,($C38*s_TR)/s_ind!L38,1-EXP(-(($C38*s_TR)/s_ind!L38))),".")</f>
        <v>2.3624879340624659E-7</v>
      </c>
      <c r="AD38" s="103">
        <f>IFERROR(IF((($C38*s_TR)/s_ind!M38)&lt;0.01,($C38*s_TR)/s_ind!M38,1-EXP(-(($C38*s_TR)/s_ind!M38))),".")</f>
        <v>7.0737284072219172E-8</v>
      </c>
      <c r="AE38" s="103">
        <f>IFERROR(IF((($C38*s_TR)/s_ind!N38)&lt;0.01,($C38*s_TR)/s_ind!N38,1-EXP(-(($C38*s_TR)/s_ind!N38))),".")</f>
        <v>1.9500507369863004E-7</v>
      </c>
      <c r="AF38" s="103">
        <f>IFERROR(IF((($C38*s_TR)/s_ind!O38)&lt;0.01,($C38*s_TR)/s_ind!O38,1-EXP(-(($C38*s_TR)/s_ind!O38))),".")</f>
        <v>5.4030902949249599E-8</v>
      </c>
      <c r="AG38" s="103">
        <f>IFERROR(IF((($C38*s_TR)/s_ind!P38)&lt;0.01,($C38*s_TR)/s_ind!P38,1-EXP(-(($C38*s_TR)/s_ind!P38))),".")</f>
        <v>1.3730683063435202E-7</v>
      </c>
      <c r="AH38" s="103">
        <f>IFERROR(IF((($C38*s_TR)/s_ind!Q38)&lt;0.01,($C38*s_TR)/s_ind!Q38,1-EXP(-(($C38*s_TR)/s_ind!Q38))),".")</f>
        <v>1.8497492340120058E-7</v>
      </c>
      <c r="AI38" s="103">
        <f>IFERROR(IF((($C38*s_TR)/s_ind!R38)&lt;0.01,($C38*s_TR)/s_ind!R38,1-EXP(-(($C38*s_TR)/s_ind!R38))),".")</f>
        <v>5.9269472786658726E-8</v>
      </c>
    </row>
    <row r="39" spans="1:35">
      <c r="A39" s="101" t="s">
        <v>310</v>
      </c>
      <c r="B39" s="102">
        <v>1</v>
      </c>
      <c r="C39" s="89">
        <v>5</v>
      </c>
      <c r="D39" s="103">
        <f>IFERROR((($C39*s_TR)/s_ind!C39),0)</f>
        <v>0</v>
      </c>
      <c r="E39" s="103">
        <f>IFERROR((($C39*s_TR)/s_ind!D39),0)</f>
        <v>0</v>
      </c>
      <c r="F39" s="103">
        <f>IFERROR((($C39*s_TR)/s_ind!E39),0)</f>
        <v>0</v>
      </c>
      <c r="G39" s="103">
        <f>IFERROR((($C39*s_TR)/s_ind!F39),0)</f>
        <v>2.3341713564361207E-8</v>
      </c>
      <c r="H39" s="103">
        <f>IFERROR((($C39*s_TR)/s_ind!G39),0)</f>
        <v>2.3341713564361207E-8</v>
      </c>
      <c r="I39" s="103">
        <f>IFERROR((($C39*s_TR)/s_ind!H39),0)</f>
        <v>2.3341713564361207E-8</v>
      </c>
      <c r="J39" s="103">
        <f>IFERROR((($C39*s_TR)/s_ind!I39),0)</f>
        <v>5.603665797803837E-7</v>
      </c>
      <c r="K39" s="103">
        <f>IFERROR((($C39*s_TR)/s_ind!J39),0)</f>
        <v>1.3678435889516712E-7</v>
      </c>
      <c r="L39" s="103">
        <f>IFERROR((($C39*s_TR)/s_ind!K39),0)</f>
        <v>3.7740501943338083E-7</v>
      </c>
      <c r="M39" s="103">
        <f>IFERROR((($C39*s_TR)/s_ind!L39),0)</f>
        <v>5.3977404399780817E-7</v>
      </c>
      <c r="N39" s="103">
        <f>IFERROR((($C39*s_TR)/s_ind!M39),0)</f>
        <v>1.3478750694049314E-7</v>
      </c>
      <c r="O39" s="103">
        <f>IFERROR((($C39*s_TR)/s_ind!N39),0)</f>
        <v>4.3372026298791294E-7</v>
      </c>
      <c r="P39" s="103">
        <f>IFERROR((($C39*s_TR)/s_ind!O39),0)</f>
        <v>1.1449583612876714E-7</v>
      </c>
      <c r="Q39" s="103">
        <f>IFERROR((($C39*s_TR)/s_ind!P39),0)</f>
        <v>3.2224739361418214E-7</v>
      </c>
      <c r="R39" s="103">
        <f>IFERROR((($C39*s_TR)/s_ind!Q39),0)</f>
        <v>4.466238447296322E-7</v>
      </c>
      <c r="S39" s="103">
        <f>IFERROR((($C39*s_TR)/s_ind!R39),0)</f>
        <v>1.1750027847051815E-7</v>
      </c>
      <c r="T39" s="103" t="str">
        <f>IFERROR(IF((($C39*s_TR)/s_ind!C39)&lt;0.01,($C39*s_TR)/s_ind!C39,1-EXP(-(($C39*s_TR)/s_ind!C39))),".")</f>
        <v>.</v>
      </c>
      <c r="U39" s="103" t="str">
        <f>IFERROR(IF((($C39*s_TR)/s_ind!D39)&lt;0.01,($C39*s_TR)/s_ind!D39,1-EXP(-(($C39*s_TR)/s_ind!D39))),".")</f>
        <v>.</v>
      </c>
      <c r="V39" s="103" t="str">
        <f>IFERROR(IF((($C39*s_TR)/s_ind!E39)&lt;0.01,($C39*s_TR)/s_ind!E39,1-EXP(-(($C39*s_TR)/s_ind!E39))),".")</f>
        <v>.</v>
      </c>
      <c r="W39" s="103">
        <f>IFERROR(IF((($C39*s_TR)/s_ind!F39)&lt;0.01,($C39*s_TR)/s_ind!F39,1-EXP(-(($C39*s_TR)/s_ind!F39))),".")</f>
        <v>2.3341713564361207E-8</v>
      </c>
      <c r="X39" s="103">
        <f>IFERROR(IF((($C39*s_TR)/s_ind!G39)&lt;0.01,($C39*s_TR)/s_ind!G39,1-EXP(-(($C39*s_TR)/s_ind!G39))),".")</f>
        <v>2.3341713564361207E-8</v>
      </c>
      <c r="Y39" s="103">
        <f>IFERROR(IF((($C39*s_TR)/s_ind!H39)&lt;0.01,($C39*s_TR)/s_ind!H39,1-EXP(-(($C39*s_TR)/s_ind!H39))),".")</f>
        <v>2.3341713564361207E-8</v>
      </c>
      <c r="Z39" s="103">
        <f>IFERROR(IF((($C39*s_TR)/s_ind!I39)&lt;0.01,($C39*s_TR)/s_ind!I39,1-EXP(-(($C39*s_TR)/s_ind!I39))),".")</f>
        <v>5.603665797803837E-7</v>
      </c>
      <c r="AA39" s="103">
        <f>IFERROR(IF((($C39*s_TR)/s_ind!J39)&lt;0.01,($C39*s_TR)/s_ind!J39,1-EXP(-(($C39*s_TR)/s_ind!J39))),".")</f>
        <v>1.3678435889516712E-7</v>
      </c>
      <c r="AB39" s="103">
        <f>IFERROR(IF((($C39*s_TR)/s_ind!K39)&lt;0.01,($C39*s_TR)/s_ind!K39,1-EXP(-(($C39*s_TR)/s_ind!K39))),".")</f>
        <v>3.7740501943338083E-7</v>
      </c>
      <c r="AC39" s="103">
        <f>IFERROR(IF((($C39*s_TR)/s_ind!L39)&lt;0.01,($C39*s_TR)/s_ind!L39,1-EXP(-(($C39*s_TR)/s_ind!L39))),".")</f>
        <v>5.3977404399780817E-7</v>
      </c>
      <c r="AD39" s="103">
        <f>IFERROR(IF((($C39*s_TR)/s_ind!M39)&lt;0.01,($C39*s_TR)/s_ind!M39,1-EXP(-(($C39*s_TR)/s_ind!M39))),".")</f>
        <v>1.3478750694049314E-7</v>
      </c>
      <c r="AE39" s="103">
        <f>IFERROR(IF((($C39*s_TR)/s_ind!N39)&lt;0.01,($C39*s_TR)/s_ind!N39,1-EXP(-(($C39*s_TR)/s_ind!N39))),".")</f>
        <v>4.3372026298791294E-7</v>
      </c>
      <c r="AF39" s="103">
        <f>IFERROR(IF((($C39*s_TR)/s_ind!O39)&lt;0.01,($C39*s_TR)/s_ind!O39,1-EXP(-(($C39*s_TR)/s_ind!O39))),".")</f>
        <v>1.1449583612876714E-7</v>
      </c>
      <c r="AG39" s="103">
        <f>IFERROR(IF((($C39*s_TR)/s_ind!P39)&lt;0.01,($C39*s_TR)/s_ind!P39,1-EXP(-(($C39*s_TR)/s_ind!P39))),".")</f>
        <v>3.2224739361418214E-7</v>
      </c>
      <c r="AH39" s="103">
        <f>IFERROR(IF((($C39*s_TR)/s_ind!Q39)&lt;0.01,($C39*s_TR)/s_ind!Q39,1-EXP(-(($C39*s_TR)/s_ind!Q39))),".")</f>
        <v>4.466238447296322E-7</v>
      </c>
      <c r="AI39" s="103">
        <f>IFERROR(IF((($C39*s_TR)/s_ind!R39)&lt;0.01,($C39*s_TR)/s_ind!R39,1-EXP(-(($C39*s_TR)/s_ind!R39))),".")</f>
        <v>1.1750027847051815E-7</v>
      </c>
    </row>
    <row r="40" spans="1:35">
      <c r="A40" s="101" t="s">
        <v>311</v>
      </c>
      <c r="B40" s="102">
        <v>1</v>
      </c>
      <c r="C40" s="89">
        <v>5</v>
      </c>
      <c r="D40" s="103">
        <f>IFERROR((($C40*s_TR)/s_ind!C40),0)</f>
        <v>0</v>
      </c>
      <c r="E40" s="103">
        <f>IFERROR((($C40*s_TR)/s_ind!D40),0)</f>
        <v>0</v>
      </c>
      <c r="F40" s="103">
        <f>IFERROR((($C40*s_TR)/s_ind!E40),0)</f>
        <v>0</v>
      </c>
      <c r="G40" s="103">
        <f>IFERROR((($C40*s_TR)/s_ind!F40),0)</f>
        <v>1.938479747785467E-10</v>
      </c>
      <c r="H40" s="103">
        <f>IFERROR((($C40*s_TR)/s_ind!G40),0)</f>
        <v>1.938479747785467E-10</v>
      </c>
      <c r="I40" s="103">
        <f>IFERROR((($C40*s_TR)/s_ind!H40),0)</f>
        <v>1.938479747785467E-10</v>
      </c>
      <c r="J40" s="103">
        <f>IFERROR((($C40*s_TR)/s_ind!I40),0)</f>
        <v>4.7318025119079462E-9</v>
      </c>
      <c r="K40" s="103">
        <f>IFERROR((($C40*s_TR)/s_ind!J40),0)</f>
        <v>1.0950405813093699E-9</v>
      </c>
      <c r="L40" s="103">
        <f>IFERROR((($C40*s_TR)/s_ind!K40),0)</f>
        <v>3.0208016036120552E-9</v>
      </c>
      <c r="M40" s="103">
        <f>IFERROR((($C40*s_TR)/s_ind!L40),0)</f>
        <v>4.4368023553052049E-9</v>
      </c>
      <c r="N40" s="103">
        <f>IFERROR((($C40*s_TR)/s_ind!M40),0)</f>
        <v>1.0738005700339727E-9</v>
      </c>
      <c r="O40" s="103">
        <f>IFERROR((($C40*s_TR)/s_ind!N40),0)</f>
        <v>4.0316408792172201E-9</v>
      </c>
      <c r="P40" s="103">
        <f>IFERROR((($C40*s_TR)/s_ind!O40),0)</f>
        <v>9.8955411287671214E-10</v>
      </c>
      <c r="Q40" s="103">
        <f>IFERROR((($C40*s_TR)/s_ind!P40),0)</f>
        <v>2.7406370066536213E-9</v>
      </c>
      <c r="R40" s="103">
        <f>IFERROR((($C40*s_TR)/s_ind!Q40),0)</f>
        <v>3.9635619893440122E-9</v>
      </c>
      <c r="S40" s="103">
        <f>IFERROR((($C40*s_TR)/s_ind!R40),0)</f>
        <v>9.7581486271865161E-10</v>
      </c>
      <c r="T40" s="103" t="str">
        <f>IFERROR(IF((($C40*s_TR)/s_ind!C40)&lt;0.01,($C40*s_TR)/s_ind!C40,1-EXP(-(($C40*s_TR)/s_ind!C40))),".")</f>
        <v>.</v>
      </c>
      <c r="U40" s="103" t="str">
        <f>IFERROR(IF((($C40*s_TR)/s_ind!D40)&lt;0.01,($C40*s_TR)/s_ind!D40,1-EXP(-(($C40*s_TR)/s_ind!D40))),".")</f>
        <v>.</v>
      </c>
      <c r="V40" s="103" t="str">
        <f>IFERROR(IF((($C40*s_TR)/s_ind!E40)&lt;0.01,($C40*s_TR)/s_ind!E40,1-EXP(-(($C40*s_TR)/s_ind!E40))),".")</f>
        <v>.</v>
      </c>
      <c r="W40" s="103">
        <f>IFERROR(IF((($C40*s_TR)/s_ind!F40)&lt;0.01,($C40*s_TR)/s_ind!F40,1-EXP(-(($C40*s_TR)/s_ind!F40))),".")</f>
        <v>1.938479747785467E-10</v>
      </c>
      <c r="X40" s="103">
        <f>IFERROR(IF((($C40*s_TR)/s_ind!G40)&lt;0.01,($C40*s_TR)/s_ind!G40,1-EXP(-(($C40*s_TR)/s_ind!G40))),".")</f>
        <v>1.938479747785467E-10</v>
      </c>
      <c r="Y40" s="103">
        <f>IFERROR(IF((($C40*s_TR)/s_ind!H40)&lt;0.01,($C40*s_TR)/s_ind!H40,1-EXP(-(($C40*s_TR)/s_ind!H40))),".")</f>
        <v>1.938479747785467E-10</v>
      </c>
      <c r="Z40" s="103">
        <f>IFERROR(IF((($C40*s_TR)/s_ind!I40)&lt;0.01,($C40*s_TR)/s_ind!I40,1-EXP(-(($C40*s_TR)/s_ind!I40))),".")</f>
        <v>4.7318025119079462E-9</v>
      </c>
      <c r="AA40" s="103">
        <f>IFERROR(IF((($C40*s_TR)/s_ind!J40)&lt;0.01,($C40*s_TR)/s_ind!J40,1-EXP(-(($C40*s_TR)/s_ind!J40))),".")</f>
        <v>1.0950405813093699E-9</v>
      </c>
      <c r="AB40" s="103">
        <f>IFERROR(IF((($C40*s_TR)/s_ind!K40)&lt;0.01,($C40*s_TR)/s_ind!K40,1-EXP(-(($C40*s_TR)/s_ind!K40))),".")</f>
        <v>3.0208016036120552E-9</v>
      </c>
      <c r="AC40" s="103">
        <f>IFERROR(IF((($C40*s_TR)/s_ind!L40)&lt;0.01,($C40*s_TR)/s_ind!L40,1-EXP(-(($C40*s_TR)/s_ind!L40))),".")</f>
        <v>4.4368023553052049E-9</v>
      </c>
      <c r="AD40" s="103">
        <f>IFERROR(IF((($C40*s_TR)/s_ind!M40)&lt;0.01,($C40*s_TR)/s_ind!M40,1-EXP(-(($C40*s_TR)/s_ind!M40))),".")</f>
        <v>1.0738005700339727E-9</v>
      </c>
      <c r="AE40" s="103">
        <f>IFERROR(IF((($C40*s_TR)/s_ind!N40)&lt;0.01,($C40*s_TR)/s_ind!N40,1-EXP(-(($C40*s_TR)/s_ind!N40))),".")</f>
        <v>4.0316408792172201E-9</v>
      </c>
      <c r="AF40" s="103">
        <f>IFERROR(IF((($C40*s_TR)/s_ind!O40)&lt;0.01,($C40*s_TR)/s_ind!O40,1-EXP(-(($C40*s_TR)/s_ind!O40))),".")</f>
        <v>9.8955411287671214E-10</v>
      </c>
      <c r="AG40" s="103">
        <f>IFERROR(IF((($C40*s_TR)/s_ind!P40)&lt;0.01,($C40*s_TR)/s_ind!P40,1-EXP(-(($C40*s_TR)/s_ind!P40))),".")</f>
        <v>2.7406370066536213E-9</v>
      </c>
      <c r="AH40" s="103">
        <f>IFERROR(IF((($C40*s_TR)/s_ind!Q40)&lt;0.01,($C40*s_TR)/s_ind!Q40,1-EXP(-(($C40*s_TR)/s_ind!Q40))),".")</f>
        <v>3.9635619893440122E-9</v>
      </c>
      <c r="AI40" s="103">
        <f>IFERROR(IF((($C40*s_TR)/s_ind!R40)&lt;0.01,($C40*s_TR)/s_ind!R40,1-EXP(-(($C40*s_TR)/s_ind!R40))),".")</f>
        <v>9.7581486271865161E-10</v>
      </c>
    </row>
    <row r="41" spans="1:35">
      <c r="A41" s="101" t="s">
        <v>312</v>
      </c>
      <c r="B41" s="105">
        <v>0.99987999999999999</v>
      </c>
      <c r="C41" s="89">
        <v>5</v>
      </c>
      <c r="D41" s="103">
        <f>IFERROR((($C41*s_TR)/s_ind!C41),0)</f>
        <v>2.3339187590676343E-7</v>
      </c>
      <c r="E41" s="103">
        <f>IFERROR((($C41*s_TR)/s_ind!D41),0)</f>
        <v>2.1324232094659119E-5</v>
      </c>
      <c r="F41" s="103">
        <f>IFERROR((($C41*s_TR)/s_ind!E41),0)</f>
        <v>4.344773610048076E-6</v>
      </c>
      <c r="G41" s="103">
        <f>IFERROR((($C41*s_TR)/s_ind!F41),0)</f>
        <v>1.0641679963797827E-7</v>
      </c>
      <c r="H41" s="103">
        <f>IFERROR((($C41*s_TR)/s_ind!G41),0)</f>
        <v>4.684582285592818E-6</v>
      </c>
      <c r="I41" s="103">
        <f>IFERROR((($C41*s_TR)/s_ind!H41),0)</f>
        <v>2.1664040770203861E-5</v>
      </c>
      <c r="J41" s="103">
        <f>IFERROR((($C41*s_TR)/s_ind!I41),0)</f>
        <v>2.751352670334778E-6</v>
      </c>
      <c r="K41" s="103">
        <f>IFERROR((($C41*s_TR)/s_ind!J41),0)</f>
        <v>5.96422256279023E-7</v>
      </c>
      <c r="L41" s="103">
        <f>IFERROR((($C41*s_TR)/s_ind!K41),0)</f>
        <v>1.6661955096048888E-6</v>
      </c>
      <c r="M41" s="103">
        <f>IFERROR((($C41*s_TR)/s_ind!L41),0)</f>
        <v>2.5205940592744419E-6</v>
      </c>
      <c r="N41" s="103">
        <f>IFERROR((($C41*s_TR)/s_ind!M41),0)</f>
        <v>6.09439408697811E-7</v>
      </c>
      <c r="O41" s="103">
        <f>IFERROR((($C41*s_TR)/s_ind!N41),0)</f>
        <v>2.6535099871617515E-6</v>
      </c>
      <c r="P41" s="103">
        <f>IFERROR((($C41*s_TR)/s_ind!O41),0)</f>
        <v>5.5507324054095686E-7</v>
      </c>
      <c r="Q41" s="103">
        <f>IFERROR((($C41*s_TR)/s_ind!P41),0)</f>
        <v>1.5491081003924834E-6</v>
      </c>
      <c r="R41" s="103">
        <f>IFERROR((($C41*s_TR)/s_ind!Q41),0)</f>
        <v>2.2307076223565323E-6</v>
      </c>
      <c r="S41" s="103">
        <f>IFERROR((($C41*s_TR)/s_ind!R41),0)</f>
        <v>5.35693472414778E-7</v>
      </c>
      <c r="T41" s="103">
        <f>IFERROR(IF((($C41*s_TR)/s_ind!C41)&lt;0.01,($C41*s_TR)/s_ind!C41,1-EXP(-(($C41*s_TR)/s_ind!C41))),".")</f>
        <v>2.3339187590676343E-7</v>
      </c>
      <c r="U41" s="103">
        <f>IFERROR(IF((($C41*s_TR)/s_ind!D41)&lt;0.01,($C41*s_TR)/s_ind!D41,1-EXP(-(($C41*s_TR)/s_ind!D41))),".")</f>
        <v>2.1324232094659119E-5</v>
      </c>
      <c r="V41" s="103">
        <f>IFERROR(IF((($C41*s_TR)/s_ind!E41)&lt;0.01,($C41*s_TR)/s_ind!E41,1-EXP(-(($C41*s_TR)/s_ind!E41))),".")</f>
        <v>4.344773610048076E-6</v>
      </c>
      <c r="W41" s="103">
        <f>IFERROR(IF((($C41*s_TR)/s_ind!F41)&lt;0.01,($C41*s_TR)/s_ind!F41,1-EXP(-(($C41*s_TR)/s_ind!F41))),".")</f>
        <v>1.0641679963797827E-7</v>
      </c>
      <c r="X41" s="103">
        <f>IFERROR(IF((($C41*s_TR)/s_ind!G41)&lt;0.01,($C41*s_TR)/s_ind!G41,1-EXP(-(($C41*s_TR)/s_ind!G41))),".")</f>
        <v>4.684582285592818E-6</v>
      </c>
      <c r="Y41" s="103">
        <f>IFERROR(IF((($C41*s_TR)/s_ind!H41)&lt;0.01,($C41*s_TR)/s_ind!H41,1-EXP(-(($C41*s_TR)/s_ind!H41))),".")</f>
        <v>2.1664040770203861E-5</v>
      </c>
      <c r="Z41" s="103">
        <f>IFERROR(IF((($C41*s_TR)/s_ind!I41)&lt;0.01,($C41*s_TR)/s_ind!I41,1-EXP(-(($C41*s_TR)/s_ind!I41))),".")</f>
        <v>2.751352670334778E-6</v>
      </c>
      <c r="AA41" s="103">
        <f>IFERROR(IF((($C41*s_TR)/s_ind!J41)&lt;0.01,($C41*s_TR)/s_ind!J41,1-EXP(-(($C41*s_TR)/s_ind!J41))),".")</f>
        <v>5.96422256279023E-7</v>
      </c>
      <c r="AB41" s="103">
        <f>IFERROR(IF((($C41*s_TR)/s_ind!K41)&lt;0.01,($C41*s_TR)/s_ind!K41,1-EXP(-(($C41*s_TR)/s_ind!K41))),".")</f>
        <v>1.6661955096048888E-6</v>
      </c>
      <c r="AC41" s="103">
        <f>IFERROR(IF((($C41*s_TR)/s_ind!L41)&lt;0.01,($C41*s_TR)/s_ind!L41,1-EXP(-(($C41*s_TR)/s_ind!L41))),".")</f>
        <v>2.5205940592744419E-6</v>
      </c>
      <c r="AD41" s="103">
        <f>IFERROR(IF((($C41*s_TR)/s_ind!M41)&lt;0.01,($C41*s_TR)/s_ind!M41,1-EXP(-(($C41*s_TR)/s_ind!M41))),".")</f>
        <v>6.09439408697811E-7</v>
      </c>
      <c r="AE41" s="103">
        <f>IFERROR(IF((($C41*s_TR)/s_ind!N41)&lt;0.01,($C41*s_TR)/s_ind!N41,1-EXP(-(($C41*s_TR)/s_ind!N41))),".")</f>
        <v>2.6535099871617515E-6</v>
      </c>
      <c r="AF41" s="103">
        <f>IFERROR(IF((($C41*s_TR)/s_ind!O41)&lt;0.01,($C41*s_TR)/s_ind!O41,1-EXP(-(($C41*s_TR)/s_ind!O41))),".")</f>
        <v>5.5507324054095686E-7</v>
      </c>
      <c r="AG41" s="103">
        <f>IFERROR(IF((($C41*s_TR)/s_ind!P41)&lt;0.01,($C41*s_TR)/s_ind!P41,1-EXP(-(($C41*s_TR)/s_ind!P41))),".")</f>
        <v>1.5491081003924834E-6</v>
      </c>
      <c r="AH41" s="103">
        <f>IFERROR(IF((($C41*s_TR)/s_ind!Q41)&lt;0.01,($C41*s_TR)/s_ind!Q41,1-EXP(-(($C41*s_TR)/s_ind!Q41))),".")</f>
        <v>2.2307076223565323E-6</v>
      </c>
      <c r="AI41" s="103">
        <f>IFERROR(IF((($C41*s_TR)/s_ind!R41)&lt;0.01,($C41*s_TR)/s_ind!R41,1-EXP(-(($C41*s_TR)/s_ind!R41))),".")</f>
        <v>5.35693472414778E-7</v>
      </c>
    </row>
    <row r="42" spans="1:35">
      <c r="A42" s="101" t="s">
        <v>313</v>
      </c>
      <c r="B42" s="102">
        <v>0.97898250799999997</v>
      </c>
      <c r="C42" s="89">
        <v>5</v>
      </c>
      <c r="D42" s="103">
        <f>IFERROR((($C42*s_TR)/s_ind!C42),0)</f>
        <v>0</v>
      </c>
      <c r="E42" s="103">
        <f>IFERROR((($C42*s_TR)/s_ind!D42),0)</f>
        <v>0</v>
      </c>
      <c r="F42" s="103">
        <f>IFERROR((($C42*s_TR)/s_ind!E42),0)</f>
        <v>0</v>
      </c>
      <c r="G42" s="103">
        <f>IFERROR((($C42*s_TR)/s_ind!F42),0)</f>
        <v>2.890380968262914E-11</v>
      </c>
      <c r="H42" s="103">
        <f>IFERROR((($C42*s_TR)/s_ind!G42),0)</f>
        <v>2.890380968262914E-11</v>
      </c>
      <c r="I42" s="103">
        <f>IFERROR((($C42*s_TR)/s_ind!H42),0)</f>
        <v>2.890380968262914E-11</v>
      </c>
      <c r="J42" s="103">
        <f>IFERROR((($C42*s_TR)/s_ind!I42),0)</f>
        <v>0</v>
      </c>
      <c r="K42" s="103">
        <f>IFERROR((($C42*s_TR)/s_ind!J42),0)</f>
        <v>0</v>
      </c>
      <c r="L42" s="103">
        <f>IFERROR((($C42*s_TR)/s_ind!K42),0)</f>
        <v>0</v>
      </c>
      <c r="M42" s="103">
        <f>IFERROR((($C42*s_TR)/s_ind!L42),0)</f>
        <v>0</v>
      </c>
      <c r="N42" s="103">
        <f>IFERROR((($C42*s_TR)/s_ind!M42),0)</f>
        <v>0</v>
      </c>
      <c r="O42" s="103">
        <f>IFERROR((($C42*s_TR)/s_ind!N42),0)</f>
        <v>7.963366582510462E-10</v>
      </c>
      <c r="P42" s="103">
        <f>IFERROR((($C42*s_TR)/s_ind!O42),0)</f>
        <v>1.5889151289652409E-10</v>
      </c>
      <c r="Q42" s="103">
        <f>IFERROR((($C42*s_TR)/s_ind!P42),0)</f>
        <v>4.4616713572529986E-10</v>
      </c>
      <c r="R42" s="103">
        <f>IFERROR((($C42*s_TR)/s_ind!Q42),0)</f>
        <v>7.0812456907486354E-10</v>
      </c>
      <c r="S42" s="103">
        <f>IFERROR((($C42*s_TR)/s_ind!R42),0)</f>
        <v>1.4549941576496789E-10</v>
      </c>
      <c r="T42" s="103" t="str">
        <f>IFERROR(IF((($C42*s_TR)/s_ind!C42)&lt;0.01,($C42*s_TR)/s_ind!C42,1-EXP(-(($C42*s_TR)/s_ind!C42))),".")</f>
        <v>.</v>
      </c>
      <c r="U42" s="103" t="str">
        <f>IFERROR(IF((($C42*s_TR)/s_ind!D42)&lt;0.01,($C42*s_TR)/s_ind!D42,1-EXP(-(($C42*s_TR)/s_ind!D42))),".")</f>
        <v>.</v>
      </c>
      <c r="V42" s="103" t="str">
        <f>IFERROR(IF((($C42*s_TR)/s_ind!E42)&lt;0.01,($C42*s_TR)/s_ind!E42,1-EXP(-(($C42*s_TR)/s_ind!E42))),".")</f>
        <v>.</v>
      </c>
      <c r="W42" s="103">
        <f>IFERROR(IF((($C42*s_TR)/s_ind!F42)&lt;0.01,($C42*s_TR)/s_ind!F42,1-EXP(-(($C42*s_TR)/s_ind!F42))),".")</f>
        <v>2.890380968262914E-11</v>
      </c>
      <c r="X42" s="103">
        <f>IFERROR(IF((($C42*s_TR)/s_ind!G42)&lt;0.01,($C42*s_TR)/s_ind!G42,1-EXP(-(($C42*s_TR)/s_ind!G42))),".")</f>
        <v>2.890380968262914E-11</v>
      </c>
      <c r="Y42" s="103">
        <f>IFERROR(IF((($C42*s_TR)/s_ind!H42)&lt;0.01,($C42*s_TR)/s_ind!H42,1-EXP(-(($C42*s_TR)/s_ind!H42))),".")</f>
        <v>2.890380968262914E-11</v>
      </c>
      <c r="Z42" s="103" t="str">
        <f>IFERROR(IF((($C42*s_TR)/s_ind!I42)&lt;0.01,($C42*s_TR)/s_ind!I42,1-EXP(-(($C42*s_TR)/s_ind!I42))),".")</f>
        <v>.</v>
      </c>
      <c r="AA42" s="103" t="str">
        <f>IFERROR(IF((($C42*s_TR)/s_ind!J42)&lt;0.01,($C42*s_TR)/s_ind!J42,1-EXP(-(($C42*s_TR)/s_ind!J42))),".")</f>
        <v>.</v>
      </c>
      <c r="AB42" s="103" t="str">
        <f>IFERROR(IF((($C42*s_TR)/s_ind!K42)&lt;0.01,($C42*s_TR)/s_ind!K42,1-EXP(-(($C42*s_TR)/s_ind!K42))),".")</f>
        <v>.</v>
      </c>
      <c r="AC42" s="103" t="str">
        <f>IFERROR(IF((($C42*s_TR)/s_ind!L42)&lt;0.01,($C42*s_TR)/s_ind!L42,1-EXP(-(($C42*s_TR)/s_ind!L42))),".")</f>
        <v>.</v>
      </c>
      <c r="AD42" s="103" t="str">
        <f>IFERROR(IF((($C42*s_TR)/s_ind!M42)&lt;0.01,($C42*s_TR)/s_ind!M42,1-EXP(-(($C42*s_TR)/s_ind!M42))),".")</f>
        <v>.</v>
      </c>
      <c r="AE42" s="103">
        <f>IFERROR(IF((($C42*s_TR)/s_ind!N42)&lt;0.01,($C42*s_TR)/s_ind!N42,1-EXP(-(($C42*s_TR)/s_ind!N42))),".")</f>
        <v>7.963366582510462E-10</v>
      </c>
      <c r="AF42" s="103">
        <f>IFERROR(IF((($C42*s_TR)/s_ind!O42)&lt;0.01,($C42*s_TR)/s_ind!O42,1-EXP(-(($C42*s_TR)/s_ind!O42))),".")</f>
        <v>1.5889151289652409E-10</v>
      </c>
      <c r="AG42" s="103">
        <f>IFERROR(IF((($C42*s_TR)/s_ind!P42)&lt;0.01,($C42*s_TR)/s_ind!P42,1-EXP(-(($C42*s_TR)/s_ind!P42))),".")</f>
        <v>4.4616713572529986E-10</v>
      </c>
      <c r="AH42" s="103">
        <f>IFERROR(IF((($C42*s_TR)/s_ind!Q42)&lt;0.01,($C42*s_TR)/s_ind!Q42,1-EXP(-(($C42*s_TR)/s_ind!Q42))),".")</f>
        <v>7.0812456907486354E-10</v>
      </c>
      <c r="AI42" s="103">
        <f>IFERROR(IF((($C42*s_TR)/s_ind!R42)&lt;0.01,($C42*s_TR)/s_ind!R42,1-EXP(-(($C42*s_TR)/s_ind!R42))),".")</f>
        <v>1.4549941576496789E-10</v>
      </c>
    </row>
    <row r="43" spans="1:35">
      <c r="A43" s="101" t="s">
        <v>314</v>
      </c>
      <c r="B43" s="102">
        <v>2.0897492E-2</v>
      </c>
      <c r="C43" s="89">
        <v>5</v>
      </c>
      <c r="D43" s="103">
        <f>IFERROR((($C43*s_TR)/s_ind!C43),0)</f>
        <v>0</v>
      </c>
      <c r="E43" s="103">
        <f>IFERROR((($C43*s_TR)/s_ind!D43),0)</f>
        <v>0</v>
      </c>
      <c r="F43" s="103">
        <f>IFERROR((($C43*s_TR)/s_ind!E43),0)</f>
        <v>0</v>
      </c>
      <c r="G43" s="103">
        <f>IFERROR((($C43*s_TR)/s_ind!F43),0)</f>
        <v>3.3592577027785701E-8</v>
      </c>
      <c r="H43" s="103">
        <f>IFERROR((($C43*s_TR)/s_ind!G43),0)</f>
        <v>3.3592577027785701E-8</v>
      </c>
      <c r="I43" s="103">
        <f>IFERROR((($C43*s_TR)/s_ind!H43),0)</f>
        <v>3.3592577027785701E-8</v>
      </c>
      <c r="J43" s="103">
        <f>IFERROR((($C43*s_TR)/s_ind!I43),0)</f>
        <v>1.0303415436902589E-6</v>
      </c>
      <c r="K43" s="103">
        <f>IFERROR((($C43*s_TR)/s_ind!J43),0)</f>
        <v>1.9021690037358621E-7</v>
      </c>
      <c r="L43" s="103">
        <f>IFERROR((($C43*s_TR)/s_ind!K43),0)</f>
        <v>5.4640737068098794E-7</v>
      </c>
      <c r="M43" s="103">
        <f>IFERROR((($C43*s_TR)/s_ind!L43),0)</f>
        <v>8.6949637058024071E-7</v>
      </c>
      <c r="N43" s="103">
        <f>IFERROR((($C43*s_TR)/s_ind!M43),0)</f>
        <v>1.8532161249632485E-7</v>
      </c>
      <c r="O43" s="103">
        <f>IFERROR((($C43*s_TR)/s_ind!N43),0)</f>
        <v>1.0205906773461866E-6</v>
      </c>
      <c r="P43" s="103">
        <f>IFERROR((($C43*s_TR)/s_ind!O43),0)</f>
        <v>1.8618006372167504E-7</v>
      </c>
      <c r="Q43" s="103">
        <f>IFERROR((($C43*s_TR)/s_ind!P43),0)</f>
        <v>5.4104480272477802E-7</v>
      </c>
      <c r="R43" s="103">
        <f>IFERROR((($C43*s_TR)/s_ind!Q43),0)</f>
        <v>8.3530435489419033E-7</v>
      </c>
      <c r="S43" s="103">
        <f>IFERROR((($C43*s_TR)/s_ind!R43),0)</f>
        <v>1.6910228738877826E-7</v>
      </c>
      <c r="T43" s="103" t="str">
        <f>IFERROR(IF((($C43*s_TR)/s_ind!C43)&lt;0.01,($C43*s_TR)/s_ind!C43,1-EXP(-(($C43*s_TR)/s_ind!C43))),".")</f>
        <v>.</v>
      </c>
      <c r="U43" s="103" t="str">
        <f>IFERROR(IF((($C43*s_TR)/s_ind!D43)&lt;0.01,($C43*s_TR)/s_ind!D43,1-EXP(-(($C43*s_TR)/s_ind!D43))),".")</f>
        <v>.</v>
      </c>
      <c r="V43" s="103" t="str">
        <f>IFERROR(IF((($C43*s_TR)/s_ind!E43)&lt;0.01,($C43*s_TR)/s_ind!E43,1-EXP(-(($C43*s_TR)/s_ind!E43))),".")</f>
        <v>.</v>
      </c>
      <c r="W43" s="103">
        <f>IFERROR(IF((($C43*s_TR)/s_ind!F43)&lt;0.01,($C43*s_TR)/s_ind!F43,1-EXP(-(($C43*s_TR)/s_ind!F43))),".")</f>
        <v>3.3592577027785701E-8</v>
      </c>
      <c r="X43" s="103">
        <f>IFERROR(IF((($C43*s_TR)/s_ind!G43)&lt;0.01,($C43*s_TR)/s_ind!G43,1-EXP(-(($C43*s_TR)/s_ind!G43))),".")</f>
        <v>3.3592577027785701E-8</v>
      </c>
      <c r="Y43" s="103">
        <f>IFERROR(IF((($C43*s_TR)/s_ind!H43)&lt;0.01,($C43*s_TR)/s_ind!H43,1-EXP(-(($C43*s_TR)/s_ind!H43))),".")</f>
        <v>3.3592577027785701E-8</v>
      </c>
      <c r="Z43" s="103">
        <f>IFERROR(IF((($C43*s_TR)/s_ind!I43)&lt;0.01,($C43*s_TR)/s_ind!I43,1-EXP(-(($C43*s_TR)/s_ind!I43))),".")</f>
        <v>1.0303415436902589E-6</v>
      </c>
      <c r="AA43" s="103">
        <f>IFERROR(IF((($C43*s_TR)/s_ind!J43)&lt;0.01,($C43*s_TR)/s_ind!J43,1-EXP(-(($C43*s_TR)/s_ind!J43))),".")</f>
        <v>1.9021690037358621E-7</v>
      </c>
      <c r="AB43" s="103">
        <f>IFERROR(IF((($C43*s_TR)/s_ind!K43)&lt;0.01,($C43*s_TR)/s_ind!K43,1-EXP(-(($C43*s_TR)/s_ind!K43))),".")</f>
        <v>5.4640737068098794E-7</v>
      </c>
      <c r="AC43" s="103">
        <f>IFERROR(IF((($C43*s_TR)/s_ind!L43)&lt;0.01,($C43*s_TR)/s_ind!L43,1-EXP(-(($C43*s_TR)/s_ind!L43))),".")</f>
        <v>8.6949637058024071E-7</v>
      </c>
      <c r="AD43" s="103">
        <f>IFERROR(IF((($C43*s_TR)/s_ind!M43)&lt;0.01,($C43*s_TR)/s_ind!M43,1-EXP(-(($C43*s_TR)/s_ind!M43))),".")</f>
        <v>1.8532161249632485E-7</v>
      </c>
      <c r="AE43" s="103">
        <f>IFERROR(IF((($C43*s_TR)/s_ind!N43)&lt;0.01,($C43*s_TR)/s_ind!N43,1-EXP(-(($C43*s_TR)/s_ind!N43))),".")</f>
        <v>1.0205906773461866E-6</v>
      </c>
      <c r="AF43" s="103">
        <f>IFERROR(IF((($C43*s_TR)/s_ind!O43)&lt;0.01,($C43*s_TR)/s_ind!O43,1-EXP(-(($C43*s_TR)/s_ind!O43))),".")</f>
        <v>1.8618006372167504E-7</v>
      </c>
      <c r="AG43" s="103">
        <f>IFERROR(IF((($C43*s_TR)/s_ind!P43)&lt;0.01,($C43*s_TR)/s_ind!P43,1-EXP(-(($C43*s_TR)/s_ind!P43))),".")</f>
        <v>5.4104480272477802E-7</v>
      </c>
      <c r="AH43" s="103">
        <f>IFERROR(IF((($C43*s_TR)/s_ind!Q43)&lt;0.01,($C43*s_TR)/s_ind!Q43,1-EXP(-(($C43*s_TR)/s_ind!Q43))),".")</f>
        <v>8.3530435489419033E-7</v>
      </c>
      <c r="AI43" s="103">
        <f>IFERROR(IF((($C43*s_TR)/s_ind!R43)&lt;0.01,($C43*s_TR)/s_ind!R43,1-EXP(-(($C43*s_TR)/s_ind!R43))),".")</f>
        <v>1.6910228738877826E-7</v>
      </c>
    </row>
    <row r="44" spans="1:35">
      <c r="A44" s="101" t="s">
        <v>315</v>
      </c>
      <c r="B44" s="102">
        <v>0.99987999999999999</v>
      </c>
      <c r="C44" s="89">
        <v>5</v>
      </c>
      <c r="D44" s="103">
        <f>IFERROR((($C44*s_TR)/s_ind!C44),0)</f>
        <v>8.987085069922048E-8</v>
      </c>
      <c r="E44" s="103">
        <f>IFERROR((($C44*s_TR)/s_ind!D44),0)</f>
        <v>5.9921092185992117E-8</v>
      </c>
      <c r="F44" s="103">
        <f>IFERROR((($C44*s_TR)/s_ind!E44),0)</f>
        <v>1.2208813844235093E-8</v>
      </c>
      <c r="G44" s="103">
        <f>IFERROR((($C44*s_TR)/s_ind!F44),0)</f>
        <v>5.0743901289808817E-10</v>
      </c>
      <c r="H44" s="103">
        <f>IFERROR((($C44*s_TR)/s_ind!G44),0)</f>
        <v>1.0258710355635365E-7</v>
      </c>
      <c r="I44" s="103">
        <f>IFERROR((($C44*s_TR)/s_ind!H44),0)</f>
        <v>1.502993818981107E-7</v>
      </c>
      <c r="J44" s="103">
        <f>IFERROR((($C44*s_TR)/s_ind!I44),0)</f>
        <v>2.8917101544070808E-9</v>
      </c>
      <c r="K44" s="103">
        <f>IFERROR((($C44*s_TR)/s_ind!J44),0)</f>
        <v>9.9198230949008128E-10</v>
      </c>
      <c r="L44" s="103">
        <f>IFERROR((($C44*s_TR)/s_ind!K44),0)</f>
        <v>2.2429612675922749E-9</v>
      </c>
      <c r="M44" s="103">
        <f>IFERROR((($C44*s_TR)/s_ind!L44),0)</f>
        <v>2.8477058694487117E-9</v>
      </c>
      <c r="N44" s="103">
        <f>IFERROR((($C44*s_TR)/s_ind!M44),0)</f>
        <v>3.0425819885500587E-9</v>
      </c>
      <c r="O44" s="103">
        <f>IFERROR((($C44*s_TR)/s_ind!N44),0)</f>
        <v>2.4277417341104215E-9</v>
      </c>
      <c r="P44" s="103">
        <f>IFERROR((($C44*s_TR)/s_ind!O44),0)</f>
        <v>8.3282096878831451E-10</v>
      </c>
      <c r="Q44" s="103">
        <f>IFERROR((($C44*s_TR)/s_ind!P44),0)</f>
        <v>1.8830831537621707E-9</v>
      </c>
      <c r="R44" s="103">
        <f>IFERROR((($C44*s_TR)/s_ind!Q44),0)</f>
        <v>2.390797838156568E-9</v>
      </c>
      <c r="S44" s="103">
        <f>IFERROR((($C44*s_TR)/s_ind!R44),0)</f>
        <v>2.5544065202379222E-9</v>
      </c>
      <c r="T44" s="103">
        <f>IFERROR(IF((($C44*s_TR)/s_ind!C44)&lt;0.01,($C44*s_TR)/s_ind!C44,1-EXP(-(($C44*s_TR)/s_ind!C44))),".")</f>
        <v>8.987085069922048E-8</v>
      </c>
      <c r="U44" s="103">
        <f>IFERROR(IF((($C44*s_TR)/s_ind!D44)&lt;0.01,($C44*s_TR)/s_ind!D44,1-EXP(-(($C44*s_TR)/s_ind!D44))),".")</f>
        <v>5.9921092185992117E-8</v>
      </c>
      <c r="V44" s="103">
        <f>IFERROR(IF((($C44*s_TR)/s_ind!E44)&lt;0.01,($C44*s_TR)/s_ind!E44,1-EXP(-(($C44*s_TR)/s_ind!E44))),".")</f>
        <v>1.2208813844235093E-8</v>
      </c>
      <c r="W44" s="103">
        <f>IFERROR(IF((($C44*s_TR)/s_ind!F44)&lt;0.01,($C44*s_TR)/s_ind!F44,1-EXP(-(($C44*s_TR)/s_ind!F44))),".")</f>
        <v>5.0743901289808817E-10</v>
      </c>
      <c r="X44" s="103">
        <f>IFERROR(IF((($C44*s_TR)/s_ind!G44)&lt;0.01,($C44*s_TR)/s_ind!G44,1-EXP(-(($C44*s_TR)/s_ind!G44))),".")</f>
        <v>1.0258710355635365E-7</v>
      </c>
      <c r="Y44" s="103">
        <f>IFERROR(IF((($C44*s_TR)/s_ind!H44)&lt;0.01,($C44*s_TR)/s_ind!H44,1-EXP(-(($C44*s_TR)/s_ind!H44))),".")</f>
        <v>1.502993818981107E-7</v>
      </c>
      <c r="Z44" s="103">
        <f>IFERROR(IF((($C44*s_TR)/s_ind!I44)&lt;0.01,($C44*s_TR)/s_ind!I44,1-EXP(-(($C44*s_TR)/s_ind!I44))),".")</f>
        <v>2.8917101544070808E-9</v>
      </c>
      <c r="AA44" s="103">
        <f>IFERROR(IF((($C44*s_TR)/s_ind!J44)&lt;0.01,($C44*s_TR)/s_ind!J44,1-EXP(-(($C44*s_TR)/s_ind!J44))),".")</f>
        <v>9.9198230949008128E-10</v>
      </c>
      <c r="AB44" s="103">
        <f>IFERROR(IF((($C44*s_TR)/s_ind!K44)&lt;0.01,($C44*s_TR)/s_ind!K44,1-EXP(-(($C44*s_TR)/s_ind!K44))),".")</f>
        <v>2.2429612675922749E-9</v>
      </c>
      <c r="AC44" s="103">
        <f>IFERROR(IF((($C44*s_TR)/s_ind!L44)&lt;0.01,($C44*s_TR)/s_ind!L44,1-EXP(-(($C44*s_TR)/s_ind!L44))),".")</f>
        <v>2.8477058694487117E-9</v>
      </c>
      <c r="AD44" s="103">
        <f>IFERROR(IF((($C44*s_TR)/s_ind!M44)&lt;0.01,($C44*s_TR)/s_ind!M44,1-EXP(-(($C44*s_TR)/s_ind!M44))),".")</f>
        <v>3.0425819885500587E-9</v>
      </c>
      <c r="AE44" s="103">
        <f>IFERROR(IF((($C44*s_TR)/s_ind!N44)&lt;0.01,($C44*s_TR)/s_ind!N44,1-EXP(-(($C44*s_TR)/s_ind!N44))),".")</f>
        <v>2.4277417341104215E-9</v>
      </c>
      <c r="AF44" s="103">
        <f>IFERROR(IF((($C44*s_TR)/s_ind!O44)&lt;0.01,($C44*s_TR)/s_ind!O44,1-EXP(-(($C44*s_TR)/s_ind!O44))),".")</f>
        <v>8.3282096878831451E-10</v>
      </c>
      <c r="AG44" s="103">
        <f>IFERROR(IF((($C44*s_TR)/s_ind!P44)&lt;0.01,($C44*s_TR)/s_ind!P44,1-EXP(-(($C44*s_TR)/s_ind!P44))),".")</f>
        <v>1.8830831537621707E-9</v>
      </c>
      <c r="AH44" s="103">
        <f>IFERROR(IF((($C44*s_TR)/s_ind!Q44)&lt;0.01,($C44*s_TR)/s_ind!Q44,1-EXP(-(($C44*s_TR)/s_ind!Q44))),".")</f>
        <v>2.390797838156568E-9</v>
      </c>
      <c r="AI44" s="103">
        <f>IFERROR(IF((($C44*s_TR)/s_ind!R44)&lt;0.01,($C44*s_TR)/s_ind!R44,1-EXP(-(($C44*s_TR)/s_ind!R44))),".")</f>
        <v>2.5544065202379222E-9</v>
      </c>
    </row>
    <row r="45" spans="1:35">
      <c r="A45" s="98" t="s">
        <v>33</v>
      </c>
      <c r="B45" s="98" t="s">
        <v>24</v>
      </c>
      <c r="C45" s="113">
        <v>5</v>
      </c>
      <c r="D45" s="99">
        <f>SUM(D46:D47)</f>
        <v>2.3396462348400109E-5</v>
      </c>
      <c r="E45" s="99">
        <f t="shared" ref="E45:S45" si="2">SUM(E46:E47)</f>
        <v>3.2416722790616729E-5</v>
      </c>
      <c r="F45" s="99">
        <f t="shared" si="2"/>
        <v>6.6048484690893681E-6</v>
      </c>
      <c r="G45" s="99">
        <f t="shared" si="2"/>
        <v>4.4794535834400854E-7</v>
      </c>
      <c r="H45" s="99">
        <f t="shared" si="2"/>
        <v>3.0449256175833482E-5</v>
      </c>
      <c r="I45" s="99">
        <f t="shared" si="2"/>
        <v>5.6261130497360844E-5</v>
      </c>
      <c r="J45" s="99">
        <f t="shared" si="2"/>
        <v>1.2545520343667772E-5</v>
      </c>
      <c r="K45" s="99">
        <f t="shared" si="2"/>
        <v>2.5575342955842072E-6</v>
      </c>
      <c r="L45" s="99">
        <f t="shared" si="2"/>
        <v>7.2115210960062399E-6</v>
      </c>
      <c r="M45" s="99">
        <f t="shared" si="2"/>
        <v>1.11821434822861E-5</v>
      </c>
      <c r="N45" s="99">
        <f t="shared" si="2"/>
        <v>2.5060361061059E-6</v>
      </c>
      <c r="O45" s="99">
        <f t="shared" si="2"/>
        <v>1.1656040884031254E-5</v>
      </c>
      <c r="P45" s="99">
        <f t="shared" si="2"/>
        <v>2.4272820242563042E-6</v>
      </c>
      <c r="Q45" s="99">
        <f t="shared" si="2"/>
        <v>6.7173688841048072E-6</v>
      </c>
      <c r="R45" s="99">
        <f t="shared" si="2"/>
        <v>1.084581858613955E-5</v>
      </c>
      <c r="S45" s="99">
        <f t="shared" si="2"/>
        <v>2.2549203253594746E-6</v>
      </c>
      <c r="T45" s="100">
        <f>IFERROR(IF(D45&lt;0.01,D45,1-EXP(-(D45))),".")</f>
        <v>2.3396462348400109E-5</v>
      </c>
      <c r="U45" s="100">
        <f t="shared" ref="U45:AI45" si="3">IFERROR(IF(E45&lt;0.01,E45,1-EXP(-(E45))),".")</f>
        <v>3.2416722790616729E-5</v>
      </c>
      <c r="V45" s="100">
        <f t="shared" si="3"/>
        <v>6.6048484690893681E-6</v>
      </c>
      <c r="W45" s="100">
        <f t="shared" si="3"/>
        <v>4.4794535834400854E-7</v>
      </c>
      <c r="X45" s="100">
        <f t="shared" si="3"/>
        <v>3.0449256175833482E-5</v>
      </c>
      <c r="Y45" s="100">
        <f t="shared" si="3"/>
        <v>5.6261130497360844E-5</v>
      </c>
      <c r="Z45" s="100">
        <f t="shared" si="3"/>
        <v>1.2545520343667772E-5</v>
      </c>
      <c r="AA45" s="100">
        <f t="shared" si="3"/>
        <v>2.5575342955842072E-6</v>
      </c>
      <c r="AB45" s="100">
        <f t="shared" si="3"/>
        <v>7.2115210960062399E-6</v>
      </c>
      <c r="AC45" s="100">
        <f t="shared" si="3"/>
        <v>1.11821434822861E-5</v>
      </c>
      <c r="AD45" s="100">
        <f t="shared" si="3"/>
        <v>2.5060361061059E-6</v>
      </c>
      <c r="AE45" s="100">
        <f t="shared" si="3"/>
        <v>1.1656040884031254E-5</v>
      </c>
      <c r="AF45" s="100">
        <f t="shared" si="3"/>
        <v>2.4272820242563042E-6</v>
      </c>
      <c r="AG45" s="100">
        <f t="shared" si="3"/>
        <v>6.7173688841048072E-6</v>
      </c>
      <c r="AH45" s="100">
        <f t="shared" si="3"/>
        <v>1.084581858613955E-5</v>
      </c>
      <c r="AI45" s="100">
        <f t="shared" si="3"/>
        <v>2.2549203253594746E-6</v>
      </c>
    </row>
    <row r="46" spans="1:35">
      <c r="A46" s="101" t="s">
        <v>316</v>
      </c>
      <c r="B46" s="102">
        <v>1</v>
      </c>
      <c r="C46" s="89">
        <v>5</v>
      </c>
      <c r="D46" s="103">
        <f>IFERROR((($C46*s_TR)/s_ind!C46),0)</f>
        <v>2.3396462348400109E-5</v>
      </c>
      <c r="E46" s="103">
        <f>IFERROR((($C46*s_TR)/s_ind!D46),0)</f>
        <v>3.2416722790616729E-5</v>
      </c>
      <c r="F46" s="103">
        <f>IFERROR((($C46*s_TR)/s_ind!E46),0)</f>
        <v>6.6048484690893681E-6</v>
      </c>
      <c r="G46" s="103">
        <f>IFERROR((($C46*s_TR)/s_ind!F46),0)</f>
        <v>4.9989334440232905E-10</v>
      </c>
      <c r="H46" s="103">
        <f>IFERROR((($C46*s_TR)/s_ind!G46),0)</f>
        <v>3.0001810710833877E-5</v>
      </c>
      <c r="I46" s="103">
        <f>IFERROR((($C46*s_TR)/s_ind!H46),0)</f>
        <v>5.5813685032361236E-5</v>
      </c>
      <c r="J46" s="103">
        <f>IFERROR((($C46*s_TR)/s_ind!I46),0)</f>
        <v>2.9737892526115073E-9</v>
      </c>
      <c r="K46" s="103">
        <f>IFERROR((($C46*s_TR)/s_ind!J46),0)</f>
        <v>1.0361109277597811E-9</v>
      </c>
      <c r="L46" s="103">
        <f>IFERROR((($C46*s_TR)/s_ind!K46),0)</f>
        <v>2.2834677728298088E-9</v>
      </c>
      <c r="M46" s="103">
        <f>IFERROR((($C46*s_TR)/s_ind!L46),0)</f>
        <v>2.9172055247605477E-9</v>
      </c>
      <c r="N46" s="103">
        <f>IFERROR((($C46*s_TR)/s_ind!M46),0)</f>
        <v>2.9800763334838352E-9</v>
      </c>
      <c r="O46" s="103">
        <f>IFERROR((($C46*s_TR)/s_ind!N46),0)</f>
        <v>2.3680975573671904E-9</v>
      </c>
      <c r="P46" s="103">
        <f>IFERROR((($C46*s_TR)/s_ind!O46),0)</f>
        <v>8.8247604976295435E-10</v>
      </c>
      <c r="Q46" s="103">
        <f>IFERROR((($C46*s_TR)/s_ind!P46),0)</f>
        <v>1.9766719244385534E-9</v>
      </c>
      <c r="R46" s="103">
        <f>IFERROR((($C46*s_TR)/s_ind!Q46),0)</f>
        <v>2.377533960674838E-9</v>
      </c>
      <c r="S46" s="103">
        <f>IFERROR((($C46*s_TR)/s_ind!R46),0)</f>
        <v>2.5164222417035635E-9</v>
      </c>
      <c r="T46" s="103">
        <f>IFERROR(IF((($C46*s_TR)/s_ind!C46)&lt;0.01,($C46*s_TR)/s_ind!C46,1-EXP(-(($C46*s_TR)/s_ind!C46))),".")</f>
        <v>2.3396462348400109E-5</v>
      </c>
      <c r="U46" s="103">
        <f>IFERROR(IF((($C46*s_TR)/s_ind!D46)&lt;0.01,($C46*s_TR)/s_ind!D46,1-EXP(-(($C46*s_TR)/s_ind!D46))),".")</f>
        <v>3.2416722790616729E-5</v>
      </c>
      <c r="V46" s="103">
        <f>IFERROR(IF((($C46*s_TR)/s_ind!E46)&lt;0.01,($C46*s_TR)/s_ind!E46,1-EXP(-(($C46*s_TR)/s_ind!E46))),".")</f>
        <v>6.6048484690893681E-6</v>
      </c>
      <c r="W46" s="103">
        <f>IFERROR(IF((($C46*s_TR)/s_ind!F46)&lt;0.01,($C46*s_TR)/s_ind!F46,1-EXP(-(($C46*s_TR)/s_ind!F46))),".")</f>
        <v>4.9989334440232905E-10</v>
      </c>
      <c r="X46" s="103">
        <f>IFERROR(IF((($C46*s_TR)/s_ind!G46)&lt;0.01,($C46*s_TR)/s_ind!G46,1-EXP(-(($C46*s_TR)/s_ind!G46))),".")</f>
        <v>3.0001810710833877E-5</v>
      </c>
      <c r="Y46" s="103">
        <f>IFERROR(IF((($C46*s_TR)/s_ind!H46)&lt;0.01,($C46*s_TR)/s_ind!H46,1-EXP(-(($C46*s_TR)/s_ind!H46))),".")</f>
        <v>5.5813685032361236E-5</v>
      </c>
      <c r="Z46" s="103">
        <f>IFERROR(IF((($C46*s_TR)/s_ind!I46)&lt;0.01,($C46*s_TR)/s_ind!I46,1-EXP(-(($C46*s_TR)/s_ind!I46))),".")</f>
        <v>2.9737892526115073E-9</v>
      </c>
      <c r="AA46" s="103">
        <f>IFERROR(IF((($C46*s_TR)/s_ind!J46)&lt;0.01,($C46*s_TR)/s_ind!J46,1-EXP(-(($C46*s_TR)/s_ind!J46))),".")</f>
        <v>1.0361109277597811E-9</v>
      </c>
      <c r="AB46" s="103">
        <f>IFERROR(IF((($C46*s_TR)/s_ind!K46)&lt;0.01,($C46*s_TR)/s_ind!K46,1-EXP(-(($C46*s_TR)/s_ind!K46))),".")</f>
        <v>2.2834677728298088E-9</v>
      </c>
      <c r="AC46" s="103">
        <f>IFERROR(IF((($C46*s_TR)/s_ind!L46)&lt;0.01,($C46*s_TR)/s_ind!L46,1-EXP(-(($C46*s_TR)/s_ind!L46))),".")</f>
        <v>2.9172055247605477E-9</v>
      </c>
      <c r="AD46" s="103">
        <f>IFERROR(IF((($C46*s_TR)/s_ind!M46)&lt;0.01,($C46*s_TR)/s_ind!M46,1-EXP(-(($C46*s_TR)/s_ind!M46))),".")</f>
        <v>2.9800763334838352E-9</v>
      </c>
      <c r="AE46" s="103">
        <f>IFERROR(IF((($C46*s_TR)/s_ind!N46)&lt;0.01,($C46*s_TR)/s_ind!N46,1-EXP(-(($C46*s_TR)/s_ind!N46))),".")</f>
        <v>2.3680975573671904E-9</v>
      </c>
      <c r="AF46" s="103">
        <f>IFERROR(IF((($C46*s_TR)/s_ind!O46)&lt;0.01,($C46*s_TR)/s_ind!O46,1-EXP(-(($C46*s_TR)/s_ind!O46))),".")</f>
        <v>8.8247604976295435E-10</v>
      </c>
      <c r="AG46" s="103">
        <f>IFERROR(IF((($C46*s_TR)/s_ind!P46)&lt;0.01,($C46*s_TR)/s_ind!P46,1-EXP(-(($C46*s_TR)/s_ind!P46))),".")</f>
        <v>1.9766719244385534E-9</v>
      </c>
      <c r="AH46" s="103">
        <f>IFERROR(IF((($C46*s_TR)/s_ind!Q46)&lt;0.01,($C46*s_TR)/s_ind!Q46,1-EXP(-(($C46*s_TR)/s_ind!Q46))),".")</f>
        <v>2.377533960674838E-9</v>
      </c>
      <c r="AI46" s="103">
        <f>IFERROR(IF((($C46*s_TR)/s_ind!R46)&lt;0.01,($C46*s_TR)/s_ind!R46,1-EXP(-(($C46*s_TR)/s_ind!R46))),".")</f>
        <v>2.5164222417035635E-9</v>
      </c>
    </row>
    <row r="47" spans="1:35">
      <c r="A47" s="101" t="s">
        <v>317</v>
      </c>
      <c r="B47" s="102">
        <v>0.94399</v>
      </c>
      <c r="C47" s="89">
        <v>5</v>
      </c>
      <c r="D47" s="103">
        <f>IFERROR((($C47*s_TR)/s_ind!C47),0)</f>
        <v>0</v>
      </c>
      <c r="E47" s="103">
        <f>IFERROR((($C47*s_TR)/s_ind!D47),0)</f>
        <v>0</v>
      </c>
      <c r="F47" s="103">
        <f>IFERROR((($C47*s_TR)/s_ind!E47),0)</f>
        <v>0</v>
      </c>
      <c r="G47" s="103">
        <f>IFERROR((($C47*s_TR)/s_ind!F47),0)</f>
        <v>4.474454649996062E-7</v>
      </c>
      <c r="H47" s="103">
        <f>IFERROR((($C47*s_TR)/s_ind!G47),0)</f>
        <v>4.4744546499960625E-7</v>
      </c>
      <c r="I47" s="103">
        <f>IFERROR((($C47*s_TR)/s_ind!H47),0)</f>
        <v>4.4744546499960625E-7</v>
      </c>
      <c r="J47" s="103">
        <f>IFERROR((($C47*s_TR)/s_ind!I47),0)</f>
        <v>1.2542546554415161E-5</v>
      </c>
      <c r="K47" s="103">
        <f>IFERROR((($C47*s_TR)/s_ind!J47),0)</f>
        <v>2.5564981846564473E-6</v>
      </c>
      <c r="L47" s="103">
        <f>IFERROR((($C47*s_TR)/s_ind!K47),0)</f>
        <v>7.2092376282334102E-6</v>
      </c>
      <c r="M47" s="103">
        <f>IFERROR((($C47*s_TR)/s_ind!L47),0)</f>
        <v>1.117922627676134E-5</v>
      </c>
      <c r="N47" s="103">
        <f>IFERROR((($C47*s_TR)/s_ind!M47),0)</f>
        <v>2.503056029772416E-6</v>
      </c>
      <c r="O47" s="103">
        <f>IFERROR((($C47*s_TR)/s_ind!N47),0)</f>
        <v>1.1653672786473886E-5</v>
      </c>
      <c r="P47" s="103">
        <f>IFERROR((($C47*s_TR)/s_ind!O47),0)</f>
        <v>2.4263995482065412E-6</v>
      </c>
      <c r="Q47" s="103">
        <f>IFERROR((($C47*s_TR)/s_ind!P47),0)</f>
        <v>6.7153922121803683E-6</v>
      </c>
      <c r="R47" s="103">
        <f>IFERROR((($C47*s_TR)/s_ind!Q47),0)</f>
        <v>1.0843441052178875E-5</v>
      </c>
      <c r="S47" s="103">
        <f>IFERROR((($C47*s_TR)/s_ind!R47),0)</f>
        <v>2.2524039031177711E-6</v>
      </c>
      <c r="T47" s="103" t="str">
        <f>IFERROR(IF((($C47*s_TR)/s_ind!C47)&lt;0.01,($C47*s_TR)/s_ind!C47,1-EXP(-(($C47*s_TR)/s_ind!C47))),".")</f>
        <v>.</v>
      </c>
      <c r="U47" s="103" t="str">
        <f>IFERROR(IF((($C47*s_TR)/s_ind!D47)&lt;0.01,($C47*s_TR)/s_ind!D47,1-EXP(-(($C47*s_TR)/s_ind!D47))),".")</f>
        <v>.</v>
      </c>
      <c r="V47" s="103" t="str">
        <f>IFERROR(IF((($C47*s_TR)/s_ind!E47)&lt;0.01,($C47*s_TR)/s_ind!E47,1-EXP(-(($C47*s_TR)/s_ind!E47))),".")</f>
        <v>.</v>
      </c>
      <c r="W47" s="103">
        <f>IFERROR(IF((($C47*s_TR)/s_ind!F47)&lt;0.01,($C47*s_TR)/s_ind!F47,1-EXP(-(($C47*s_TR)/s_ind!F47))),".")</f>
        <v>4.474454649996062E-7</v>
      </c>
      <c r="X47" s="103">
        <f>IFERROR(IF((($C47*s_TR)/s_ind!G47)&lt;0.01,($C47*s_TR)/s_ind!G47,1-EXP(-(($C47*s_TR)/s_ind!G47))),".")</f>
        <v>4.4744546499960625E-7</v>
      </c>
      <c r="Y47" s="103">
        <f>IFERROR(IF((($C47*s_TR)/s_ind!H47)&lt;0.01,($C47*s_TR)/s_ind!H47,1-EXP(-(($C47*s_TR)/s_ind!H47))),".")</f>
        <v>4.4744546499960625E-7</v>
      </c>
      <c r="Z47" s="103">
        <f>IFERROR(IF((($C47*s_TR)/s_ind!I47)&lt;0.01,($C47*s_TR)/s_ind!I47,1-EXP(-(($C47*s_TR)/s_ind!I47))),".")</f>
        <v>1.2542546554415161E-5</v>
      </c>
      <c r="AA47" s="103">
        <f>IFERROR(IF((($C47*s_TR)/s_ind!J47)&lt;0.01,($C47*s_TR)/s_ind!J47,1-EXP(-(($C47*s_TR)/s_ind!J47))),".")</f>
        <v>2.5564981846564473E-6</v>
      </c>
      <c r="AB47" s="103">
        <f>IFERROR(IF((($C47*s_TR)/s_ind!K47)&lt;0.01,($C47*s_TR)/s_ind!K47,1-EXP(-(($C47*s_TR)/s_ind!K47))),".")</f>
        <v>7.2092376282334102E-6</v>
      </c>
      <c r="AC47" s="103">
        <f>IFERROR(IF((($C47*s_TR)/s_ind!L47)&lt;0.01,($C47*s_TR)/s_ind!L47,1-EXP(-(($C47*s_TR)/s_ind!L47))),".")</f>
        <v>1.117922627676134E-5</v>
      </c>
      <c r="AD47" s="103">
        <f>IFERROR(IF((($C47*s_TR)/s_ind!M47)&lt;0.01,($C47*s_TR)/s_ind!M47,1-EXP(-(($C47*s_TR)/s_ind!M47))),".")</f>
        <v>2.503056029772416E-6</v>
      </c>
      <c r="AE47" s="103">
        <f>IFERROR(IF((($C47*s_TR)/s_ind!N47)&lt;0.01,($C47*s_TR)/s_ind!N47,1-EXP(-(($C47*s_TR)/s_ind!N47))),".")</f>
        <v>1.1653672786473886E-5</v>
      </c>
      <c r="AF47" s="103">
        <f>IFERROR(IF((($C47*s_TR)/s_ind!O47)&lt;0.01,($C47*s_TR)/s_ind!O47,1-EXP(-(($C47*s_TR)/s_ind!O47))),".")</f>
        <v>2.4263995482065412E-6</v>
      </c>
      <c r="AG47" s="103">
        <f>IFERROR(IF((($C47*s_TR)/s_ind!P47)&lt;0.01,($C47*s_TR)/s_ind!P47,1-EXP(-(($C47*s_TR)/s_ind!P47))),".")</f>
        <v>6.7153922121803683E-6</v>
      </c>
      <c r="AH47" s="103">
        <f>IFERROR(IF((($C47*s_TR)/s_ind!Q47)&lt;0.01,($C47*s_TR)/s_ind!Q47,1-EXP(-(($C47*s_TR)/s_ind!Q47))),".")</f>
        <v>1.0843441052178875E-5</v>
      </c>
      <c r="AI47" s="103">
        <f>IFERROR(IF((($C47*s_TR)/s_ind!R47)&lt;0.01,($C47*s_TR)/s_ind!R47,1-EXP(-(($C47*s_TR)/s_ind!R47))),".")</f>
        <v>2.2524039031177711E-6</v>
      </c>
    </row>
    <row r="48" spans="1:35">
      <c r="A48" s="98" t="s">
        <v>46</v>
      </c>
      <c r="B48" s="98" t="s">
        <v>24</v>
      </c>
      <c r="C48" s="113">
        <v>5</v>
      </c>
      <c r="D48" s="99">
        <f>SUM(D49:D62)</f>
        <v>1.7178543016076785E-3</v>
      </c>
      <c r="E48" s="99">
        <f t="shared" ref="E48:S48" si="4">SUM(E49:E62)</f>
        <v>1.7045514167989599E-2</v>
      </c>
      <c r="F48" s="99">
        <f t="shared" si="4"/>
        <v>3.4729925934979221E-3</v>
      </c>
      <c r="G48" s="99">
        <f t="shared" si="4"/>
        <v>1.32295237675736E-6</v>
      </c>
      <c r="H48" s="99">
        <f t="shared" si="4"/>
        <v>5.1921698474823585E-3</v>
      </c>
      <c r="I48" s="99">
        <f t="shared" si="4"/>
        <v>1.8764691421974032E-2</v>
      </c>
      <c r="J48" s="99">
        <f t="shared" si="4"/>
        <v>4.0210921783682122E-5</v>
      </c>
      <c r="K48" s="99">
        <f t="shared" si="4"/>
        <v>7.5219320263383607E-6</v>
      </c>
      <c r="L48" s="99">
        <f t="shared" si="4"/>
        <v>2.1492208683515777E-5</v>
      </c>
      <c r="M48" s="99">
        <f t="shared" si="4"/>
        <v>3.4168456931270946E-5</v>
      </c>
      <c r="N48" s="99">
        <f t="shared" si="4"/>
        <v>7.3314960686930201E-6</v>
      </c>
      <c r="O48" s="99">
        <f t="shared" si="4"/>
        <v>3.9522298430108803E-5</v>
      </c>
      <c r="P48" s="99">
        <f t="shared" si="4"/>
        <v>7.3188965209435291E-6</v>
      </c>
      <c r="Q48" s="99">
        <f t="shared" si="4"/>
        <v>2.1127414267911251E-5</v>
      </c>
      <c r="R48" s="99">
        <f t="shared" si="4"/>
        <v>3.3176193109905645E-5</v>
      </c>
      <c r="S48" s="99">
        <f t="shared" si="4"/>
        <v>6.6596341456937846E-6</v>
      </c>
      <c r="T48" s="100">
        <f>IFERROR(IF(D48&lt;0.01,D48,1-EXP(-(D48))),".")</f>
        <v>1.7178543016076785E-3</v>
      </c>
      <c r="U48" s="100">
        <f t="shared" ref="U48:AI48" si="5">IFERROR(IF(E48&lt;0.01,E48,1-EXP(-(E48))),".")</f>
        <v>1.6901061313615684E-2</v>
      </c>
      <c r="V48" s="100">
        <f t="shared" si="5"/>
        <v>3.4729925934979221E-3</v>
      </c>
      <c r="W48" s="100">
        <f t="shared" si="5"/>
        <v>1.32295237675736E-6</v>
      </c>
      <c r="X48" s="100">
        <f t="shared" si="5"/>
        <v>5.1921698474823585E-3</v>
      </c>
      <c r="Y48" s="100">
        <f t="shared" si="5"/>
        <v>1.85897306705326E-2</v>
      </c>
      <c r="Z48" s="100">
        <f t="shared" si="5"/>
        <v>4.0210921783682122E-5</v>
      </c>
      <c r="AA48" s="100">
        <f t="shared" si="5"/>
        <v>7.5219320263383607E-6</v>
      </c>
      <c r="AB48" s="100">
        <f t="shared" si="5"/>
        <v>2.1492208683515777E-5</v>
      </c>
      <c r="AC48" s="100">
        <f t="shared" si="5"/>
        <v>3.4168456931270946E-5</v>
      </c>
      <c r="AD48" s="100">
        <f t="shared" si="5"/>
        <v>7.3314960686930201E-6</v>
      </c>
      <c r="AE48" s="100">
        <f t="shared" si="5"/>
        <v>3.9522298430108803E-5</v>
      </c>
      <c r="AF48" s="100">
        <f t="shared" si="5"/>
        <v>7.3188965209435291E-6</v>
      </c>
      <c r="AG48" s="100">
        <f t="shared" si="5"/>
        <v>2.1127414267911251E-5</v>
      </c>
      <c r="AH48" s="100">
        <f t="shared" si="5"/>
        <v>3.3176193109905645E-5</v>
      </c>
      <c r="AI48" s="100">
        <f t="shared" si="5"/>
        <v>6.6596341456937846E-6</v>
      </c>
    </row>
    <row r="49" spans="1:35">
      <c r="A49" s="101" t="s">
        <v>318</v>
      </c>
      <c r="B49" s="106">
        <v>1</v>
      </c>
      <c r="C49" s="89">
        <v>5</v>
      </c>
      <c r="D49" s="103">
        <f>IFERROR((($C49*s_TR)/s_ind!C49),0)</f>
        <v>2.1680540197120473E-4</v>
      </c>
      <c r="E49" s="103">
        <f>IFERROR((($C49*s_TR)/s_ind!D49),0)</f>
        <v>8.1148440933089903E-3</v>
      </c>
      <c r="F49" s="103">
        <f>IFERROR((($C49*s_TR)/s_ind!E49),0)</f>
        <v>1.6533847647950684E-3</v>
      </c>
      <c r="G49" s="103">
        <f>IFERROR((($C49*s_TR)/s_ind!F49),0)</f>
        <v>5.7838381149068728E-9</v>
      </c>
      <c r="H49" s="103">
        <f>IFERROR((($C49*s_TR)/s_ind!G49),0)</f>
        <v>1.8701959506043882E-3</v>
      </c>
      <c r="I49" s="103">
        <f>IFERROR((($C49*s_TR)/s_ind!H49),0)</f>
        <v>8.3316552791183104E-3</v>
      </c>
      <c r="J49" s="103">
        <f>IFERROR((($C49*s_TR)/s_ind!I49),0)</f>
        <v>1.3617512199123287E-7</v>
      </c>
      <c r="K49" s="103">
        <f>IFERROR((($C49*s_TR)/s_ind!J49),0)</f>
        <v>3.4514666433665756E-8</v>
      </c>
      <c r="L49" s="103">
        <f>IFERROR((($C49*s_TR)/s_ind!K49),0)</f>
        <v>9.4368086875232867E-8</v>
      </c>
      <c r="M49" s="103">
        <f>IFERROR((($C49*s_TR)/s_ind!L49),0)</f>
        <v>1.3235712791671235E-7</v>
      </c>
      <c r="N49" s="103">
        <f>IFERROR((($C49*s_TR)/s_ind!M49),0)</f>
        <v>3.4043780497808218E-8</v>
      </c>
      <c r="O49" s="103">
        <f>IFERROR((($C49*s_TR)/s_ind!N49),0)</f>
        <v>1.0383171695928571E-7</v>
      </c>
      <c r="P49" s="103">
        <f>IFERROR((($C49*s_TR)/s_ind!O49),0)</f>
        <v>2.803987300089102E-8</v>
      </c>
      <c r="Q49" s="103">
        <f>IFERROR((($C49*s_TR)/s_ind!P49),0)</f>
        <v>7.7632591180492599E-8</v>
      </c>
      <c r="R49" s="103">
        <f>IFERROR((($C49*s_TR)/s_ind!Q49),0)</f>
        <v>1.0777592627104671E-7</v>
      </c>
      <c r="S49" s="103">
        <f>IFERROR((($C49*s_TR)/s_ind!R49),0)</f>
        <v>2.9115368383561646E-8</v>
      </c>
      <c r="T49" s="103">
        <f>IFERROR(IF((($C49*s_TR)/s_ind!C49)&lt;0.01,($C49*s_TR)/s_ind!C49,1-EXP(-(($C49*s_TR)/s_ind!C49))),".")</f>
        <v>2.1680540197120473E-4</v>
      </c>
      <c r="U49" s="103">
        <f>IFERROR(IF((($C49*s_TR)/s_ind!D49)&lt;0.01,($C49*s_TR)/s_ind!D49,1-EXP(-(($C49*s_TR)/s_ind!D49))),".")</f>
        <v>8.1148440933089903E-3</v>
      </c>
      <c r="V49" s="103">
        <f>IFERROR(IF((($C49*s_TR)/s_ind!E49)&lt;0.01,($C49*s_TR)/s_ind!E49,1-EXP(-(($C49*s_TR)/s_ind!E49))),".")</f>
        <v>1.6533847647950684E-3</v>
      </c>
      <c r="W49" s="103">
        <f>IFERROR(IF((($C49*s_TR)/s_ind!F49)&lt;0.01,($C49*s_TR)/s_ind!F49,1-EXP(-(($C49*s_TR)/s_ind!F49))),".")</f>
        <v>5.7838381149068728E-9</v>
      </c>
      <c r="X49" s="103">
        <f>IFERROR(IF((($C49*s_TR)/s_ind!G49)&lt;0.01,($C49*s_TR)/s_ind!G49,1-EXP(-(($C49*s_TR)/s_ind!G49))),".")</f>
        <v>1.8701959506043882E-3</v>
      </c>
      <c r="Y49" s="103">
        <f>IFERROR(IF((($C49*s_TR)/s_ind!H49)&lt;0.01,($C49*s_TR)/s_ind!H49,1-EXP(-(($C49*s_TR)/s_ind!H49))),".")</f>
        <v>8.3316552791183104E-3</v>
      </c>
      <c r="Z49" s="103">
        <f>IFERROR(IF((($C49*s_TR)/s_ind!I49)&lt;0.01,($C49*s_TR)/s_ind!I49,1-EXP(-(($C49*s_TR)/s_ind!I49))),".")</f>
        <v>1.3617512199123287E-7</v>
      </c>
      <c r="AA49" s="103">
        <f>IFERROR(IF((($C49*s_TR)/s_ind!J49)&lt;0.01,($C49*s_TR)/s_ind!J49,1-EXP(-(($C49*s_TR)/s_ind!J49))),".")</f>
        <v>3.4514666433665756E-8</v>
      </c>
      <c r="AB49" s="103">
        <f>IFERROR(IF((($C49*s_TR)/s_ind!K49)&lt;0.01,($C49*s_TR)/s_ind!K49,1-EXP(-(($C49*s_TR)/s_ind!K49))),".")</f>
        <v>9.4368086875232867E-8</v>
      </c>
      <c r="AC49" s="103">
        <f>IFERROR(IF((($C49*s_TR)/s_ind!L49)&lt;0.01,($C49*s_TR)/s_ind!L49,1-EXP(-(($C49*s_TR)/s_ind!L49))),".")</f>
        <v>1.3235712791671235E-7</v>
      </c>
      <c r="AD49" s="103">
        <f>IFERROR(IF((($C49*s_TR)/s_ind!M49)&lt;0.01,($C49*s_TR)/s_ind!M49,1-EXP(-(($C49*s_TR)/s_ind!M49))),".")</f>
        <v>3.4043780497808218E-8</v>
      </c>
      <c r="AE49" s="103">
        <f>IFERROR(IF((($C49*s_TR)/s_ind!N49)&lt;0.01,($C49*s_TR)/s_ind!N49,1-EXP(-(($C49*s_TR)/s_ind!N49))),".")</f>
        <v>1.0383171695928571E-7</v>
      </c>
      <c r="AF49" s="103">
        <f>IFERROR(IF((($C49*s_TR)/s_ind!O49)&lt;0.01,($C49*s_TR)/s_ind!O49,1-EXP(-(($C49*s_TR)/s_ind!O49))),".")</f>
        <v>2.803987300089102E-8</v>
      </c>
      <c r="AG49" s="103">
        <f>IFERROR(IF((($C49*s_TR)/s_ind!P49)&lt;0.01,($C49*s_TR)/s_ind!P49,1-EXP(-(($C49*s_TR)/s_ind!P49))),".")</f>
        <v>7.7632591180492599E-8</v>
      </c>
      <c r="AH49" s="103">
        <f>IFERROR(IF((($C49*s_TR)/s_ind!Q49)&lt;0.01,($C49*s_TR)/s_ind!Q49,1-EXP(-(($C49*s_TR)/s_ind!Q49))),".")</f>
        <v>1.0777592627104671E-7</v>
      </c>
      <c r="AI49" s="103">
        <f>IFERROR(IF((($C49*s_TR)/s_ind!R49)&lt;0.01,($C49*s_TR)/s_ind!R49,1-EXP(-(($C49*s_TR)/s_ind!R49))),".")</f>
        <v>2.9115368383561646E-8</v>
      </c>
    </row>
    <row r="50" spans="1:35">
      <c r="A50" s="101" t="s">
        <v>319</v>
      </c>
      <c r="B50" s="106">
        <v>1</v>
      </c>
      <c r="C50" s="89">
        <v>5</v>
      </c>
      <c r="D50" s="103">
        <f>IFERROR((($C50*s_TR)/s_ind!C50),0)</f>
        <v>0</v>
      </c>
      <c r="E50" s="103">
        <f>IFERROR((($C50*s_TR)/s_ind!D50),0)</f>
        <v>6.570957322422311E-7</v>
      </c>
      <c r="F50" s="103">
        <f>IFERROR((($C50*s_TR)/s_ind!E50),0)</f>
        <v>1.3388206356262234E-7</v>
      </c>
      <c r="G50" s="103">
        <f>IFERROR((($C50*s_TR)/s_ind!F50),0)</f>
        <v>3.0802578812376188E-10</v>
      </c>
      <c r="H50" s="103">
        <f>IFERROR((($C50*s_TR)/s_ind!G50),0)</f>
        <v>1.3419008935074609E-7</v>
      </c>
      <c r="I50" s="103">
        <f>IFERROR((($C50*s_TR)/s_ind!H50),0)</f>
        <v>6.5740375803035493E-7</v>
      </c>
      <c r="J50" s="103">
        <f>IFERROR((($C50*s_TR)/s_ind!I50),0)</f>
        <v>8.4954766768767093E-9</v>
      </c>
      <c r="K50" s="103">
        <f>IFERROR((($C50*s_TR)/s_ind!J50),0)</f>
        <v>1.7904949465196713E-9</v>
      </c>
      <c r="L50" s="103">
        <f>IFERROR((($C50*s_TR)/s_ind!K50),0)</f>
        <v>5.0527579904403287E-9</v>
      </c>
      <c r="M50" s="103">
        <f>IFERROR((($C50*s_TR)/s_ind!L50),0)</f>
        <v>7.7338132506739744E-9</v>
      </c>
      <c r="N50" s="103">
        <f>IFERROR((($C50*s_TR)/s_ind!M50),0)</f>
        <v>1.7576848296986301E-9</v>
      </c>
      <c r="O50" s="103">
        <f>IFERROR((($C50*s_TR)/s_ind!N50),0)</f>
        <v>8.0207999383561617E-9</v>
      </c>
      <c r="P50" s="103">
        <f>IFERROR((($C50*s_TR)/s_ind!O50),0)</f>
        <v>1.6838367323479633E-9</v>
      </c>
      <c r="Q50" s="103">
        <f>IFERROR((($C50*s_TR)/s_ind!P50),0)</f>
        <v>4.7135665628894774E-9</v>
      </c>
      <c r="R50" s="103">
        <f>IFERROR((($C50*s_TR)/s_ind!Q50),0)</f>
        <v>7.120769750323081E-9</v>
      </c>
      <c r="S50" s="103">
        <f>IFERROR((($C50*s_TR)/s_ind!R50),0)</f>
        <v>1.5505766438631787E-9</v>
      </c>
      <c r="T50" s="103" t="str">
        <f>IFERROR(IF((($C50*s_TR)/s_ind!C50)&lt;0.01,($C50*s_TR)/s_ind!C50,1-EXP(-(($C50*s_TR)/s_ind!C50))),".")</f>
        <v>.</v>
      </c>
      <c r="U50" s="103">
        <f>IFERROR(IF((($C50*s_TR)/s_ind!D50)&lt;0.01,($C50*s_TR)/s_ind!D50,1-EXP(-(($C50*s_TR)/s_ind!D50))),".")</f>
        <v>6.570957322422311E-7</v>
      </c>
      <c r="V50" s="103">
        <f>IFERROR(IF((($C50*s_TR)/s_ind!E50)&lt;0.01,($C50*s_TR)/s_ind!E50,1-EXP(-(($C50*s_TR)/s_ind!E50))),".")</f>
        <v>1.3388206356262234E-7</v>
      </c>
      <c r="W50" s="103">
        <f>IFERROR(IF((($C50*s_TR)/s_ind!F50)&lt;0.01,($C50*s_TR)/s_ind!F50,1-EXP(-(($C50*s_TR)/s_ind!F50))),".")</f>
        <v>3.0802578812376188E-10</v>
      </c>
      <c r="X50" s="103">
        <f>IFERROR(IF((($C50*s_TR)/s_ind!G50)&lt;0.01,($C50*s_TR)/s_ind!G50,1-EXP(-(($C50*s_TR)/s_ind!G50))),".")</f>
        <v>1.3419008935074609E-7</v>
      </c>
      <c r="Y50" s="103">
        <f>IFERROR(IF((($C50*s_TR)/s_ind!H50)&lt;0.01,($C50*s_TR)/s_ind!H50,1-EXP(-(($C50*s_TR)/s_ind!H50))),".")</f>
        <v>6.5740375803035493E-7</v>
      </c>
      <c r="Z50" s="103">
        <f>IFERROR(IF((($C50*s_TR)/s_ind!I50)&lt;0.01,($C50*s_TR)/s_ind!I50,1-EXP(-(($C50*s_TR)/s_ind!I50))),".")</f>
        <v>8.4954766768767093E-9</v>
      </c>
      <c r="AA50" s="103">
        <f>IFERROR(IF((($C50*s_TR)/s_ind!J50)&lt;0.01,($C50*s_TR)/s_ind!J50,1-EXP(-(($C50*s_TR)/s_ind!J50))),".")</f>
        <v>1.7904949465196713E-9</v>
      </c>
      <c r="AB50" s="103">
        <f>IFERROR(IF((($C50*s_TR)/s_ind!K50)&lt;0.01,($C50*s_TR)/s_ind!K50,1-EXP(-(($C50*s_TR)/s_ind!K50))),".")</f>
        <v>5.0527579904403287E-9</v>
      </c>
      <c r="AC50" s="103">
        <f>IFERROR(IF((($C50*s_TR)/s_ind!L50)&lt;0.01,($C50*s_TR)/s_ind!L50,1-EXP(-(($C50*s_TR)/s_ind!L50))),".")</f>
        <v>7.7338132506739744E-9</v>
      </c>
      <c r="AD50" s="103">
        <f>IFERROR(IF((($C50*s_TR)/s_ind!M50)&lt;0.01,($C50*s_TR)/s_ind!M50,1-EXP(-(($C50*s_TR)/s_ind!M50))),".")</f>
        <v>1.7576848296986301E-9</v>
      </c>
      <c r="AE50" s="103">
        <f>IFERROR(IF((($C50*s_TR)/s_ind!N50)&lt;0.01,($C50*s_TR)/s_ind!N50,1-EXP(-(($C50*s_TR)/s_ind!N50))),".")</f>
        <v>8.0207999383561617E-9</v>
      </c>
      <c r="AF50" s="103">
        <f>IFERROR(IF((($C50*s_TR)/s_ind!O50)&lt;0.01,($C50*s_TR)/s_ind!O50,1-EXP(-(($C50*s_TR)/s_ind!O50))),".")</f>
        <v>1.6838367323479633E-9</v>
      </c>
      <c r="AG50" s="103">
        <f>IFERROR(IF((($C50*s_TR)/s_ind!P50)&lt;0.01,($C50*s_TR)/s_ind!P50,1-EXP(-(($C50*s_TR)/s_ind!P50))),".")</f>
        <v>4.7135665628894774E-9</v>
      </c>
      <c r="AH50" s="103">
        <f>IFERROR(IF((($C50*s_TR)/s_ind!Q50)&lt;0.01,($C50*s_TR)/s_ind!Q50,1-EXP(-(($C50*s_TR)/s_ind!Q50))),".")</f>
        <v>7.120769750323081E-9</v>
      </c>
      <c r="AI50" s="103">
        <f>IFERROR(IF((($C50*s_TR)/s_ind!R50)&lt;0.01,($C50*s_TR)/s_ind!R50,1-EXP(-(($C50*s_TR)/s_ind!R50))),".")</f>
        <v>1.5505766438631787E-9</v>
      </c>
    </row>
    <row r="51" spans="1:35">
      <c r="A51" s="101" t="s">
        <v>320</v>
      </c>
      <c r="B51" s="106">
        <v>1</v>
      </c>
      <c r="C51" s="89">
        <v>5</v>
      </c>
      <c r="D51" s="103">
        <f>IFERROR((($C51*s_TR)/s_ind!C51),0)</f>
        <v>0</v>
      </c>
      <c r="E51" s="103">
        <f>IFERROR((($C51*s_TR)/s_ind!D51),0)</f>
        <v>4.0059783676171103E-6</v>
      </c>
      <c r="F51" s="103">
        <f>IFERROR((($C51*s_TR)/s_ind!E51),0)</f>
        <v>8.1621082610546058E-7</v>
      </c>
      <c r="G51" s="103">
        <f>IFERROR((($C51*s_TR)/s_ind!F51),0)</f>
        <v>4.7604330671691342E-15</v>
      </c>
      <c r="H51" s="103">
        <f>IFERROR((($C51*s_TR)/s_ind!G51),0)</f>
        <v>8.1621083086589374E-7</v>
      </c>
      <c r="I51" s="103">
        <f>IFERROR((($C51*s_TR)/s_ind!H51),0)</f>
        <v>4.0059783723775439E-6</v>
      </c>
      <c r="J51" s="103">
        <f>IFERROR((($C51*s_TR)/s_ind!I51),0)</f>
        <v>3.3336777140383559E-14</v>
      </c>
      <c r="K51" s="103">
        <f>IFERROR((($C51*s_TR)/s_ind!J51),0)</f>
        <v>1.5382703991057535E-14</v>
      </c>
      <c r="L51" s="103">
        <f>IFERROR((($C51*s_TR)/s_ind!K51),0)</f>
        <v>2.9127013474191781E-14</v>
      </c>
      <c r="M51" s="103">
        <f>IFERROR((($C51*s_TR)/s_ind!L51),0)</f>
        <v>3.3222999743999994E-14</v>
      </c>
      <c r="N51" s="103">
        <f>IFERROR((($C51*s_TR)/s_ind!M51),0)</f>
        <v>2.5827468979068491E-14</v>
      </c>
      <c r="O51" s="103">
        <f>IFERROR((($C51*s_TR)/s_ind!N51),0)</f>
        <v>3.093103033643837E-14</v>
      </c>
      <c r="P51" s="103">
        <f>IFERROR((($C51*s_TR)/s_ind!O51),0)</f>
        <v>1.427261195046575E-14</v>
      </c>
      <c r="Q51" s="103">
        <f>IFERROR((($C51*s_TR)/s_ind!P51),0)</f>
        <v>2.7025064048219181E-14</v>
      </c>
      <c r="R51" s="103">
        <f>IFERROR((($C51*s_TR)/s_ind!Q51),0)</f>
        <v>3.0825463680000002E-14</v>
      </c>
      <c r="S51" s="103">
        <f>IFERROR((($C51*s_TR)/s_ind!R51),0)</f>
        <v>2.3963631011506851E-14</v>
      </c>
      <c r="T51" s="103" t="str">
        <f>IFERROR(IF((($C51*s_TR)/s_ind!C51)&lt;0.01,($C51*s_TR)/s_ind!C51,1-EXP(-(($C51*s_TR)/s_ind!C51))),".")</f>
        <v>.</v>
      </c>
      <c r="U51" s="103">
        <f>IFERROR(IF((($C51*s_TR)/s_ind!D51)&lt;0.01,($C51*s_TR)/s_ind!D51,1-EXP(-(($C51*s_TR)/s_ind!D51))),".")</f>
        <v>4.0059783676171103E-6</v>
      </c>
      <c r="V51" s="103">
        <f>IFERROR(IF((($C51*s_TR)/s_ind!E51)&lt;0.01,($C51*s_TR)/s_ind!E51,1-EXP(-(($C51*s_TR)/s_ind!E51))),".")</f>
        <v>8.1621082610546058E-7</v>
      </c>
      <c r="W51" s="103">
        <f>IFERROR(IF((($C51*s_TR)/s_ind!F51)&lt;0.01,($C51*s_TR)/s_ind!F51,1-EXP(-(($C51*s_TR)/s_ind!F51))),".")</f>
        <v>4.7604330671691342E-15</v>
      </c>
      <c r="X51" s="103">
        <f>IFERROR(IF((($C51*s_TR)/s_ind!G51)&lt;0.01,($C51*s_TR)/s_ind!G51,1-EXP(-(($C51*s_TR)/s_ind!G51))),".")</f>
        <v>8.1621083086589374E-7</v>
      </c>
      <c r="Y51" s="103">
        <f>IFERROR(IF((($C51*s_TR)/s_ind!H51)&lt;0.01,($C51*s_TR)/s_ind!H51,1-EXP(-(($C51*s_TR)/s_ind!H51))),".")</f>
        <v>4.0059783723775439E-6</v>
      </c>
      <c r="Z51" s="103">
        <f>IFERROR(IF((($C51*s_TR)/s_ind!I51)&lt;0.01,($C51*s_TR)/s_ind!I51,1-EXP(-(($C51*s_TR)/s_ind!I51))),".")</f>
        <v>3.3336777140383559E-14</v>
      </c>
      <c r="AA51" s="103">
        <f>IFERROR(IF((($C51*s_TR)/s_ind!J51)&lt;0.01,($C51*s_TR)/s_ind!J51,1-EXP(-(($C51*s_TR)/s_ind!J51))),".")</f>
        <v>1.5382703991057535E-14</v>
      </c>
      <c r="AB51" s="103">
        <f>IFERROR(IF((($C51*s_TR)/s_ind!K51)&lt;0.01,($C51*s_TR)/s_ind!K51,1-EXP(-(($C51*s_TR)/s_ind!K51))),".")</f>
        <v>2.9127013474191781E-14</v>
      </c>
      <c r="AC51" s="103">
        <f>IFERROR(IF((($C51*s_TR)/s_ind!L51)&lt;0.01,($C51*s_TR)/s_ind!L51,1-EXP(-(($C51*s_TR)/s_ind!L51))),".")</f>
        <v>3.3222999743999994E-14</v>
      </c>
      <c r="AD51" s="103">
        <f>IFERROR(IF((($C51*s_TR)/s_ind!M51)&lt;0.01,($C51*s_TR)/s_ind!M51,1-EXP(-(($C51*s_TR)/s_ind!M51))),".")</f>
        <v>2.5827468979068491E-14</v>
      </c>
      <c r="AE51" s="103">
        <f>IFERROR(IF((($C51*s_TR)/s_ind!N51)&lt;0.01,($C51*s_TR)/s_ind!N51,1-EXP(-(($C51*s_TR)/s_ind!N51))),".")</f>
        <v>3.093103033643837E-14</v>
      </c>
      <c r="AF51" s="103">
        <f>IFERROR(IF((($C51*s_TR)/s_ind!O51)&lt;0.01,($C51*s_TR)/s_ind!O51,1-EXP(-(($C51*s_TR)/s_ind!O51))),".")</f>
        <v>1.427261195046575E-14</v>
      </c>
      <c r="AG51" s="103">
        <f>IFERROR(IF((($C51*s_TR)/s_ind!P51)&lt;0.01,($C51*s_TR)/s_ind!P51,1-EXP(-(($C51*s_TR)/s_ind!P51))),".")</f>
        <v>2.7025064048219181E-14</v>
      </c>
      <c r="AH51" s="103">
        <f>IFERROR(IF((($C51*s_TR)/s_ind!Q51)&lt;0.01,($C51*s_TR)/s_ind!Q51,1-EXP(-(($C51*s_TR)/s_ind!Q51))),".")</f>
        <v>3.0825463680000002E-14</v>
      </c>
      <c r="AI51" s="103">
        <f>IFERROR(IF((($C51*s_TR)/s_ind!R51)&lt;0.01,($C51*s_TR)/s_ind!R51,1-EXP(-(($C51*s_TR)/s_ind!R51))),".")</f>
        <v>2.3963631011506851E-14</v>
      </c>
    </row>
    <row r="52" spans="1:35">
      <c r="A52" s="101" t="s">
        <v>321</v>
      </c>
      <c r="B52" s="106">
        <v>0.99980000000000002</v>
      </c>
      <c r="C52" s="89">
        <v>5</v>
      </c>
      <c r="D52" s="103">
        <f>IFERROR((($C52*s_TR)/s_ind!C52),0)</f>
        <v>1.6229921654638576E-7</v>
      </c>
      <c r="E52" s="103">
        <f>IFERROR((($C52*s_TR)/s_ind!D52),0)</f>
        <v>2.2388652248922072E-5</v>
      </c>
      <c r="F52" s="103">
        <f>IFERROR((($C52*s_TR)/s_ind!E52),0)</f>
        <v>4.5616472857666622E-6</v>
      </c>
      <c r="G52" s="103">
        <f>IFERROR((($C52*s_TR)/s_ind!F52),0)</f>
        <v>2.0060864063013927E-7</v>
      </c>
      <c r="H52" s="103">
        <f>IFERROR((($C52*s_TR)/s_ind!G52),0)</f>
        <v>4.9245551429431877E-6</v>
      </c>
      <c r="I52" s="103">
        <f>IFERROR((($C52*s_TR)/s_ind!H52),0)</f>
        <v>2.2751560106098596E-5</v>
      </c>
      <c r="J52" s="103">
        <f>IFERROR((($C52*s_TR)/s_ind!I52),0)</f>
        <v>5.1795771642839823E-6</v>
      </c>
      <c r="K52" s="103">
        <f>IFERROR((($C52*s_TR)/s_ind!J52),0)</f>
        <v>1.1783385887254746E-6</v>
      </c>
      <c r="L52" s="103">
        <f>IFERROR((($C52*s_TR)/s_ind!K52),0)</f>
        <v>3.2818190446321074E-6</v>
      </c>
      <c r="M52" s="103">
        <f>IFERROR((($C52*s_TR)/s_ind!L52),0)</f>
        <v>4.8509083430485696E-6</v>
      </c>
      <c r="N52" s="103">
        <f>IFERROR((($C52*s_TR)/s_ind!M52),0)</f>
        <v>1.1625137936289548E-6</v>
      </c>
      <c r="O52" s="103">
        <f>IFERROR((($C52*s_TR)/s_ind!N52),0)</f>
        <v>4.6125668955428045E-6</v>
      </c>
      <c r="P52" s="103">
        <f>IFERROR((($C52*s_TR)/s_ind!O52),0)</f>
        <v>1.0507208816434528E-6</v>
      </c>
      <c r="Q52" s="103">
        <f>IFERROR((($C52*s_TR)/s_ind!P52),0)</f>
        <v>2.9393700800158112E-6</v>
      </c>
      <c r="R52" s="103">
        <f>IFERROR((($C52*s_TR)/s_ind!Q52),0)</f>
        <v>4.108629015668147E-6</v>
      </c>
      <c r="S52" s="103">
        <f>IFERROR((($C52*s_TR)/s_ind!R52),0)</f>
        <v>1.0098475020969844E-6</v>
      </c>
      <c r="T52" s="103">
        <f>IFERROR(IF((($C52*s_TR)/s_ind!C52)&lt;0.01,($C52*s_TR)/s_ind!C52,1-EXP(-(($C52*s_TR)/s_ind!C52))),".")</f>
        <v>1.6229921654638576E-7</v>
      </c>
      <c r="U52" s="103">
        <f>IFERROR(IF((($C52*s_TR)/s_ind!D52)&lt;0.01,($C52*s_TR)/s_ind!D52,1-EXP(-(($C52*s_TR)/s_ind!D52))),".")</f>
        <v>2.2388652248922072E-5</v>
      </c>
      <c r="V52" s="103">
        <f>IFERROR(IF((($C52*s_TR)/s_ind!E52)&lt;0.01,($C52*s_TR)/s_ind!E52,1-EXP(-(($C52*s_TR)/s_ind!E52))),".")</f>
        <v>4.5616472857666622E-6</v>
      </c>
      <c r="W52" s="103">
        <f>IFERROR(IF((($C52*s_TR)/s_ind!F52)&lt;0.01,($C52*s_TR)/s_ind!F52,1-EXP(-(($C52*s_TR)/s_ind!F52))),".")</f>
        <v>2.0060864063013927E-7</v>
      </c>
      <c r="X52" s="103">
        <f>IFERROR(IF((($C52*s_TR)/s_ind!G52)&lt;0.01,($C52*s_TR)/s_ind!G52,1-EXP(-(($C52*s_TR)/s_ind!G52))),".")</f>
        <v>4.9245551429431877E-6</v>
      </c>
      <c r="Y52" s="103">
        <f>IFERROR(IF((($C52*s_TR)/s_ind!H52)&lt;0.01,($C52*s_TR)/s_ind!H52,1-EXP(-(($C52*s_TR)/s_ind!H52))),".")</f>
        <v>2.2751560106098596E-5</v>
      </c>
      <c r="Z52" s="103">
        <f>IFERROR(IF((($C52*s_TR)/s_ind!I52)&lt;0.01,($C52*s_TR)/s_ind!I52,1-EXP(-(($C52*s_TR)/s_ind!I52))),".")</f>
        <v>5.1795771642839823E-6</v>
      </c>
      <c r="AA52" s="103">
        <f>IFERROR(IF((($C52*s_TR)/s_ind!J52)&lt;0.01,($C52*s_TR)/s_ind!J52,1-EXP(-(($C52*s_TR)/s_ind!J52))),".")</f>
        <v>1.1783385887254746E-6</v>
      </c>
      <c r="AB52" s="103">
        <f>IFERROR(IF((($C52*s_TR)/s_ind!K52)&lt;0.01,($C52*s_TR)/s_ind!K52,1-EXP(-(($C52*s_TR)/s_ind!K52))),".")</f>
        <v>3.2818190446321074E-6</v>
      </c>
      <c r="AC52" s="103">
        <f>IFERROR(IF((($C52*s_TR)/s_ind!L52)&lt;0.01,($C52*s_TR)/s_ind!L52,1-EXP(-(($C52*s_TR)/s_ind!L52))),".")</f>
        <v>4.8509083430485696E-6</v>
      </c>
      <c r="AD52" s="103">
        <f>IFERROR(IF((($C52*s_TR)/s_ind!M52)&lt;0.01,($C52*s_TR)/s_ind!M52,1-EXP(-(($C52*s_TR)/s_ind!M52))),".")</f>
        <v>1.1625137936289548E-6</v>
      </c>
      <c r="AE52" s="103">
        <f>IFERROR(IF((($C52*s_TR)/s_ind!N52)&lt;0.01,($C52*s_TR)/s_ind!N52,1-EXP(-(($C52*s_TR)/s_ind!N52))),".")</f>
        <v>4.6125668955428045E-6</v>
      </c>
      <c r="AF52" s="103">
        <f>IFERROR(IF((($C52*s_TR)/s_ind!O52)&lt;0.01,($C52*s_TR)/s_ind!O52,1-EXP(-(($C52*s_TR)/s_ind!O52))),".")</f>
        <v>1.0507208816434528E-6</v>
      </c>
      <c r="AG52" s="103">
        <f>IFERROR(IF((($C52*s_TR)/s_ind!P52)&lt;0.01,($C52*s_TR)/s_ind!P52,1-EXP(-(($C52*s_TR)/s_ind!P52))),".")</f>
        <v>2.9393700800158112E-6</v>
      </c>
      <c r="AH52" s="103">
        <f>IFERROR(IF((($C52*s_TR)/s_ind!Q52)&lt;0.01,($C52*s_TR)/s_ind!Q52,1-EXP(-(($C52*s_TR)/s_ind!Q52))),".")</f>
        <v>4.108629015668147E-6</v>
      </c>
      <c r="AI52" s="103">
        <f>IFERROR(IF((($C52*s_TR)/s_ind!R52)&lt;0.01,($C52*s_TR)/s_ind!R52,1-EXP(-(($C52*s_TR)/s_ind!R52))),".")</f>
        <v>1.0098475020969844E-6</v>
      </c>
    </row>
    <row r="53" spans="1:35">
      <c r="A53" s="101" t="s">
        <v>322</v>
      </c>
      <c r="B53" s="106">
        <v>2.0000000000000001E-4</v>
      </c>
      <c r="C53" s="89">
        <v>5</v>
      </c>
      <c r="D53" s="103">
        <f>IFERROR((($C53*s_TR)/s_ind!C53),0)</f>
        <v>0</v>
      </c>
      <c r="E53" s="103">
        <f>IFERROR((($C53*s_TR)/s_ind!D53),0)</f>
        <v>0</v>
      </c>
      <c r="F53" s="103">
        <f>IFERROR((($C53*s_TR)/s_ind!E53),0)</f>
        <v>0</v>
      </c>
      <c r="G53" s="103">
        <f>IFERROR((($C53*s_TR)/s_ind!F53),0)</f>
        <v>3.5860531034622121E-15</v>
      </c>
      <c r="H53" s="103">
        <f>IFERROR((($C53*s_TR)/s_ind!G53),0)</f>
        <v>3.5860531034622121E-15</v>
      </c>
      <c r="I53" s="103">
        <f>IFERROR((($C53*s_TR)/s_ind!H53),0)</f>
        <v>3.5860531034622121E-15</v>
      </c>
      <c r="J53" s="103">
        <f>IFERROR((($C53*s_TR)/s_ind!I53),0)</f>
        <v>3.2967293842849301E-14</v>
      </c>
      <c r="K53" s="103">
        <f>IFERROR((($C53*s_TR)/s_ind!J53),0)</f>
        <v>1.0078171870937425E-14</v>
      </c>
      <c r="L53" s="103">
        <f>IFERROR((($C53*s_TR)/s_ind!K53),0)</f>
        <v>2.2151215735259177E-14</v>
      </c>
      <c r="M53" s="103">
        <f>IFERROR((($C53*s_TR)/s_ind!L53),0)</f>
        <v>3.0722712134400004E-14</v>
      </c>
      <c r="N53" s="103">
        <f>IFERROR((($C53*s_TR)/s_ind!M53),0)</f>
        <v>2.3988967009052059E-14</v>
      </c>
      <c r="O53" s="103">
        <f>IFERROR((($C53*s_TR)/s_ind!N53),0)</f>
        <v>2.4808164263013698E-14</v>
      </c>
      <c r="P53" s="103">
        <f>IFERROR((($C53*s_TR)/s_ind!O53),0)</f>
        <v>7.5839085985315063E-15</v>
      </c>
      <c r="Q53" s="103">
        <f>IFERROR((($C53*s_TR)/s_ind!P53),0)</f>
        <v>1.6668975051616439E-14</v>
      </c>
      <c r="R53" s="103">
        <f>IFERROR((($C53*s_TR)/s_ind!Q53),0)</f>
        <v>2.3119097760000002E-14</v>
      </c>
      <c r="S53" s="103">
        <f>IFERROR((($C53*s_TR)/s_ind!R53),0)</f>
        <v>1.8051898250958905E-14</v>
      </c>
      <c r="T53" s="103" t="str">
        <f>IFERROR(IF((($C53*s_TR)/s_ind!C53)&lt;0.01,($C53*s_TR)/s_ind!C53,1-EXP(-(($C53*s_TR)/s_ind!C53))),".")</f>
        <v>.</v>
      </c>
      <c r="U53" s="103" t="str">
        <f>IFERROR(IF((($C53*s_TR)/s_ind!D53)&lt;0.01,($C53*s_TR)/s_ind!D53,1-EXP(-(($C53*s_TR)/s_ind!D53))),".")</f>
        <v>.</v>
      </c>
      <c r="V53" s="103" t="str">
        <f>IFERROR(IF((($C53*s_TR)/s_ind!E53)&lt;0.01,($C53*s_TR)/s_ind!E53,1-EXP(-(($C53*s_TR)/s_ind!E53))),".")</f>
        <v>.</v>
      </c>
      <c r="W53" s="103">
        <f>IFERROR(IF((($C53*s_TR)/s_ind!F53)&lt;0.01,($C53*s_TR)/s_ind!F53,1-EXP(-(($C53*s_TR)/s_ind!F53))),".")</f>
        <v>3.5860531034622121E-15</v>
      </c>
      <c r="X53" s="103">
        <f>IFERROR(IF((($C53*s_TR)/s_ind!G53)&lt;0.01,($C53*s_TR)/s_ind!G53,1-EXP(-(($C53*s_TR)/s_ind!G53))),".")</f>
        <v>3.5860531034622121E-15</v>
      </c>
      <c r="Y53" s="103">
        <f>IFERROR(IF((($C53*s_TR)/s_ind!H53)&lt;0.01,($C53*s_TR)/s_ind!H53,1-EXP(-(($C53*s_TR)/s_ind!H53))),".")</f>
        <v>3.5860531034622121E-15</v>
      </c>
      <c r="Z53" s="103">
        <f>IFERROR(IF((($C53*s_TR)/s_ind!I53)&lt;0.01,($C53*s_TR)/s_ind!I53,1-EXP(-(($C53*s_TR)/s_ind!I53))),".")</f>
        <v>3.2967293842849301E-14</v>
      </c>
      <c r="AA53" s="103">
        <f>IFERROR(IF((($C53*s_TR)/s_ind!J53)&lt;0.01,($C53*s_TR)/s_ind!J53,1-EXP(-(($C53*s_TR)/s_ind!J53))),".")</f>
        <v>1.0078171870937425E-14</v>
      </c>
      <c r="AB53" s="103">
        <f>IFERROR(IF((($C53*s_TR)/s_ind!K53)&lt;0.01,($C53*s_TR)/s_ind!K53,1-EXP(-(($C53*s_TR)/s_ind!K53))),".")</f>
        <v>2.2151215735259177E-14</v>
      </c>
      <c r="AC53" s="103">
        <f>IFERROR(IF((($C53*s_TR)/s_ind!L53)&lt;0.01,($C53*s_TR)/s_ind!L53,1-EXP(-(($C53*s_TR)/s_ind!L53))),".")</f>
        <v>3.0722712134400004E-14</v>
      </c>
      <c r="AD53" s="103">
        <f>IFERROR(IF((($C53*s_TR)/s_ind!M53)&lt;0.01,($C53*s_TR)/s_ind!M53,1-EXP(-(($C53*s_TR)/s_ind!M53))),".")</f>
        <v>2.3988967009052059E-14</v>
      </c>
      <c r="AE53" s="103">
        <f>IFERROR(IF((($C53*s_TR)/s_ind!N53)&lt;0.01,($C53*s_TR)/s_ind!N53,1-EXP(-(($C53*s_TR)/s_ind!N53))),".")</f>
        <v>2.4808164263013698E-14</v>
      </c>
      <c r="AF53" s="103">
        <f>IFERROR(IF((($C53*s_TR)/s_ind!O53)&lt;0.01,($C53*s_TR)/s_ind!O53,1-EXP(-(($C53*s_TR)/s_ind!O53))),".")</f>
        <v>7.5839085985315063E-15</v>
      </c>
      <c r="AG53" s="103">
        <f>IFERROR(IF((($C53*s_TR)/s_ind!P53)&lt;0.01,($C53*s_TR)/s_ind!P53,1-EXP(-(($C53*s_TR)/s_ind!P53))),".")</f>
        <v>1.6668975051616439E-14</v>
      </c>
      <c r="AH53" s="103">
        <f>IFERROR(IF((($C53*s_TR)/s_ind!Q53)&lt;0.01,($C53*s_TR)/s_ind!Q53,1-EXP(-(($C53*s_TR)/s_ind!Q53))),".")</f>
        <v>2.3119097760000002E-14</v>
      </c>
      <c r="AI53" s="103">
        <f>IFERROR(IF((($C53*s_TR)/s_ind!R53)&lt;0.01,($C53*s_TR)/s_ind!R53,1-EXP(-(($C53*s_TR)/s_ind!R53))),".")</f>
        <v>1.8051898250958905E-14</v>
      </c>
    </row>
    <row r="54" spans="1:35">
      <c r="A54" s="101" t="s">
        <v>323</v>
      </c>
      <c r="B54" s="106">
        <v>0.99999979999999999</v>
      </c>
      <c r="C54" s="89">
        <v>5</v>
      </c>
      <c r="D54" s="103">
        <f>IFERROR((($C54*s_TR)/s_ind!C54),0)</f>
        <v>1.0840267930506214E-7</v>
      </c>
      <c r="E54" s="103">
        <f>IFERROR((($C54*s_TR)/s_ind!D54),0)</f>
        <v>1.781074918020466E-5</v>
      </c>
      <c r="F54" s="103">
        <f>IFERROR((($C54*s_TR)/s_ind!E54),0)</f>
        <v>3.6289078392051538E-6</v>
      </c>
      <c r="G54" s="103">
        <f>IFERROR((($C54*s_TR)/s_ind!F54),0)</f>
        <v>1.1096478999914785E-6</v>
      </c>
      <c r="H54" s="103">
        <f>IFERROR((($C54*s_TR)/s_ind!G54),0)</f>
        <v>4.8469584185016943E-6</v>
      </c>
      <c r="I54" s="103">
        <f>IFERROR((($C54*s_TR)/s_ind!H54),0)</f>
        <v>1.90287997595012E-5</v>
      </c>
      <c r="J54" s="103">
        <f>IFERROR((($C54*s_TR)/s_ind!I54),0)</f>
        <v>3.4860742150206343E-5</v>
      </c>
      <c r="K54" s="103">
        <f>IFERROR((($C54*s_TR)/s_ind!J54),0)</f>
        <v>6.2959941307844838E-6</v>
      </c>
      <c r="L54" s="103">
        <f>IFERROR((($C54*s_TR)/s_ind!K54),0)</f>
        <v>1.8089898629296263E-5</v>
      </c>
      <c r="M54" s="103">
        <f>IFERROR((($C54*s_TR)/s_ind!L54),0)</f>
        <v>2.9152226345005613E-5</v>
      </c>
      <c r="N54" s="103">
        <f>IFERROR((($C54*s_TR)/s_ind!M54),0)</f>
        <v>6.0964731900201868E-6</v>
      </c>
      <c r="O54" s="103">
        <f>IFERROR((($C54*s_TR)/s_ind!N54),0)</f>
        <v>3.4763468225355588E-5</v>
      </c>
      <c r="P54" s="103">
        <f>IFERROR((($C54*s_TR)/s_ind!O54),0)</f>
        <v>6.2265678987138235E-6</v>
      </c>
      <c r="Q54" s="103">
        <f>IFERROR((($C54*s_TR)/s_ind!P54),0)</f>
        <v>1.8080902421729167E-5</v>
      </c>
      <c r="R54" s="103">
        <f>IFERROR((($C54*s_TR)/s_ind!Q54),0)</f>
        <v>2.8920859469251602E-5</v>
      </c>
      <c r="S54" s="103">
        <f>IFERROR((($C54*s_TR)/s_ind!R54),0)</f>
        <v>5.5858768420626286E-6</v>
      </c>
      <c r="T54" s="103">
        <f>IFERROR(IF((($C54*s_TR)/s_ind!C54)&lt;0.01,($C54*s_TR)/s_ind!C54,1-EXP(-(($C54*s_TR)/s_ind!C54))),".")</f>
        <v>1.0840267930506214E-7</v>
      </c>
      <c r="U54" s="103">
        <f>IFERROR(IF((($C54*s_TR)/s_ind!D54)&lt;0.01,($C54*s_TR)/s_ind!D54,1-EXP(-(($C54*s_TR)/s_ind!D54))),".")</f>
        <v>1.781074918020466E-5</v>
      </c>
      <c r="V54" s="103">
        <f>IFERROR(IF((($C54*s_TR)/s_ind!E54)&lt;0.01,($C54*s_TR)/s_ind!E54,1-EXP(-(($C54*s_TR)/s_ind!E54))),".")</f>
        <v>3.6289078392051538E-6</v>
      </c>
      <c r="W54" s="103">
        <f>IFERROR(IF((($C54*s_TR)/s_ind!F54)&lt;0.01,($C54*s_TR)/s_ind!F54,1-EXP(-(($C54*s_TR)/s_ind!F54))),".")</f>
        <v>1.1096478999914785E-6</v>
      </c>
      <c r="X54" s="103">
        <f>IFERROR(IF((($C54*s_TR)/s_ind!G54)&lt;0.01,($C54*s_TR)/s_ind!G54,1-EXP(-(($C54*s_TR)/s_ind!G54))),".")</f>
        <v>4.8469584185016943E-6</v>
      </c>
      <c r="Y54" s="103">
        <f>IFERROR(IF((($C54*s_TR)/s_ind!H54)&lt;0.01,($C54*s_TR)/s_ind!H54,1-EXP(-(($C54*s_TR)/s_ind!H54))),".")</f>
        <v>1.90287997595012E-5</v>
      </c>
      <c r="Z54" s="103">
        <f>IFERROR(IF((($C54*s_TR)/s_ind!I54)&lt;0.01,($C54*s_TR)/s_ind!I54,1-EXP(-(($C54*s_TR)/s_ind!I54))),".")</f>
        <v>3.4860742150206343E-5</v>
      </c>
      <c r="AA54" s="103">
        <f>IFERROR(IF((($C54*s_TR)/s_ind!J54)&lt;0.01,($C54*s_TR)/s_ind!J54,1-EXP(-(($C54*s_TR)/s_ind!J54))),".")</f>
        <v>6.2959941307844838E-6</v>
      </c>
      <c r="AB54" s="103">
        <f>IFERROR(IF((($C54*s_TR)/s_ind!K54)&lt;0.01,($C54*s_TR)/s_ind!K54,1-EXP(-(($C54*s_TR)/s_ind!K54))),".")</f>
        <v>1.8089898629296263E-5</v>
      </c>
      <c r="AC54" s="103">
        <f>IFERROR(IF((($C54*s_TR)/s_ind!L54)&lt;0.01,($C54*s_TR)/s_ind!L54,1-EXP(-(($C54*s_TR)/s_ind!L54))),".")</f>
        <v>2.9152226345005613E-5</v>
      </c>
      <c r="AD54" s="103">
        <f>IFERROR(IF((($C54*s_TR)/s_ind!M54)&lt;0.01,($C54*s_TR)/s_ind!M54,1-EXP(-(($C54*s_TR)/s_ind!M54))),".")</f>
        <v>6.0964731900201868E-6</v>
      </c>
      <c r="AE54" s="103">
        <f>IFERROR(IF((($C54*s_TR)/s_ind!N54)&lt;0.01,($C54*s_TR)/s_ind!N54,1-EXP(-(($C54*s_TR)/s_ind!N54))),".")</f>
        <v>3.4763468225355588E-5</v>
      </c>
      <c r="AF54" s="103">
        <f>IFERROR(IF((($C54*s_TR)/s_ind!O54)&lt;0.01,($C54*s_TR)/s_ind!O54,1-EXP(-(($C54*s_TR)/s_ind!O54))),".")</f>
        <v>6.2265678987138235E-6</v>
      </c>
      <c r="AG54" s="103">
        <f>IFERROR(IF((($C54*s_TR)/s_ind!P54)&lt;0.01,($C54*s_TR)/s_ind!P54,1-EXP(-(($C54*s_TR)/s_ind!P54))),".")</f>
        <v>1.8080902421729167E-5</v>
      </c>
      <c r="AH54" s="103">
        <f>IFERROR(IF((($C54*s_TR)/s_ind!Q54)&lt;0.01,($C54*s_TR)/s_ind!Q54,1-EXP(-(($C54*s_TR)/s_ind!Q54))),".")</f>
        <v>2.8920859469251602E-5</v>
      </c>
      <c r="AI54" s="103">
        <f>IFERROR(IF((($C54*s_TR)/s_ind!R54)&lt;0.01,($C54*s_TR)/s_ind!R54,1-EXP(-(($C54*s_TR)/s_ind!R54))),".")</f>
        <v>5.5858768420626286E-6</v>
      </c>
    </row>
    <row r="55" spans="1:35">
      <c r="A55" s="101" t="s">
        <v>324</v>
      </c>
      <c r="B55" s="106">
        <v>1.9999999999999999E-7</v>
      </c>
      <c r="C55" s="89">
        <v>5</v>
      </c>
      <c r="D55" s="103">
        <f>IFERROR((($C55*s_TR)/s_ind!C55),0)</f>
        <v>0</v>
      </c>
      <c r="E55" s="103">
        <f>IFERROR((($C55*s_TR)/s_ind!D55),0)</f>
        <v>0</v>
      </c>
      <c r="F55" s="103">
        <f>IFERROR((($C55*s_TR)/s_ind!E55),0)</f>
        <v>0</v>
      </c>
      <c r="G55" s="103">
        <f>IFERROR((($C55*s_TR)/s_ind!F55),0)</f>
        <v>1.2036981695519274E-16</v>
      </c>
      <c r="H55" s="103">
        <f>IFERROR((($C55*s_TR)/s_ind!G55),0)</f>
        <v>1.2036981695519274E-16</v>
      </c>
      <c r="I55" s="103">
        <f>IFERROR((($C55*s_TR)/s_ind!H55),0)</f>
        <v>1.2036981695519274E-16</v>
      </c>
      <c r="J55" s="103">
        <f>IFERROR((($C55*s_TR)/s_ind!I55),0)</f>
        <v>3.3641747481205471E-15</v>
      </c>
      <c r="K55" s="103">
        <f>IFERROR((($C55*s_TR)/s_ind!J55),0)</f>
        <v>6.9232396195804936E-16</v>
      </c>
      <c r="L55" s="103">
        <f>IFERROR((($C55*s_TR)/s_ind!K55),0)</f>
        <v>1.9489012333939726E-15</v>
      </c>
      <c r="M55" s="103">
        <f>IFERROR((($C55*s_TR)/s_ind!L55),0)</f>
        <v>3.016156670728767E-15</v>
      </c>
      <c r="N55" s="103">
        <f>IFERROR((($C55*s_TR)/s_ind!M55),0)</f>
        <v>6.7631513039802756E-16</v>
      </c>
      <c r="O55" s="103">
        <f>IFERROR((($C55*s_TR)/s_ind!N55),0)</f>
        <v>3.1070409776689357E-15</v>
      </c>
      <c r="P55" s="103">
        <f>IFERROR((($C55*s_TR)/s_ind!O55),0)</f>
        <v>6.5374163485330022E-16</v>
      </c>
      <c r="Q55" s="103">
        <f>IFERROR((($C55*s_TR)/s_ind!P55),0)</f>
        <v>1.8112316903385895E-15</v>
      </c>
      <c r="R55" s="103">
        <f>IFERROR((($C55*s_TR)/s_ind!Q55),0)</f>
        <v>2.9124667548493153E-15</v>
      </c>
      <c r="S55" s="103">
        <f>IFERROR((($C55*s_TR)/s_ind!R55),0)</f>
        <v>6.0593182127275907E-16</v>
      </c>
      <c r="T55" s="103" t="str">
        <f>IFERROR(IF((($C55*s_TR)/s_ind!C55)&lt;0.01,($C55*s_TR)/s_ind!C55,1-EXP(-(($C55*s_TR)/s_ind!C55))),".")</f>
        <v>.</v>
      </c>
      <c r="U55" s="103" t="str">
        <f>IFERROR(IF((($C55*s_TR)/s_ind!D55)&lt;0.01,($C55*s_TR)/s_ind!D55,1-EXP(-(($C55*s_TR)/s_ind!D55))),".")</f>
        <v>.</v>
      </c>
      <c r="V55" s="103" t="str">
        <f>IFERROR(IF((($C55*s_TR)/s_ind!E55)&lt;0.01,($C55*s_TR)/s_ind!E55,1-EXP(-(($C55*s_TR)/s_ind!E55))),".")</f>
        <v>.</v>
      </c>
      <c r="W55" s="103">
        <f>IFERROR(IF((($C55*s_TR)/s_ind!F55)&lt;0.01,($C55*s_TR)/s_ind!F55,1-EXP(-(($C55*s_TR)/s_ind!F55))),".")</f>
        <v>1.2036981695519274E-16</v>
      </c>
      <c r="X55" s="103">
        <f>IFERROR(IF((($C55*s_TR)/s_ind!G55)&lt;0.01,($C55*s_TR)/s_ind!G55,1-EXP(-(($C55*s_TR)/s_ind!G55))),".")</f>
        <v>1.2036981695519274E-16</v>
      </c>
      <c r="Y55" s="103">
        <f>IFERROR(IF((($C55*s_TR)/s_ind!H55)&lt;0.01,($C55*s_TR)/s_ind!H55,1-EXP(-(($C55*s_TR)/s_ind!H55))),".")</f>
        <v>1.2036981695519274E-16</v>
      </c>
      <c r="Z55" s="103">
        <f>IFERROR(IF((($C55*s_TR)/s_ind!I55)&lt;0.01,($C55*s_TR)/s_ind!I55,1-EXP(-(($C55*s_TR)/s_ind!I55))),".")</f>
        <v>3.3641747481205471E-15</v>
      </c>
      <c r="AA55" s="103">
        <f>IFERROR(IF((($C55*s_TR)/s_ind!J55)&lt;0.01,($C55*s_TR)/s_ind!J55,1-EXP(-(($C55*s_TR)/s_ind!J55))),".")</f>
        <v>6.9232396195804936E-16</v>
      </c>
      <c r="AB55" s="103">
        <f>IFERROR(IF((($C55*s_TR)/s_ind!K55)&lt;0.01,($C55*s_TR)/s_ind!K55,1-EXP(-(($C55*s_TR)/s_ind!K55))),".")</f>
        <v>1.9489012333939726E-15</v>
      </c>
      <c r="AC55" s="103">
        <f>IFERROR(IF((($C55*s_TR)/s_ind!L55)&lt;0.01,($C55*s_TR)/s_ind!L55,1-EXP(-(($C55*s_TR)/s_ind!L55))),".")</f>
        <v>3.016156670728767E-15</v>
      </c>
      <c r="AD55" s="103">
        <f>IFERROR(IF((($C55*s_TR)/s_ind!M55)&lt;0.01,($C55*s_TR)/s_ind!M55,1-EXP(-(($C55*s_TR)/s_ind!M55))),".")</f>
        <v>6.7631513039802756E-16</v>
      </c>
      <c r="AE55" s="103">
        <f>IFERROR(IF((($C55*s_TR)/s_ind!N55)&lt;0.01,($C55*s_TR)/s_ind!N55,1-EXP(-(($C55*s_TR)/s_ind!N55))),".")</f>
        <v>3.1070409776689357E-15</v>
      </c>
      <c r="AF55" s="103">
        <f>IFERROR(IF((($C55*s_TR)/s_ind!O55)&lt;0.01,($C55*s_TR)/s_ind!O55,1-EXP(-(($C55*s_TR)/s_ind!O55))),".")</f>
        <v>6.5374163485330022E-16</v>
      </c>
      <c r="AG55" s="103">
        <f>IFERROR(IF((($C55*s_TR)/s_ind!P55)&lt;0.01,($C55*s_TR)/s_ind!P55,1-EXP(-(($C55*s_TR)/s_ind!P55))),".")</f>
        <v>1.8112316903385895E-15</v>
      </c>
      <c r="AH55" s="103">
        <f>IFERROR(IF((($C55*s_TR)/s_ind!Q55)&lt;0.01,($C55*s_TR)/s_ind!Q55,1-EXP(-(($C55*s_TR)/s_ind!Q55))),".")</f>
        <v>2.9124667548493153E-15</v>
      </c>
      <c r="AI55" s="103">
        <f>IFERROR(IF((($C55*s_TR)/s_ind!R55)&lt;0.01,($C55*s_TR)/s_ind!R55,1-EXP(-(($C55*s_TR)/s_ind!R55))),".")</f>
        <v>6.0593182127275907E-16</v>
      </c>
    </row>
    <row r="56" spans="1:35">
      <c r="A56" s="101" t="s">
        <v>325</v>
      </c>
      <c r="B56" s="106">
        <v>0.99979000004200003</v>
      </c>
      <c r="C56" s="89">
        <v>5</v>
      </c>
      <c r="D56" s="103">
        <f>IFERROR((($C56*s_TR)/s_ind!C56),0)</f>
        <v>0</v>
      </c>
      <c r="E56" s="103">
        <f>IFERROR((($C56*s_TR)/s_ind!D56),0)</f>
        <v>0</v>
      </c>
      <c r="F56" s="103">
        <f>IFERROR((($C56*s_TR)/s_ind!E56),0)</f>
        <v>0</v>
      </c>
      <c r="G56" s="103">
        <f>IFERROR((($C56*s_TR)/s_ind!F56),0)</f>
        <v>6.5133677157373291E-11</v>
      </c>
      <c r="H56" s="103">
        <f>IFERROR((($C56*s_TR)/s_ind!G56),0)</f>
        <v>6.5133677157373304E-11</v>
      </c>
      <c r="I56" s="103">
        <f>IFERROR((($C56*s_TR)/s_ind!H56),0)</f>
        <v>6.5133677157373304E-11</v>
      </c>
      <c r="J56" s="103">
        <f>IFERROR((($C56*s_TR)/s_ind!I56),0)</f>
        <v>1.8808027662687935E-9</v>
      </c>
      <c r="K56" s="103">
        <f>IFERROR((($C56*s_TR)/s_ind!J56),0)</f>
        <v>3.7205698358189951E-10</v>
      </c>
      <c r="L56" s="103">
        <f>IFERROR((($C56*s_TR)/s_ind!K56),0)</f>
        <v>1.0486900272529027E-9</v>
      </c>
      <c r="M56" s="103">
        <f>IFERROR((($C56*s_TR)/s_ind!L56),0)</f>
        <v>1.6471272710657012E-9</v>
      </c>
      <c r="N56" s="103">
        <f>IFERROR((($C56*s_TR)/s_ind!M56),0)</f>
        <v>3.6248198768089477E-10</v>
      </c>
      <c r="O56" s="103">
        <f>IFERROR((($C56*s_TR)/s_ind!N56),0)</f>
        <v>1.8053185094748407E-9</v>
      </c>
      <c r="P56" s="103">
        <f>IFERROR((($C56*s_TR)/s_ind!O56),0)</f>
        <v>3.5840547935339403E-10</v>
      </c>
      <c r="Q56" s="103">
        <f>IFERROR((($C56*s_TR)/s_ind!P56),0)</f>
        <v>1.0043972138550948E-9</v>
      </c>
      <c r="R56" s="103">
        <f>IFERROR((($C56*s_TR)/s_ind!Q56),0)</f>
        <v>1.6004323049906784E-9</v>
      </c>
      <c r="S56" s="103">
        <f>IFERROR((($C56*s_TR)/s_ind!R56),0)</f>
        <v>3.2787760772993765E-10</v>
      </c>
      <c r="T56" s="103" t="str">
        <f>IFERROR(IF((($C56*s_TR)/s_ind!C56)&lt;0.01,($C56*s_TR)/s_ind!C56,1-EXP(-(($C56*s_TR)/s_ind!C56))),".")</f>
        <v>.</v>
      </c>
      <c r="U56" s="103" t="str">
        <f>IFERROR(IF((($C56*s_TR)/s_ind!D56)&lt;0.01,($C56*s_TR)/s_ind!D56,1-EXP(-(($C56*s_TR)/s_ind!D56))),".")</f>
        <v>.</v>
      </c>
      <c r="V56" s="103" t="str">
        <f>IFERROR(IF((($C56*s_TR)/s_ind!E56)&lt;0.01,($C56*s_TR)/s_ind!E56,1-EXP(-(($C56*s_TR)/s_ind!E56))),".")</f>
        <v>.</v>
      </c>
      <c r="W56" s="103">
        <f>IFERROR(IF((($C56*s_TR)/s_ind!F56)&lt;0.01,($C56*s_TR)/s_ind!F56,1-EXP(-(($C56*s_TR)/s_ind!F56))),".")</f>
        <v>6.5133677157373291E-11</v>
      </c>
      <c r="X56" s="103">
        <f>IFERROR(IF((($C56*s_TR)/s_ind!G56)&lt;0.01,($C56*s_TR)/s_ind!G56,1-EXP(-(($C56*s_TR)/s_ind!G56))),".")</f>
        <v>6.5133677157373304E-11</v>
      </c>
      <c r="Y56" s="103">
        <f>IFERROR(IF((($C56*s_TR)/s_ind!H56)&lt;0.01,($C56*s_TR)/s_ind!H56,1-EXP(-(($C56*s_TR)/s_ind!H56))),".")</f>
        <v>6.5133677157373304E-11</v>
      </c>
      <c r="Z56" s="103">
        <f>IFERROR(IF((($C56*s_TR)/s_ind!I56)&lt;0.01,($C56*s_TR)/s_ind!I56,1-EXP(-(($C56*s_TR)/s_ind!I56))),".")</f>
        <v>1.8808027662687935E-9</v>
      </c>
      <c r="AA56" s="103">
        <f>IFERROR(IF((($C56*s_TR)/s_ind!J56)&lt;0.01,($C56*s_TR)/s_ind!J56,1-EXP(-(($C56*s_TR)/s_ind!J56))),".")</f>
        <v>3.7205698358189951E-10</v>
      </c>
      <c r="AB56" s="103">
        <f>IFERROR(IF((($C56*s_TR)/s_ind!K56)&lt;0.01,($C56*s_TR)/s_ind!K56,1-EXP(-(($C56*s_TR)/s_ind!K56))),".")</f>
        <v>1.0486900272529027E-9</v>
      </c>
      <c r="AC56" s="103">
        <f>IFERROR(IF((($C56*s_TR)/s_ind!L56)&lt;0.01,($C56*s_TR)/s_ind!L56,1-EXP(-(($C56*s_TR)/s_ind!L56))),".")</f>
        <v>1.6471272710657012E-9</v>
      </c>
      <c r="AD56" s="103">
        <f>IFERROR(IF((($C56*s_TR)/s_ind!M56)&lt;0.01,($C56*s_TR)/s_ind!M56,1-EXP(-(($C56*s_TR)/s_ind!M56))),".")</f>
        <v>3.6248198768089477E-10</v>
      </c>
      <c r="AE56" s="103">
        <f>IFERROR(IF((($C56*s_TR)/s_ind!N56)&lt;0.01,($C56*s_TR)/s_ind!N56,1-EXP(-(($C56*s_TR)/s_ind!N56))),".")</f>
        <v>1.8053185094748407E-9</v>
      </c>
      <c r="AF56" s="103">
        <f>IFERROR(IF((($C56*s_TR)/s_ind!O56)&lt;0.01,($C56*s_TR)/s_ind!O56,1-EXP(-(($C56*s_TR)/s_ind!O56))),".")</f>
        <v>3.5840547935339403E-10</v>
      </c>
      <c r="AG56" s="103">
        <f>IFERROR(IF((($C56*s_TR)/s_ind!P56)&lt;0.01,($C56*s_TR)/s_ind!P56,1-EXP(-(($C56*s_TR)/s_ind!P56))),".")</f>
        <v>1.0043972138550948E-9</v>
      </c>
      <c r="AH56" s="103">
        <f>IFERROR(IF((($C56*s_TR)/s_ind!Q56)&lt;0.01,($C56*s_TR)/s_ind!Q56,1-EXP(-(($C56*s_TR)/s_ind!Q56))),".")</f>
        <v>1.6004323049906784E-9</v>
      </c>
      <c r="AI56" s="103">
        <f>IFERROR(IF((($C56*s_TR)/s_ind!R56)&lt;0.01,($C56*s_TR)/s_ind!R56,1-EXP(-(($C56*s_TR)/s_ind!R56))),".")</f>
        <v>3.2787760772993765E-10</v>
      </c>
    </row>
    <row r="57" spans="1:35">
      <c r="A57" s="101" t="s">
        <v>326</v>
      </c>
      <c r="B57" s="106">
        <v>2.0999995799999999E-4</v>
      </c>
      <c r="C57" s="89">
        <v>5</v>
      </c>
      <c r="D57" s="103">
        <f>IFERROR((($C57*s_TR)/s_ind!C57),0)</f>
        <v>0</v>
      </c>
      <c r="E57" s="103">
        <f>IFERROR((($C57*s_TR)/s_ind!D57),0)</f>
        <v>0</v>
      </c>
      <c r="F57" s="103">
        <f>IFERROR((($C57*s_TR)/s_ind!E57),0)</f>
        <v>0</v>
      </c>
      <c r="G57" s="103">
        <f>IFERROR((($C57*s_TR)/s_ind!F57),0)</f>
        <v>4.4000404522666792E-10</v>
      </c>
      <c r="H57" s="103">
        <f>IFERROR((($C57*s_TR)/s_ind!G57),0)</f>
        <v>4.4000404522666792E-10</v>
      </c>
      <c r="I57" s="103">
        <f>IFERROR((($C57*s_TR)/s_ind!H57),0)</f>
        <v>4.4000404522666792E-10</v>
      </c>
      <c r="J57" s="103">
        <f>IFERROR((($C57*s_TR)/s_ind!I57),0)</f>
        <v>0</v>
      </c>
      <c r="K57" s="103">
        <f>IFERROR((($C57*s_TR)/s_ind!J57),0)</f>
        <v>0</v>
      </c>
      <c r="L57" s="103">
        <f>IFERROR((($C57*s_TR)/s_ind!K57),0)</f>
        <v>0</v>
      </c>
      <c r="M57" s="103">
        <f>IFERROR((($C57*s_TR)/s_ind!L57),0)</f>
        <v>0</v>
      </c>
      <c r="N57" s="103">
        <f>IFERROR((($C57*s_TR)/s_ind!M57),0)</f>
        <v>0</v>
      </c>
      <c r="O57" s="103">
        <f>IFERROR((($C57*s_TR)/s_ind!N57),0)</f>
        <v>1.3291922122141905E-8</v>
      </c>
      <c r="P57" s="103">
        <f>IFERROR((($C57*s_TR)/s_ind!O57),0)</f>
        <v>2.4651725574447075E-9</v>
      </c>
      <c r="Q57" s="103">
        <f>IFERROR((($C57*s_TR)/s_ind!P57),0)</f>
        <v>7.0806202935010508E-9</v>
      </c>
      <c r="R57" s="103">
        <f>IFERROR((($C57*s_TR)/s_ind!Q57),0)</f>
        <v>1.119155482708774E-8</v>
      </c>
      <c r="S57" s="103">
        <f>IFERROR((($C57*s_TR)/s_ind!R57),0)</f>
        <v>2.2149444041343177E-9</v>
      </c>
      <c r="T57" s="103" t="str">
        <f>IFERROR(IF((($C57*s_TR)/s_ind!C57)&lt;0.01,($C57*s_TR)/s_ind!C57,1-EXP(-(($C57*s_TR)/s_ind!C57))),".")</f>
        <v>.</v>
      </c>
      <c r="U57" s="103" t="str">
        <f>IFERROR(IF((($C57*s_TR)/s_ind!D57)&lt;0.01,($C57*s_TR)/s_ind!D57,1-EXP(-(($C57*s_TR)/s_ind!D57))),".")</f>
        <v>.</v>
      </c>
      <c r="V57" s="103" t="str">
        <f>IFERROR(IF((($C57*s_TR)/s_ind!E57)&lt;0.01,($C57*s_TR)/s_ind!E57,1-EXP(-(($C57*s_TR)/s_ind!E57))),".")</f>
        <v>.</v>
      </c>
      <c r="W57" s="103">
        <f>IFERROR(IF((($C57*s_TR)/s_ind!F57)&lt;0.01,($C57*s_TR)/s_ind!F57,1-EXP(-(($C57*s_TR)/s_ind!F57))),".")</f>
        <v>4.4000404522666792E-10</v>
      </c>
      <c r="X57" s="103">
        <f>IFERROR(IF((($C57*s_TR)/s_ind!G57)&lt;0.01,($C57*s_TR)/s_ind!G57,1-EXP(-(($C57*s_TR)/s_ind!G57))),".")</f>
        <v>4.4000404522666792E-10</v>
      </c>
      <c r="Y57" s="103">
        <f>IFERROR(IF((($C57*s_TR)/s_ind!H57)&lt;0.01,($C57*s_TR)/s_ind!H57,1-EXP(-(($C57*s_TR)/s_ind!H57))),".")</f>
        <v>4.4000404522666792E-10</v>
      </c>
      <c r="Z57" s="103" t="str">
        <f>IFERROR(IF((($C57*s_TR)/s_ind!I57)&lt;0.01,($C57*s_TR)/s_ind!I57,1-EXP(-(($C57*s_TR)/s_ind!I57))),".")</f>
        <v>.</v>
      </c>
      <c r="AA57" s="103" t="str">
        <f>IFERROR(IF((($C57*s_TR)/s_ind!J57)&lt;0.01,($C57*s_TR)/s_ind!J57,1-EXP(-(($C57*s_TR)/s_ind!J57))),".")</f>
        <v>.</v>
      </c>
      <c r="AB57" s="103" t="str">
        <f>IFERROR(IF((($C57*s_TR)/s_ind!K57)&lt;0.01,($C57*s_TR)/s_ind!K57,1-EXP(-(($C57*s_TR)/s_ind!K57))),".")</f>
        <v>.</v>
      </c>
      <c r="AC57" s="103" t="str">
        <f>IFERROR(IF((($C57*s_TR)/s_ind!L57)&lt;0.01,($C57*s_TR)/s_ind!L57,1-EXP(-(($C57*s_TR)/s_ind!L57))),".")</f>
        <v>.</v>
      </c>
      <c r="AD57" s="103" t="str">
        <f>IFERROR(IF((($C57*s_TR)/s_ind!M57)&lt;0.01,($C57*s_TR)/s_ind!M57,1-EXP(-(($C57*s_TR)/s_ind!M57))),".")</f>
        <v>.</v>
      </c>
      <c r="AE57" s="103">
        <f>IFERROR(IF((($C57*s_TR)/s_ind!N57)&lt;0.01,($C57*s_TR)/s_ind!N57,1-EXP(-(($C57*s_TR)/s_ind!N57))),".")</f>
        <v>1.3291922122141905E-8</v>
      </c>
      <c r="AF57" s="103">
        <f>IFERROR(IF((($C57*s_TR)/s_ind!O57)&lt;0.01,($C57*s_TR)/s_ind!O57,1-EXP(-(($C57*s_TR)/s_ind!O57))),".")</f>
        <v>2.4651725574447075E-9</v>
      </c>
      <c r="AG57" s="103">
        <f>IFERROR(IF((($C57*s_TR)/s_ind!P57)&lt;0.01,($C57*s_TR)/s_ind!P57,1-EXP(-(($C57*s_TR)/s_ind!P57))),".")</f>
        <v>7.0806202935010508E-9</v>
      </c>
      <c r="AH57" s="103">
        <f>IFERROR(IF((($C57*s_TR)/s_ind!Q57)&lt;0.01,($C57*s_TR)/s_ind!Q57,1-EXP(-(($C57*s_TR)/s_ind!Q57))),".")</f>
        <v>1.119155482708774E-8</v>
      </c>
      <c r="AI57" s="103">
        <f>IFERROR(IF((($C57*s_TR)/s_ind!R57)&lt;0.01,($C57*s_TR)/s_ind!R57,1-EXP(-(($C57*s_TR)/s_ind!R57))),".")</f>
        <v>2.2149444041343177E-9</v>
      </c>
    </row>
    <row r="58" spans="1:35">
      <c r="A58" s="101" t="s">
        <v>327</v>
      </c>
      <c r="B58" s="106">
        <v>1</v>
      </c>
      <c r="C58" s="89">
        <v>5</v>
      </c>
      <c r="D58" s="103">
        <f>IFERROR((($C58*s_TR)/s_ind!C58),0)</f>
        <v>4.4123712461476347E-4</v>
      </c>
      <c r="E58" s="103">
        <f>IFERROR((($C58*s_TR)/s_ind!D58),0)</f>
        <v>4.5745967359126912E-3</v>
      </c>
      <c r="F58" s="103">
        <f>IFERROR((($C58*s_TR)/s_ind!E58),0)</f>
        <v>9.3206578724978255E-4</v>
      </c>
      <c r="G58" s="103">
        <f>IFERROR((($C58*s_TR)/s_ind!F58),0)</f>
        <v>1.7126374470725958E-9</v>
      </c>
      <c r="H58" s="103">
        <f>IFERROR((($C58*s_TR)/s_ind!G58),0)</f>
        <v>1.3733046245019932E-3</v>
      </c>
      <c r="I58" s="103">
        <f>IFERROR((($C58*s_TR)/s_ind!H58),0)</f>
        <v>5.0158355731649016E-3</v>
      </c>
      <c r="J58" s="103">
        <f>IFERROR((($C58*s_TR)/s_ind!I58),0)</f>
        <v>8.9305285976876738E-9</v>
      </c>
      <c r="K58" s="103">
        <f>IFERROR((($C58*s_TR)/s_ind!J58),0)</f>
        <v>5.7380404218213698E-9</v>
      </c>
      <c r="L58" s="103">
        <f>IFERROR((($C58*s_TR)/s_ind!K58),0)</f>
        <v>8.8320818257446587E-9</v>
      </c>
      <c r="M58" s="103">
        <f>IFERROR((($C58*s_TR)/s_ind!L58),0)</f>
        <v>8.9305285976876738E-9</v>
      </c>
      <c r="N58" s="103">
        <f>IFERROR((($C58*s_TR)/s_ind!M58),0)</f>
        <v>1.0336911054016439E-8</v>
      </c>
      <c r="O58" s="103">
        <f>IFERROR((($C58*s_TR)/s_ind!N58),0)</f>
        <v>7.0492972667318963E-9</v>
      </c>
      <c r="P58" s="103">
        <f>IFERROR((($C58*s_TR)/s_ind!O58),0)</f>
        <v>4.6624924855467241E-9</v>
      </c>
      <c r="Q58" s="103">
        <f>IFERROR((($C58*s_TR)/s_ind!P58),0)</f>
        <v>6.9929191923287651E-9</v>
      </c>
      <c r="R58" s="103">
        <f>IFERROR((($C58*s_TR)/s_ind!Q58),0)</f>
        <v>7.0345188657534193E-9</v>
      </c>
      <c r="S58" s="103">
        <f>IFERROR((($C58*s_TR)/s_ind!R58),0)</f>
        <v>8.6212769424657525E-9</v>
      </c>
      <c r="T58" s="103">
        <f>IFERROR(IF((($C58*s_TR)/s_ind!C58)&lt;0.01,($C58*s_TR)/s_ind!C58,1-EXP(-(($C58*s_TR)/s_ind!C58))),".")</f>
        <v>4.4123712461476347E-4</v>
      </c>
      <c r="U58" s="103">
        <f>IFERROR(IF((($C58*s_TR)/s_ind!D58)&lt;0.01,($C58*s_TR)/s_ind!D58,1-EXP(-(($C58*s_TR)/s_ind!D58))),".")</f>
        <v>4.5745967359126912E-3</v>
      </c>
      <c r="V58" s="103">
        <f>IFERROR(IF((($C58*s_TR)/s_ind!E58)&lt;0.01,($C58*s_TR)/s_ind!E58,1-EXP(-(($C58*s_TR)/s_ind!E58))),".")</f>
        <v>9.3206578724978255E-4</v>
      </c>
      <c r="W58" s="103">
        <f>IFERROR(IF((($C58*s_TR)/s_ind!F58)&lt;0.01,($C58*s_TR)/s_ind!F58,1-EXP(-(($C58*s_TR)/s_ind!F58))),".")</f>
        <v>1.7126374470725958E-9</v>
      </c>
      <c r="X58" s="103">
        <f>IFERROR(IF((($C58*s_TR)/s_ind!G58)&lt;0.01,($C58*s_TR)/s_ind!G58,1-EXP(-(($C58*s_TR)/s_ind!G58))),".")</f>
        <v>1.3733046245019932E-3</v>
      </c>
      <c r="Y58" s="103">
        <f>IFERROR(IF((($C58*s_TR)/s_ind!H58)&lt;0.01,($C58*s_TR)/s_ind!H58,1-EXP(-(($C58*s_TR)/s_ind!H58))),".")</f>
        <v>5.0158355731649016E-3</v>
      </c>
      <c r="Z58" s="103">
        <f>IFERROR(IF((($C58*s_TR)/s_ind!I58)&lt;0.01,($C58*s_TR)/s_ind!I58,1-EXP(-(($C58*s_TR)/s_ind!I58))),".")</f>
        <v>8.9305285976876738E-9</v>
      </c>
      <c r="AA58" s="103">
        <f>IFERROR(IF((($C58*s_TR)/s_ind!J58)&lt;0.01,($C58*s_TR)/s_ind!J58,1-EXP(-(($C58*s_TR)/s_ind!J58))),".")</f>
        <v>5.7380404218213698E-9</v>
      </c>
      <c r="AB58" s="103">
        <f>IFERROR(IF((($C58*s_TR)/s_ind!K58)&lt;0.01,($C58*s_TR)/s_ind!K58,1-EXP(-(($C58*s_TR)/s_ind!K58))),".")</f>
        <v>8.8320818257446587E-9</v>
      </c>
      <c r="AC58" s="103">
        <f>IFERROR(IF((($C58*s_TR)/s_ind!L58)&lt;0.01,($C58*s_TR)/s_ind!L58,1-EXP(-(($C58*s_TR)/s_ind!L58))),".")</f>
        <v>8.9305285976876738E-9</v>
      </c>
      <c r="AD58" s="103">
        <f>IFERROR(IF((($C58*s_TR)/s_ind!M58)&lt;0.01,($C58*s_TR)/s_ind!M58,1-EXP(-(($C58*s_TR)/s_ind!M58))),".")</f>
        <v>1.0336911054016439E-8</v>
      </c>
      <c r="AE58" s="103">
        <f>IFERROR(IF((($C58*s_TR)/s_ind!N58)&lt;0.01,($C58*s_TR)/s_ind!N58,1-EXP(-(($C58*s_TR)/s_ind!N58))),".")</f>
        <v>7.0492972667318963E-9</v>
      </c>
      <c r="AF58" s="103">
        <f>IFERROR(IF((($C58*s_TR)/s_ind!O58)&lt;0.01,($C58*s_TR)/s_ind!O58,1-EXP(-(($C58*s_TR)/s_ind!O58))),".")</f>
        <v>4.6624924855467241E-9</v>
      </c>
      <c r="AG58" s="103">
        <f>IFERROR(IF((($C58*s_TR)/s_ind!P58)&lt;0.01,($C58*s_TR)/s_ind!P58,1-EXP(-(($C58*s_TR)/s_ind!P58))),".")</f>
        <v>6.9929191923287651E-9</v>
      </c>
      <c r="AH58" s="103">
        <f>IFERROR(IF((($C58*s_TR)/s_ind!Q58)&lt;0.01,($C58*s_TR)/s_ind!Q58,1-EXP(-(($C58*s_TR)/s_ind!Q58))),".")</f>
        <v>7.0345188657534193E-9</v>
      </c>
      <c r="AI58" s="103">
        <f>IFERROR(IF((($C58*s_TR)/s_ind!R58)&lt;0.01,($C58*s_TR)/s_ind!R58,1-EXP(-(($C58*s_TR)/s_ind!R58))),".")</f>
        <v>8.6212769424657525E-9</v>
      </c>
    </row>
    <row r="59" spans="1:35">
      <c r="A59" s="101" t="s">
        <v>328</v>
      </c>
      <c r="B59" s="106">
        <v>1</v>
      </c>
      <c r="C59" s="89">
        <v>5</v>
      </c>
      <c r="D59" s="103">
        <f>IFERROR((($C59*s_TR)/s_ind!C59),0)</f>
        <v>2.7509228139562412E-6</v>
      </c>
      <c r="E59" s="103">
        <f>IFERROR((($C59*s_TR)/s_ind!D59),0)</f>
        <v>1.3115976655414009E-4</v>
      </c>
      <c r="F59" s="103">
        <f>IFERROR((($C59*s_TR)/s_ind!E59),0)</f>
        <v>2.6723564529539216E-5</v>
      </c>
      <c r="G59" s="103">
        <f>IFERROR((($C59*s_TR)/s_ind!F59),0)</f>
        <v>4.3785260001279021E-9</v>
      </c>
      <c r="H59" s="103">
        <f>IFERROR((($C59*s_TR)/s_ind!G59),0)</f>
        <v>2.9478865869495584E-5</v>
      </c>
      <c r="I59" s="103">
        <f>IFERROR((($C59*s_TR)/s_ind!H59),0)</f>
        <v>1.3391506789409643E-4</v>
      </c>
      <c r="J59" s="103">
        <f>IFERROR((($C59*s_TR)/s_ind!I59),0)</f>
        <v>1.4900381667419179E-8</v>
      </c>
      <c r="K59" s="103">
        <f>IFERROR((($C59*s_TR)/s_ind!J59),0)</f>
        <v>5.1403173212160009E-9</v>
      </c>
      <c r="L59" s="103">
        <f>IFERROR((($C59*s_TR)/s_ind!K59),0)</f>
        <v>1.1065262335298628E-8</v>
      </c>
      <c r="M59" s="103">
        <f>IFERROR((($C59*s_TR)/s_ind!L59),0)</f>
        <v>1.4460286006356165E-8</v>
      </c>
      <c r="N59" s="103">
        <f>IFERROR((($C59*s_TR)/s_ind!M59),0)</f>
        <v>2.5965644002717809E-8</v>
      </c>
      <c r="O59" s="103">
        <f>IFERROR((($C59*s_TR)/s_ind!N59),0)</f>
        <v>1.2052193276712331E-8</v>
      </c>
      <c r="P59" s="103">
        <f>IFERROR((($C59*s_TR)/s_ind!O59),0)</f>
        <v>4.3558288796335844E-9</v>
      </c>
      <c r="Q59" s="103">
        <f>IFERROR((($C59*s_TR)/s_ind!P59),0)</f>
        <v>9.5988705019108275E-9</v>
      </c>
      <c r="R59" s="103">
        <f>IFERROR((($C59*s_TR)/s_ind!Q59),0)</f>
        <v>1.1793476639269412E-8</v>
      </c>
      <c r="S59" s="103">
        <f>IFERROR((($C59*s_TR)/s_ind!R59),0)</f>
        <v>2.2041142047555253E-8</v>
      </c>
      <c r="T59" s="103">
        <f>IFERROR(IF((($C59*s_TR)/s_ind!C59)&lt;0.01,($C59*s_TR)/s_ind!C59,1-EXP(-(($C59*s_TR)/s_ind!C59))),".")</f>
        <v>2.7509228139562412E-6</v>
      </c>
      <c r="U59" s="103">
        <f>IFERROR(IF((($C59*s_TR)/s_ind!D59)&lt;0.01,($C59*s_TR)/s_ind!D59,1-EXP(-(($C59*s_TR)/s_ind!D59))),".")</f>
        <v>1.3115976655414009E-4</v>
      </c>
      <c r="V59" s="103">
        <f>IFERROR(IF((($C59*s_TR)/s_ind!E59)&lt;0.01,($C59*s_TR)/s_ind!E59,1-EXP(-(($C59*s_TR)/s_ind!E59))),".")</f>
        <v>2.6723564529539216E-5</v>
      </c>
      <c r="W59" s="103">
        <f>IFERROR(IF((($C59*s_TR)/s_ind!F59)&lt;0.01,($C59*s_TR)/s_ind!F59,1-EXP(-(($C59*s_TR)/s_ind!F59))),".")</f>
        <v>4.3785260001279021E-9</v>
      </c>
      <c r="X59" s="103">
        <f>IFERROR(IF((($C59*s_TR)/s_ind!G59)&lt;0.01,($C59*s_TR)/s_ind!G59,1-EXP(-(($C59*s_TR)/s_ind!G59))),".")</f>
        <v>2.9478865869495584E-5</v>
      </c>
      <c r="Y59" s="103">
        <f>IFERROR(IF((($C59*s_TR)/s_ind!H59)&lt;0.01,($C59*s_TR)/s_ind!H59,1-EXP(-(($C59*s_TR)/s_ind!H59))),".")</f>
        <v>1.3391506789409643E-4</v>
      </c>
      <c r="Z59" s="103">
        <f>IFERROR(IF((($C59*s_TR)/s_ind!I59)&lt;0.01,($C59*s_TR)/s_ind!I59,1-EXP(-(($C59*s_TR)/s_ind!I59))),".")</f>
        <v>1.4900381667419179E-8</v>
      </c>
      <c r="AA59" s="103">
        <f>IFERROR(IF((($C59*s_TR)/s_ind!J59)&lt;0.01,($C59*s_TR)/s_ind!J59,1-EXP(-(($C59*s_TR)/s_ind!J59))),".")</f>
        <v>5.1403173212160009E-9</v>
      </c>
      <c r="AB59" s="103">
        <f>IFERROR(IF((($C59*s_TR)/s_ind!K59)&lt;0.01,($C59*s_TR)/s_ind!K59,1-EXP(-(($C59*s_TR)/s_ind!K59))),".")</f>
        <v>1.1065262335298628E-8</v>
      </c>
      <c r="AC59" s="103">
        <f>IFERROR(IF((($C59*s_TR)/s_ind!L59)&lt;0.01,($C59*s_TR)/s_ind!L59,1-EXP(-(($C59*s_TR)/s_ind!L59))),".")</f>
        <v>1.4460286006356165E-8</v>
      </c>
      <c r="AD59" s="103">
        <f>IFERROR(IF((($C59*s_TR)/s_ind!M59)&lt;0.01,($C59*s_TR)/s_ind!M59,1-EXP(-(($C59*s_TR)/s_ind!M59))),".")</f>
        <v>2.5965644002717809E-8</v>
      </c>
      <c r="AE59" s="103">
        <f>IFERROR(IF((($C59*s_TR)/s_ind!N59)&lt;0.01,($C59*s_TR)/s_ind!N59,1-EXP(-(($C59*s_TR)/s_ind!N59))),".")</f>
        <v>1.2052193276712331E-8</v>
      </c>
      <c r="AF59" s="103">
        <f>IFERROR(IF((($C59*s_TR)/s_ind!O59)&lt;0.01,($C59*s_TR)/s_ind!O59,1-EXP(-(($C59*s_TR)/s_ind!O59))),".")</f>
        <v>4.3558288796335844E-9</v>
      </c>
      <c r="AG59" s="103">
        <f>IFERROR(IF((($C59*s_TR)/s_ind!P59)&lt;0.01,($C59*s_TR)/s_ind!P59,1-EXP(-(($C59*s_TR)/s_ind!P59))),".")</f>
        <v>9.5988705019108275E-9</v>
      </c>
      <c r="AH59" s="103">
        <f>IFERROR(IF((($C59*s_TR)/s_ind!Q59)&lt;0.01,($C59*s_TR)/s_ind!Q59,1-EXP(-(($C59*s_TR)/s_ind!Q59))),".")</f>
        <v>1.1793476639269412E-8</v>
      </c>
      <c r="AI59" s="103">
        <f>IFERROR(IF((($C59*s_TR)/s_ind!R59)&lt;0.01,($C59*s_TR)/s_ind!R59,1-EXP(-(($C59*s_TR)/s_ind!R59))),".")</f>
        <v>2.2041142047555253E-8</v>
      </c>
    </row>
    <row r="60" spans="1:35">
      <c r="A60" s="101" t="s">
        <v>329</v>
      </c>
      <c r="B60" s="107">
        <v>1.9000000000000001E-8</v>
      </c>
      <c r="C60" s="89">
        <v>5</v>
      </c>
      <c r="D60" s="103">
        <f>IFERROR((($C60*s_TR)/s_ind!C60),0)</f>
        <v>0</v>
      </c>
      <c r="E60" s="103">
        <f>IFERROR((($C60*s_TR)/s_ind!D60),0)</f>
        <v>0</v>
      </c>
      <c r="F60" s="103">
        <f>IFERROR((($C60*s_TR)/s_ind!E60),0)</f>
        <v>0</v>
      </c>
      <c r="G60" s="103">
        <f>IFERROR((($C60*s_TR)/s_ind!F60),0)</f>
        <v>1.9104838466331909E-15</v>
      </c>
      <c r="H60" s="103">
        <f>IFERROR((($C60*s_TR)/s_ind!G60),0)</f>
        <v>1.9104838466331909E-15</v>
      </c>
      <c r="I60" s="103">
        <f>IFERROR((($C60*s_TR)/s_ind!H60),0)</f>
        <v>1.9104838466331909E-15</v>
      </c>
      <c r="J60" s="103">
        <f>IFERROR((($C60*s_TR)/s_ind!I60),0)</f>
        <v>0</v>
      </c>
      <c r="K60" s="103">
        <f>IFERROR((($C60*s_TR)/s_ind!J60),0)</f>
        <v>0</v>
      </c>
      <c r="L60" s="103">
        <f>IFERROR((($C60*s_TR)/s_ind!K60),0)</f>
        <v>0</v>
      </c>
      <c r="M60" s="103">
        <f>IFERROR((($C60*s_TR)/s_ind!L60),0)</f>
        <v>0</v>
      </c>
      <c r="N60" s="103">
        <f>IFERROR((($C60*s_TR)/s_ind!M60),0)</f>
        <v>0</v>
      </c>
      <c r="O60" s="103">
        <f>IFERROR((($C60*s_TR)/s_ind!N60),0)</f>
        <v>4.1231523267601475E-14</v>
      </c>
      <c r="P60" s="103">
        <f>IFERROR((($C60*s_TR)/s_ind!O60),0)</f>
        <v>9.6715175187040115E-15</v>
      </c>
      <c r="Q60" s="103">
        <f>IFERROR((($C60*s_TR)/s_ind!P60),0)</f>
        <v>2.7147677764734262E-14</v>
      </c>
      <c r="R60" s="103">
        <f>IFERROR((($C60*s_TR)/s_ind!Q60),0)</f>
        <v>3.812409751390114E-14</v>
      </c>
      <c r="S60" s="103">
        <f>IFERROR((($C60*s_TR)/s_ind!R60),0)</f>
        <v>9.6172195487640993E-15</v>
      </c>
      <c r="T60" s="103" t="str">
        <f>IFERROR(IF((($C60*s_TR)/s_ind!C60)&lt;0.01,($C60*s_TR)/s_ind!C60,1-EXP(-(($C60*s_TR)/s_ind!C60))),".")</f>
        <v>.</v>
      </c>
      <c r="U60" s="103" t="str">
        <f>IFERROR(IF((($C60*s_TR)/s_ind!D60)&lt;0.01,($C60*s_TR)/s_ind!D60,1-EXP(-(($C60*s_TR)/s_ind!D60))),".")</f>
        <v>.</v>
      </c>
      <c r="V60" s="103" t="str">
        <f>IFERROR(IF((($C60*s_TR)/s_ind!E60)&lt;0.01,($C60*s_TR)/s_ind!E60,1-EXP(-(($C60*s_TR)/s_ind!E60))),".")</f>
        <v>.</v>
      </c>
      <c r="W60" s="103">
        <f>IFERROR(IF((($C60*s_TR)/s_ind!F60)&lt;0.01,($C60*s_TR)/s_ind!F60,1-EXP(-(($C60*s_TR)/s_ind!F60))),".")</f>
        <v>1.9104838466331909E-15</v>
      </c>
      <c r="X60" s="103">
        <f>IFERROR(IF((($C60*s_TR)/s_ind!G60)&lt;0.01,($C60*s_TR)/s_ind!G60,1-EXP(-(($C60*s_TR)/s_ind!G60))),".")</f>
        <v>1.9104838466331909E-15</v>
      </c>
      <c r="Y60" s="103">
        <f>IFERROR(IF((($C60*s_TR)/s_ind!H60)&lt;0.01,($C60*s_TR)/s_ind!H60,1-EXP(-(($C60*s_TR)/s_ind!H60))),".")</f>
        <v>1.9104838466331909E-15</v>
      </c>
      <c r="Z60" s="103" t="str">
        <f>IFERROR(IF((($C60*s_TR)/s_ind!I60)&lt;0.01,($C60*s_TR)/s_ind!I60,1-EXP(-(($C60*s_TR)/s_ind!I60))),".")</f>
        <v>.</v>
      </c>
      <c r="AA60" s="103" t="str">
        <f>IFERROR(IF((($C60*s_TR)/s_ind!J60)&lt;0.01,($C60*s_TR)/s_ind!J60,1-EXP(-(($C60*s_TR)/s_ind!J60))),".")</f>
        <v>.</v>
      </c>
      <c r="AB60" s="103" t="str">
        <f>IFERROR(IF((($C60*s_TR)/s_ind!K60)&lt;0.01,($C60*s_TR)/s_ind!K60,1-EXP(-(($C60*s_TR)/s_ind!K60))),".")</f>
        <v>.</v>
      </c>
      <c r="AC60" s="103" t="str">
        <f>IFERROR(IF((($C60*s_TR)/s_ind!L60)&lt;0.01,($C60*s_TR)/s_ind!L60,1-EXP(-(($C60*s_TR)/s_ind!L60))),".")</f>
        <v>.</v>
      </c>
      <c r="AD60" s="103" t="str">
        <f>IFERROR(IF((($C60*s_TR)/s_ind!M60)&lt;0.01,($C60*s_TR)/s_ind!M60,1-EXP(-(($C60*s_TR)/s_ind!M60))),".")</f>
        <v>.</v>
      </c>
      <c r="AE60" s="103">
        <f>IFERROR(IF((($C60*s_TR)/s_ind!N60)&lt;0.01,($C60*s_TR)/s_ind!N60,1-EXP(-(($C60*s_TR)/s_ind!N60))),".")</f>
        <v>4.1231523267601475E-14</v>
      </c>
      <c r="AF60" s="103">
        <f>IFERROR(IF((($C60*s_TR)/s_ind!O60)&lt;0.01,($C60*s_TR)/s_ind!O60,1-EXP(-(($C60*s_TR)/s_ind!O60))),".")</f>
        <v>9.6715175187040115E-15</v>
      </c>
      <c r="AG60" s="103">
        <f>IFERROR(IF((($C60*s_TR)/s_ind!P60)&lt;0.01,($C60*s_TR)/s_ind!P60,1-EXP(-(($C60*s_TR)/s_ind!P60))),".")</f>
        <v>2.7147677764734262E-14</v>
      </c>
      <c r="AH60" s="103">
        <f>IFERROR(IF((($C60*s_TR)/s_ind!Q60)&lt;0.01,($C60*s_TR)/s_ind!Q60,1-EXP(-(($C60*s_TR)/s_ind!Q60))),".")</f>
        <v>3.812409751390114E-14</v>
      </c>
      <c r="AI60" s="103">
        <f>IFERROR(IF((($C60*s_TR)/s_ind!R60)&lt;0.01,($C60*s_TR)/s_ind!R60,1-EXP(-(($C60*s_TR)/s_ind!R60))),".")</f>
        <v>9.6172195487640993E-15</v>
      </c>
    </row>
    <row r="61" spans="1:35">
      <c r="A61" s="101" t="s">
        <v>330</v>
      </c>
      <c r="B61" s="106">
        <v>1</v>
      </c>
      <c r="C61" s="89">
        <v>5</v>
      </c>
      <c r="D61" s="103">
        <f>IFERROR((($C61*s_TR)/s_ind!C61),0)</f>
        <v>1.0567901503119026E-3</v>
      </c>
      <c r="E61" s="103">
        <f>IFERROR((($C61*s_TR)/s_ind!D61),0)</f>
        <v>4.1800510966847892E-3</v>
      </c>
      <c r="F61" s="103">
        <f>IFERROR((($C61*s_TR)/s_ind!E61),0)</f>
        <v>8.5167782890889217E-4</v>
      </c>
      <c r="G61" s="103">
        <f>IFERROR((($C61*s_TR)/s_ind!F61),0)</f>
        <v>7.6498990775501443E-12</v>
      </c>
      <c r="H61" s="103">
        <f>IFERROR((($C61*s_TR)/s_ind!G61),0)</f>
        <v>1.908467986870694E-3</v>
      </c>
      <c r="I61" s="103">
        <f>IFERROR((($C61*s_TR)/s_ind!H61),0)</f>
        <v>5.236841254646591E-3</v>
      </c>
      <c r="J61" s="103">
        <f>IFERROR((($C61*s_TR)/s_ind!I61),0)</f>
        <v>2.2004313868010957E-10</v>
      </c>
      <c r="K61" s="103">
        <f>IFERROR((($C61*s_TR)/s_ind!J61),0)</f>
        <v>4.3689394166952324E-11</v>
      </c>
      <c r="L61" s="103">
        <f>IFERROR((($C61*s_TR)/s_ind!K61),0)</f>
        <v>1.2404504398132602E-10</v>
      </c>
      <c r="M61" s="103">
        <f>IFERROR((($C61*s_TR)/s_ind!L61),0)</f>
        <v>1.9325032127605476E-10</v>
      </c>
      <c r="N61" s="103">
        <f>IFERROR((($C61*s_TR)/s_ind!M61),0)</f>
        <v>4.2469465885150688E-11</v>
      </c>
      <c r="O61" s="103">
        <f>IFERROR((($C61*s_TR)/s_ind!N61),0)</f>
        <v>2.1192131655301425E-10</v>
      </c>
      <c r="P61" s="103">
        <f>IFERROR((($C61*s_TR)/s_ind!O61),0)</f>
        <v>4.2086529294883167E-11</v>
      </c>
      <c r="Q61" s="103">
        <f>IFERROR((($C61*s_TR)/s_ind!P61),0)</f>
        <v>1.1870179150727998E-10</v>
      </c>
      <c r="R61" s="103">
        <f>IFERROR((($C61*s_TR)/s_ind!Q61),0)</f>
        <v>1.8781546050268008E-10</v>
      </c>
      <c r="S61" s="103">
        <f>IFERROR((($C61*s_TR)/s_ind!R61),0)</f>
        <v>3.8508966764801497E-11</v>
      </c>
      <c r="T61" s="103">
        <f>IFERROR(IF((($C61*s_TR)/s_ind!C61)&lt;0.01,($C61*s_TR)/s_ind!C61,1-EXP(-(($C61*s_TR)/s_ind!C61))),".")</f>
        <v>1.0567901503119026E-3</v>
      </c>
      <c r="U61" s="103">
        <f>IFERROR(IF((($C61*s_TR)/s_ind!D61)&lt;0.01,($C61*s_TR)/s_ind!D61,1-EXP(-(($C61*s_TR)/s_ind!D61))),".")</f>
        <v>4.1800510966847892E-3</v>
      </c>
      <c r="V61" s="103">
        <f>IFERROR(IF((($C61*s_TR)/s_ind!E61)&lt;0.01,($C61*s_TR)/s_ind!E61,1-EXP(-(($C61*s_TR)/s_ind!E61))),".")</f>
        <v>8.5167782890889217E-4</v>
      </c>
      <c r="W61" s="103">
        <f>IFERROR(IF((($C61*s_TR)/s_ind!F61)&lt;0.01,($C61*s_TR)/s_ind!F61,1-EXP(-(($C61*s_TR)/s_ind!F61))),".")</f>
        <v>7.6498990775501443E-12</v>
      </c>
      <c r="X61" s="103">
        <f>IFERROR(IF((($C61*s_TR)/s_ind!G61)&lt;0.01,($C61*s_TR)/s_ind!G61,1-EXP(-(($C61*s_TR)/s_ind!G61))),".")</f>
        <v>1.908467986870694E-3</v>
      </c>
      <c r="Y61" s="103">
        <f>IFERROR(IF((($C61*s_TR)/s_ind!H61)&lt;0.01,($C61*s_TR)/s_ind!H61,1-EXP(-(($C61*s_TR)/s_ind!H61))),".")</f>
        <v>5.236841254646591E-3</v>
      </c>
      <c r="Z61" s="103">
        <f>IFERROR(IF((($C61*s_TR)/s_ind!I61)&lt;0.01,($C61*s_TR)/s_ind!I61,1-EXP(-(($C61*s_TR)/s_ind!I61))),".")</f>
        <v>2.2004313868010957E-10</v>
      </c>
      <c r="AA61" s="103">
        <f>IFERROR(IF((($C61*s_TR)/s_ind!J61)&lt;0.01,($C61*s_TR)/s_ind!J61,1-EXP(-(($C61*s_TR)/s_ind!J61))),".")</f>
        <v>4.3689394166952324E-11</v>
      </c>
      <c r="AB61" s="103">
        <f>IFERROR(IF((($C61*s_TR)/s_ind!K61)&lt;0.01,($C61*s_TR)/s_ind!K61,1-EXP(-(($C61*s_TR)/s_ind!K61))),".")</f>
        <v>1.2404504398132602E-10</v>
      </c>
      <c r="AC61" s="103">
        <f>IFERROR(IF((($C61*s_TR)/s_ind!L61)&lt;0.01,($C61*s_TR)/s_ind!L61,1-EXP(-(($C61*s_TR)/s_ind!L61))),".")</f>
        <v>1.9325032127605476E-10</v>
      </c>
      <c r="AD61" s="103">
        <f>IFERROR(IF((($C61*s_TR)/s_ind!M61)&lt;0.01,($C61*s_TR)/s_ind!M61,1-EXP(-(($C61*s_TR)/s_ind!M61))),".")</f>
        <v>4.2469465885150688E-11</v>
      </c>
      <c r="AE61" s="103">
        <f>IFERROR(IF((($C61*s_TR)/s_ind!N61)&lt;0.01,($C61*s_TR)/s_ind!N61,1-EXP(-(($C61*s_TR)/s_ind!N61))),".")</f>
        <v>2.1192131655301425E-10</v>
      </c>
      <c r="AF61" s="103">
        <f>IFERROR(IF((($C61*s_TR)/s_ind!O61)&lt;0.01,($C61*s_TR)/s_ind!O61,1-EXP(-(($C61*s_TR)/s_ind!O61))),".")</f>
        <v>4.2086529294883167E-11</v>
      </c>
      <c r="AG61" s="103">
        <f>IFERROR(IF((($C61*s_TR)/s_ind!P61)&lt;0.01,($C61*s_TR)/s_ind!P61,1-EXP(-(($C61*s_TR)/s_ind!P61))),".")</f>
        <v>1.1870179150727998E-10</v>
      </c>
      <c r="AH61" s="103">
        <f>IFERROR(IF((($C61*s_TR)/s_ind!Q61)&lt;0.01,($C61*s_TR)/s_ind!Q61,1-EXP(-(($C61*s_TR)/s_ind!Q61))),".")</f>
        <v>1.8781546050268008E-10</v>
      </c>
      <c r="AI61" s="103">
        <f>IFERROR(IF((($C61*s_TR)/s_ind!R61)&lt;0.01,($C61*s_TR)/s_ind!R61,1-EXP(-(($C61*s_TR)/s_ind!R61))),".")</f>
        <v>3.8508966764801497E-11</v>
      </c>
    </row>
    <row r="62" spans="1:35">
      <c r="A62" s="101" t="s">
        <v>331</v>
      </c>
      <c r="B62" s="106">
        <v>1.339E-6</v>
      </c>
      <c r="C62" s="89">
        <v>5</v>
      </c>
      <c r="D62" s="103">
        <f>IFERROR((($C62*s_TR)/s_ind!C62),0)</f>
        <v>0</v>
      </c>
      <c r="E62" s="103">
        <f>IFERROR((($C62*s_TR)/s_ind!D62),0)</f>
        <v>0</v>
      </c>
      <c r="F62" s="103">
        <f>IFERROR((($C62*s_TR)/s_ind!E62),0)</f>
        <v>0</v>
      </c>
      <c r="G62" s="103">
        <f>IFERROR((($C62*s_TR)/s_ind!F62),0)</f>
        <v>1.0786710021805885E-14</v>
      </c>
      <c r="H62" s="103">
        <f>IFERROR((($C62*s_TR)/s_ind!G62),0)</f>
        <v>1.0786710021805885E-14</v>
      </c>
      <c r="I62" s="103">
        <f>IFERROR((($C62*s_TR)/s_ind!H62),0)</f>
        <v>1.0786710021805885E-14</v>
      </c>
      <c r="J62" s="103">
        <f>IFERROR((($C62*s_TR)/s_ind!I62),0)</f>
        <v>4.4685376628081621E-14</v>
      </c>
      <c r="K62" s="103">
        <f>IFERROR((($C62*s_TR)/s_ind!J62),0)</f>
        <v>1.5174231145597121E-14</v>
      </c>
      <c r="L62" s="103">
        <f>IFERROR((($C62*s_TR)/s_ind!K62),0)</f>
        <v>3.2262329282530833E-14</v>
      </c>
      <c r="M62" s="103">
        <f>IFERROR((($C62*s_TR)/s_ind!L62),0)</f>
        <v>4.2891126323703588E-14</v>
      </c>
      <c r="N62" s="103">
        <f>IFERROR((($C62*s_TR)/s_ind!M62),0)</f>
        <v>6.2713320162546683E-14</v>
      </c>
      <c r="O62" s="103">
        <f>IFERROR((($C62*s_TR)/s_ind!N62),0)</f>
        <v>3.9743388109328724E-14</v>
      </c>
      <c r="P62" s="103">
        <f>IFERROR((($C62*s_TR)/s_ind!O62),0)</f>
        <v>1.2739960043408211E-14</v>
      </c>
      <c r="Q62" s="103">
        <f>IFERROR((($C62*s_TR)/s_ind!P62),0)</f>
        <v>2.6776844709950206E-14</v>
      </c>
      <c r="R62" s="103">
        <f>IFERROR((($C62*s_TR)/s_ind!Q62),0)</f>
        <v>3.5885799213084985E-14</v>
      </c>
      <c r="S62" s="103">
        <f>IFERROR((($C62*s_TR)/s_ind!R62),0)</f>
        <v>5.4299416700840958E-14</v>
      </c>
      <c r="T62" s="103" t="str">
        <f>IFERROR(IF((($C62*s_TR)/s_ind!C62)&lt;0.01,($C62*s_TR)/s_ind!C62,1-EXP(-(($C62*s_TR)/s_ind!C62))),".")</f>
        <v>.</v>
      </c>
      <c r="U62" s="103" t="str">
        <f>IFERROR(IF((($C62*s_TR)/s_ind!D62)&lt;0.01,($C62*s_TR)/s_ind!D62,1-EXP(-(($C62*s_TR)/s_ind!D62))),".")</f>
        <v>.</v>
      </c>
      <c r="V62" s="103" t="str">
        <f>IFERROR(IF((($C62*s_TR)/s_ind!E62)&lt;0.01,($C62*s_TR)/s_ind!E62,1-EXP(-(($C62*s_TR)/s_ind!E62))),".")</f>
        <v>.</v>
      </c>
      <c r="W62" s="103">
        <f>IFERROR(IF((($C62*s_TR)/s_ind!F62)&lt;0.01,($C62*s_TR)/s_ind!F62,1-EXP(-(($C62*s_TR)/s_ind!F62))),".")</f>
        <v>1.0786710021805885E-14</v>
      </c>
      <c r="X62" s="103">
        <f>IFERROR(IF((($C62*s_TR)/s_ind!G62)&lt;0.01,($C62*s_TR)/s_ind!G62,1-EXP(-(($C62*s_TR)/s_ind!G62))),".")</f>
        <v>1.0786710021805885E-14</v>
      </c>
      <c r="Y62" s="103">
        <f>IFERROR(IF((($C62*s_TR)/s_ind!H62)&lt;0.01,($C62*s_TR)/s_ind!H62,1-EXP(-(($C62*s_TR)/s_ind!H62))),".")</f>
        <v>1.0786710021805885E-14</v>
      </c>
      <c r="Z62" s="103">
        <f>IFERROR(IF((($C62*s_TR)/s_ind!I62)&lt;0.01,($C62*s_TR)/s_ind!I62,1-EXP(-(($C62*s_TR)/s_ind!I62))),".")</f>
        <v>4.4685376628081621E-14</v>
      </c>
      <c r="AA62" s="103">
        <f>IFERROR(IF((($C62*s_TR)/s_ind!J62)&lt;0.01,($C62*s_TR)/s_ind!J62,1-EXP(-(($C62*s_TR)/s_ind!J62))),".")</f>
        <v>1.5174231145597121E-14</v>
      </c>
      <c r="AB62" s="103">
        <f>IFERROR(IF((($C62*s_TR)/s_ind!K62)&lt;0.01,($C62*s_TR)/s_ind!K62,1-EXP(-(($C62*s_TR)/s_ind!K62))),".")</f>
        <v>3.2262329282530833E-14</v>
      </c>
      <c r="AC62" s="103">
        <f>IFERROR(IF((($C62*s_TR)/s_ind!L62)&lt;0.01,($C62*s_TR)/s_ind!L62,1-EXP(-(($C62*s_TR)/s_ind!L62))),".")</f>
        <v>4.2891126323703588E-14</v>
      </c>
      <c r="AD62" s="103">
        <f>IFERROR(IF((($C62*s_TR)/s_ind!M62)&lt;0.01,($C62*s_TR)/s_ind!M62,1-EXP(-(($C62*s_TR)/s_ind!M62))),".")</f>
        <v>6.2713320162546683E-14</v>
      </c>
      <c r="AE62" s="103">
        <f>IFERROR(IF((($C62*s_TR)/s_ind!N62)&lt;0.01,($C62*s_TR)/s_ind!N62,1-EXP(-(($C62*s_TR)/s_ind!N62))),".")</f>
        <v>3.9743388109328724E-14</v>
      </c>
      <c r="AF62" s="103">
        <f>IFERROR(IF((($C62*s_TR)/s_ind!O62)&lt;0.01,($C62*s_TR)/s_ind!O62,1-EXP(-(($C62*s_TR)/s_ind!O62))),".")</f>
        <v>1.2739960043408211E-14</v>
      </c>
      <c r="AG62" s="103">
        <f>IFERROR(IF((($C62*s_TR)/s_ind!P62)&lt;0.01,($C62*s_TR)/s_ind!P62,1-EXP(-(($C62*s_TR)/s_ind!P62))),".")</f>
        <v>2.6776844709950206E-14</v>
      </c>
      <c r="AH62" s="103">
        <f>IFERROR(IF((($C62*s_TR)/s_ind!Q62)&lt;0.01,($C62*s_TR)/s_ind!Q62,1-EXP(-(($C62*s_TR)/s_ind!Q62))),".")</f>
        <v>3.5885799213084985E-14</v>
      </c>
      <c r="AI62" s="103">
        <f>IFERROR(IF((($C62*s_TR)/s_ind!R62)&lt;0.01,($C62*s_TR)/s_ind!R62,1-EXP(-(($C62*s_TR)/s_ind!R62))),".")</f>
        <v>5.4299416700840958E-14</v>
      </c>
    </row>
    <row r="63" spans="1:35">
      <c r="A63" s="98" t="s">
        <v>48</v>
      </c>
      <c r="B63" s="98" t="s">
        <v>24</v>
      </c>
      <c r="C63" s="113">
        <v>5</v>
      </c>
      <c r="D63" s="99">
        <f>SUM(D64:D76)</f>
        <v>1.5010488996364739E-3</v>
      </c>
      <c r="E63" s="99">
        <f t="shared" ref="E63:S63" si="6">SUM(E64:E76)</f>
        <v>8.9306700746806071E-3</v>
      </c>
      <c r="F63" s="99">
        <f t="shared" si="6"/>
        <v>1.8196078287028537E-3</v>
      </c>
      <c r="G63" s="99">
        <f t="shared" si="6"/>
        <v>1.3171685386424532E-6</v>
      </c>
      <c r="H63" s="99">
        <f t="shared" si="6"/>
        <v>3.3219738968779701E-3</v>
      </c>
      <c r="I63" s="99">
        <f t="shared" si="6"/>
        <v>1.0433036142855723E-2</v>
      </c>
      <c r="J63" s="99">
        <f t="shared" si="6"/>
        <v>4.0074746661690887E-5</v>
      </c>
      <c r="K63" s="99">
        <f t="shared" si="6"/>
        <v>7.4874173599046952E-6</v>
      </c>
      <c r="L63" s="99">
        <f t="shared" si="6"/>
        <v>2.1397840596640545E-5</v>
      </c>
      <c r="M63" s="99">
        <f t="shared" si="6"/>
        <v>3.4036099803354231E-5</v>
      </c>
      <c r="N63" s="99">
        <f t="shared" si="6"/>
        <v>7.2974522881952112E-6</v>
      </c>
      <c r="O63" s="99">
        <f t="shared" si="6"/>
        <v>3.9418466713149513E-5</v>
      </c>
      <c r="P63" s="99">
        <f t="shared" si="6"/>
        <v>7.2908566479426383E-6</v>
      </c>
      <c r="Q63" s="99">
        <f t="shared" si="6"/>
        <v>2.104978167673076E-5</v>
      </c>
      <c r="R63" s="99">
        <f t="shared" si="6"/>
        <v>3.3068417183634598E-5</v>
      </c>
      <c r="S63" s="99">
        <f t="shared" si="6"/>
        <v>6.6305187773102234E-6</v>
      </c>
      <c r="T63" s="100">
        <f>IFERROR(IF(D63&lt;0.01,D63,1-EXP(-(D63))),".")</f>
        <v>1.5010488996364739E-3</v>
      </c>
      <c r="U63" s="100">
        <f t="shared" ref="U63:AI63" si="7">IFERROR(IF(E63&lt;0.01,E63,1-EXP(-(E63))),".")</f>
        <v>8.9306700746806071E-3</v>
      </c>
      <c r="V63" s="100">
        <f t="shared" si="7"/>
        <v>1.8196078287028537E-3</v>
      </c>
      <c r="W63" s="100">
        <f t="shared" si="7"/>
        <v>1.3171685386424532E-6</v>
      </c>
      <c r="X63" s="100">
        <f t="shared" si="7"/>
        <v>3.3219738968779701E-3</v>
      </c>
      <c r="Y63" s="100">
        <f t="shared" si="7"/>
        <v>1.0378800798249932E-2</v>
      </c>
      <c r="Z63" s="100">
        <f t="shared" si="7"/>
        <v>4.0074746661690887E-5</v>
      </c>
      <c r="AA63" s="100">
        <f t="shared" si="7"/>
        <v>7.4874173599046952E-6</v>
      </c>
      <c r="AB63" s="100">
        <f t="shared" si="7"/>
        <v>2.1397840596640545E-5</v>
      </c>
      <c r="AC63" s="100">
        <f t="shared" si="7"/>
        <v>3.4036099803354231E-5</v>
      </c>
      <c r="AD63" s="100">
        <f t="shared" si="7"/>
        <v>7.2974522881952112E-6</v>
      </c>
      <c r="AE63" s="100">
        <f t="shared" si="7"/>
        <v>3.9418466713149513E-5</v>
      </c>
      <c r="AF63" s="100">
        <f t="shared" si="7"/>
        <v>7.2908566479426383E-6</v>
      </c>
      <c r="AG63" s="100">
        <f t="shared" si="7"/>
        <v>2.104978167673076E-5</v>
      </c>
      <c r="AH63" s="100">
        <f t="shared" si="7"/>
        <v>3.3068417183634598E-5</v>
      </c>
      <c r="AI63" s="100">
        <f t="shared" si="7"/>
        <v>6.6305187773102234E-6</v>
      </c>
    </row>
    <row r="64" spans="1:35">
      <c r="A64" s="101" t="s">
        <v>319</v>
      </c>
      <c r="B64" s="106">
        <v>1</v>
      </c>
      <c r="C64" s="89">
        <v>5</v>
      </c>
      <c r="D64" s="103">
        <f>IFERROR((($C64*s_TR)/s_ind!C64),0)</f>
        <v>0</v>
      </c>
      <c r="E64" s="103">
        <f>IFERROR((($C64*s_TR)/s_ind!D64),0)</f>
        <v>6.570957322422311E-7</v>
      </c>
      <c r="F64" s="103">
        <f>IFERROR((($C64*s_TR)/s_ind!E64),0)</f>
        <v>1.3388206356262234E-7</v>
      </c>
      <c r="G64" s="103">
        <f>IFERROR((($C64*s_TR)/s_ind!F64),0)</f>
        <v>3.0802578812376188E-10</v>
      </c>
      <c r="H64" s="103">
        <f>IFERROR((($C64*s_TR)/s_ind!G64),0)</f>
        <v>1.3419008935074609E-7</v>
      </c>
      <c r="I64" s="103">
        <f>IFERROR((($C64*s_TR)/s_ind!H64),0)</f>
        <v>6.5740375803035493E-7</v>
      </c>
      <c r="J64" s="103">
        <f>IFERROR((($C64*s_TR)/s_ind!I64),0)</f>
        <v>8.4954766768767093E-9</v>
      </c>
      <c r="K64" s="103">
        <f>IFERROR((($C64*s_TR)/s_ind!J64),0)</f>
        <v>1.7904949465196713E-9</v>
      </c>
      <c r="L64" s="103">
        <f>IFERROR((($C64*s_TR)/s_ind!K64),0)</f>
        <v>5.0527579904403287E-9</v>
      </c>
      <c r="M64" s="103">
        <f>IFERROR((($C64*s_TR)/s_ind!L64),0)</f>
        <v>7.7338132506739744E-9</v>
      </c>
      <c r="N64" s="103">
        <f>IFERROR((($C64*s_TR)/s_ind!M64),0)</f>
        <v>1.7576848296986301E-9</v>
      </c>
      <c r="O64" s="103">
        <f>IFERROR((($C64*s_TR)/s_ind!N64),0)</f>
        <v>8.0207999383561617E-9</v>
      </c>
      <c r="P64" s="103">
        <f>IFERROR((($C64*s_TR)/s_ind!O64),0)</f>
        <v>1.6838367323479633E-9</v>
      </c>
      <c r="Q64" s="103">
        <f>IFERROR((($C64*s_TR)/s_ind!P64),0)</f>
        <v>4.7135665628894774E-9</v>
      </c>
      <c r="R64" s="103">
        <f>IFERROR((($C64*s_TR)/s_ind!Q64),0)</f>
        <v>7.120769750323081E-9</v>
      </c>
      <c r="S64" s="103">
        <f>IFERROR((($C64*s_TR)/s_ind!R64),0)</f>
        <v>1.5505766438631787E-9</v>
      </c>
      <c r="T64" s="103" t="str">
        <f>IFERROR(IF((($C64*s_TR)/s_ind!C64)&lt;0.01,($C64*s_TR)/s_ind!C64,1-EXP(-(($C64*s_TR)/s_ind!C64))),".")</f>
        <v>.</v>
      </c>
      <c r="U64" s="103">
        <f>IFERROR(IF((($C64*s_TR)/s_ind!D64)&lt;0.01,($C64*s_TR)/s_ind!D64,1-EXP(-(($C64*s_TR)/s_ind!D64))),".")</f>
        <v>6.570957322422311E-7</v>
      </c>
      <c r="V64" s="103">
        <f>IFERROR(IF((($C64*s_TR)/s_ind!E64)&lt;0.01,($C64*s_TR)/s_ind!E64,1-EXP(-(($C64*s_TR)/s_ind!E64))),".")</f>
        <v>1.3388206356262234E-7</v>
      </c>
      <c r="W64" s="103">
        <f>IFERROR(IF((($C64*s_TR)/s_ind!F64)&lt;0.01,($C64*s_TR)/s_ind!F64,1-EXP(-(($C64*s_TR)/s_ind!F64))),".")</f>
        <v>3.0802578812376188E-10</v>
      </c>
      <c r="X64" s="103">
        <f>IFERROR(IF((($C64*s_TR)/s_ind!G64)&lt;0.01,($C64*s_TR)/s_ind!G64,1-EXP(-(($C64*s_TR)/s_ind!G64))),".")</f>
        <v>1.3419008935074609E-7</v>
      </c>
      <c r="Y64" s="103">
        <f>IFERROR(IF((($C64*s_TR)/s_ind!H64)&lt;0.01,($C64*s_TR)/s_ind!H64,1-EXP(-(($C64*s_TR)/s_ind!H64))),".")</f>
        <v>6.5740375803035493E-7</v>
      </c>
      <c r="Z64" s="103">
        <f>IFERROR(IF((($C64*s_TR)/s_ind!I64)&lt;0.01,($C64*s_TR)/s_ind!I64,1-EXP(-(($C64*s_TR)/s_ind!I64))),".")</f>
        <v>8.4954766768767093E-9</v>
      </c>
      <c r="AA64" s="103">
        <f>IFERROR(IF((($C64*s_TR)/s_ind!J64)&lt;0.01,($C64*s_TR)/s_ind!J64,1-EXP(-(($C64*s_TR)/s_ind!J64))),".")</f>
        <v>1.7904949465196713E-9</v>
      </c>
      <c r="AB64" s="103">
        <f>IFERROR(IF((($C64*s_TR)/s_ind!K64)&lt;0.01,($C64*s_TR)/s_ind!K64,1-EXP(-(($C64*s_TR)/s_ind!K64))),".")</f>
        <v>5.0527579904403287E-9</v>
      </c>
      <c r="AC64" s="103">
        <f>IFERROR(IF((($C64*s_TR)/s_ind!L64)&lt;0.01,($C64*s_TR)/s_ind!L64,1-EXP(-(($C64*s_TR)/s_ind!L64))),".")</f>
        <v>7.7338132506739744E-9</v>
      </c>
      <c r="AD64" s="103">
        <f>IFERROR(IF((($C64*s_TR)/s_ind!M64)&lt;0.01,($C64*s_TR)/s_ind!M64,1-EXP(-(($C64*s_TR)/s_ind!M64))),".")</f>
        <v>1.7576848296986301E-9</v>
      </c>
      <c r="AE64" s="103">
        <f>IFERROR(IF((($C64*s_TR)/s_ind!N64)&lt;0.01,($C64*s_TR)/s_ind!N64,1-EXP(-(($C64*s_TR)/s_ind!N64))),".")</f>
        <v>8.0207999383561617E-9</v>
      </c>
      <c r="AF64" s="103">
        <f>IFERROR(IF((($C64*s_TR)/s_ind!O64)&lt;0.01,($C64*s_TR)/s_ind!O64,1-EXP(-(($C64*s_TR)/s_ind!O64))),".")</f>
        <v>1.6838367323479633E-9</v>
      </c>
      <c r="AG64" s="103">
        <f>IFERROR(IF((($C64*s_TR)/s_ind!P64)&lt;0.01,($C64*s_TR)/s_ind!P64,1-EXP(-(($C64*s_TR)/s_ind!P64))),".")</f>
        <v>4.7135665628894774E-9</v>
      </c>
      <c r="AH64" s="103">
        <f>IFERROR(IF((($C64*s_TR)/s_ind!Q64)&lt;0.01,($C64*s_TR)/s_ind!Q64,1-EXP(-(($C64*s_TR)/s_ind!Q64))),".")</f>
        <v>7.120769750323081E-9</v>
      </c>
      <c r="AI64" s="103">
        <f>IFERROR(IF((($C64*s_TR)/s_ind!R64)&lt;0.01,($C64*s_TR)/s_ind!R64,1-EXP(-(($C64*s_TR)/s_ind!R64))),".")</f>
        <v>1.5505766438631787E-9</v>
      </c>
    </row>
    <row r="65" spans="1:35">
      <c r="A65" s="101" t="s">
        <v>320</v>
      </c>
      <c r="B65" s="106">
        <v>1</v>
      </c>
      <c r="C65" s="89">
        <v>5</v>
      </c>
      <c r="D65" s="103">
        <f>IFERROR((($C65*s_TR)/s_ind!C65),0)</f>
        <v>0</v>
      </c>
      <c r="E65" s="103">
        <f>IFERROR((($C65*s_TR)/s_ind!D65),0)</f>
        <v>4.0059783676171103E-6</v>
      </c>
      <c r="F65" s="103">
        <f>IFERROR((($C65*s_TR)/s_ind!E65),0)</f>
        <v>8.1621082610546058E-7</v>
      </c>
      <c r="G65" s="103">
        <f>IFERROR((($C65*s_TR)/s_ind!F65),0)</f>
        <v>4.7604330671691342E-15</v>
      </c>
      <c r="H65" s="103">
        <f>IFERROR((($C65*s_TR)/s_ind!G65),0)</f>
        <v>8.1621083086589374E-7</v>
      </c>
      <c r="I65" s="103">
        <f>IFERROR((($C65*s_TR)/s_ind!H65),0)</f>
        <v>4.0059783723775439E-6</v>
      </c>
      <c r="J65" s="103">
        <f>IFERROR((($C65*s_TR)/s_ind!I65),0)</f>
        <v>3.3336777140383559E-14</v>
      </c>
      <c r="K65" s="103">
        <f>IFERROR((($C65*s_TR)/s_ind!J65),0)</f>
        <v>1.5382703991057535E-14</v>
      </c>
      <c r="L65" s="103">
        <f>IFERROR((($C65*s_TR)/s_ind!K65),0)</f>
        <v>2.9127013474191781E-14</v>
      </c>
      <c r="M65" s="103">
        <f>IFERROR((($C65*s_TR)/s_ind!L65),0)</f>
        <v>3.3222999743999994E-14</v>
      </c>
      <c r="N65" s="103">
        <f>IFERROR((($C65*s_TR)/s_ind!M65),0)</f>
        <v>2.5827468979068491E-14</v>
      </c>
      <c r="O65" s="103">
        <f>IFERROR((($C65*s_TR)/s_ind!N65),0)</f>
        <v>3.093103033643837E-14</v>
      </c>
      <c r="P65" s="103">
        <f>IFERROR((($C65*s_TR)/s_ind!O65),0)</f>
        <v>1.427261195046575E-14</v>
      </c>
      <c r="Q65" s="103">
        <f>IFERROR((($C65*s_TR)/s_ind!P65),0)</f>
        <v>2.7025064048219181E-14</v>
      </c>
      <c r="R65" s="103">
        <f>IFERROR((($C65*s_TR)/s_ind!Q65),0)</f>
        <v>3.0825463680000002E-14</v>
      </c>
      <c r="S65" s="103">
        <f>IFERROR((($C65*s_TR)/s_ind!R65),0)</f>
        <v>2.3963631011506851E-14</v>
      </c>
      <c r="T65" s="103" t="str">
        <f>IFERROR(IF((($C65*s_TR)/s_ind!C65)&lt;0.01,($C65*s_TR)/s_ind!C65,1-EXP(-(($C65*s_TR)/s_ind!C65))),".")</f>
        <v>.</v>
      </c>
      <c r="U65" s="103">
        <f>IFERROR(IF((($C65*s_TR)/s_ind!D65)&lt;0.01,($C65*s_TR)/s_ind!D65,1-EXP(-(($C65*s_TR)/s_ind!D65))),".")</f>
        <v>4.0059783676171103E-6</v>
      </c>
      <c r="V65" s="103">
        <f>IFERROR(IF((($C65*s_TR)/s_ind!E65)&lt;0.01,($C65*s_TR)/s_ind!E65,1-EXP(-(($C65*s_TR)/s_ind!E65))),".")</f>
        <v>8.1621082610546058E-7</v>
      </c>
      <c r="W65" s="103">
        <f>IFERROR(IF((($C65*s_TR)/s_ind!F65)&lt;0.01,($C65*s_TR)/s_ind!F65,1-EXP(-(($C65*s_TR)/s_ind!F65))),".")</f>
        <v>4.7604330671691342E-15</v>
      </c>
      <c r="X65" s="103">
        <f>IFERROR(IF((($C65*s_TR)/s_ind!G65)&lt;0.01,($C65*s_TR)/s_ind!G65,1-EXP(-(($C65*s_TR)/s_ind!G65))),".")</f>
        <v>8.1621083086589374E-7</v>
      </c>
      <c r="Y65" s="103">
        <f>IFERROR(IF((($C65*s_TR)/s_ind!H65)&lt;0.01,($C65*s_TR)/s_ind!H65,1-EXP(-(($C65*s_TR)/s_ind!H65))),".")</f>
        <v>4.0059783723775439E-6</v>
      </c>
      <c r="Z65" s="103">
        <f>IFERROR(IF((($C65*s_TR)/s_ind!I65)&lt;0.01,($C65*s_TR)/s_ind!I65,1-EXP(-(($C65*s_TR)/s_ind!I65))),".")</f>
        <v>3.3336777140383559E-14</v>
      </c>
      <c r="AA65" s="103">
        <f>IFERROR(IF((($C65*s_TR)/s_ind!J65)&lt;0.01,($C65*s_TR)/s_ind!J65,1-EXP(-(($C65*s_TR)/s_ind!J65))),".")</f>
        <v>1.5382703991057535E-14</v>
      </c>
      <c r="AB65" s="103">
        <f>IFERROR(IF((($C65*s_TR)/s_ind!K65)&lt;0.01,($C65*s_TR)/s_ind!K65,1-EXP(-(($C65*s_TR)/s_ind!K65))),".")</f>
        <v>2.9127013474191781E-14</v>
      </c>
      <c r="AC65" s="103">
        <f>IFERROR(IF((($C65*s_TR)/s_ind!L65)&lt;0.01,($C65*s_TR)/s_ind!L65,1-EXP(-(($C65*s_TR)/s_ind!L65))),".")</f>
        <v>3.3222999743999994E-14</v>
      </c>
      <c r="AD65" s="103">
        <f>IFERROR(IF((($C65*s_TR)/s_ind!M65)&lt;0.01,($C65*s_TR)/s_ind!M65,1-EXP(-(($C65*s_TR)/s_ind!M65))),".")</f>
        <v>2.5827468979068491E-14</v>
      </c>
      <c r="AE65" s="103">
        <f>IFERROR(IF((($C65*s_TR)/s_ind!N65)&lt;0.01,($C65*s_TR)/s_ind!N65,1-EXP(-(($C65*s_TR)/s_ind!N65))),".")</f>
        <v>3.093103033643837E-14</v>
      </c>
      <c r="AF65" s="103">
        <f>IFERROR(IF((($C65*s_TR)/s_ind!O65)&lt;0.01,($C65*s_TR)/s_ind!O65,1-EXP(-(($C65*s_TR)/s_ind!O65))),".")</f>
        <v>1.427261195046575E-14</v>
      </c>
      <c r="AG65" s="103">
        <f>IFERROR(IF((($C65*s_TR)/s_ind!P65)&lt;0.01,($C65*s_TR)/s_ind!P65,1-EXP(-(($C65*s_TR)/s_ind!P65))),".")</f>
        <v>2.7025064048219181E-14</v>
      </c>
      <c r="AH65" s="103">
        <f>IFERROR(IF((($C65*s_TR)/s_ind!Q65)&lt;0.01,($C65*s_TR)/s_ind!Q65,1-EXP(-(($C65*s_TR)/s_ind!Q65))),".")</f>
        <v>3.0825463680000002E-14</v>
      </c>
      <c r="AI65" s="103">
        <f>IFERROR(IF((($C65*s_TR)/s_ind!R65)&lt;0.01,($C65*s_TR)/s_ind!R65,1-EXP(-(($C65*s_TR)/s_ind!R65))),".")</f>
        <v>2.3963631011506851E-14</v>
      </c>
    </row>
    <row r="66" spans="1:35">
      <c r="A66" s="101" t="s">
        <v>321</v>
      </c>
      <c r="B66" s="106">
        <v>0.99980000000000002</v>
      </c>
      <c r="C66" s="89">
        <v>5</v>
      </c>
      <c r="D66" s="103">
        <f>IFERROR((($C66*s_TR)/s_ind!C66),0)</f>
        <v>1.6229921654638576E-7</v>
      </c>
      <c r="E66" s="103">
        <f>IFERROR((($C66*s_TR)/s_ind!D66),0)</f>
        <v>2.2388652248922072E-5</v>
      </c>
      <c r="F66" s="103">
        <f>IFERROR((($C66*s_TR)/s_ind!E66),0)</f>
        <v>4.5616472857666622E-6</v>
      </c>
      <c r="G66" s="103">
        <f>IFERROR((($C66*s_TR)/s_ind!F66),0)</f>
        <v>2.0060864063013927E-7</v>
      </c>
      <c r="H66" s="103">
        <f>IFERROR((($C66*s_TR)/s_ind!G66),0)</f>
        <v>4.9245551429431877E-6</v>
      </c>
      <c r="I66" s="103">
        <f>IFERROR((($C66*s_TR)/s_ind!H66),0)</f>
        <v>2.2751560106098596E-5</v>
      </c>
      <c r="J66" s="103">
        <f>IFERROR((($C66*s_TR)/s_ind!I66),0)</f>
        <v>5.1795771642839823E-6</v>
      </c>
      <c r="K66" s="103">
        <f>IFERROR((($C66*s_TR)/s_ind!J66),0)</f>
        <v>1.1783385887254746E-6</v>
      </c>
      <c r="L66" s="103">
        <f>IFERROR((($C66*s_TR)/s_ind!K66),0)</f>
        <v>3.2818190446321074E-6</v>
      </c>
      <c r="M66" s="103">
        <f>IFERROR((($C66*s_TR)/s_ind!L66),0)</f>
        <v>4.8509083430485696E-6</v>
      </c>
      <c r="N66" s="103">
        <f>IFERROR((($C66*s_TR)/s_ind!M66),0)</f>
        <v>1.1625137936289548E-6</v>
      </c>
      <c r="O66" s="103">
        <f>IFERROR((($C66*s_TR)/s_ind!N66),0)</f>
        <v>4.6125668955428045E-6</v>
      </c>
      <c r="P66" s="103">
        <f>IFERROR((($C66*s_TR)/s_ind!O66),0)</f>
        <v>1.0507208816434528E-6</v>
      </c>
      <c r="Q66" s="103">
        <f>IFERROR((($C66*s_TR)/s_ind!P66),0)</f>
        <v>2.9393700800158112E-6</v>
      </c>
      <c r="R66" s="103">
        <f>IFERROR((($C66*s_TR)/s_ind!Q66),0)</f>
        <v>4.108629015668147E-6</v>
      </c>
      <c r="S66" s="103">
        <f>IFERROR((($C66*s_TR)/s_ind!R66),0)</f>
        <v>1.0098475020969844E-6</v>
      </c>
      <c r="T66" s="103">
        <f>IFERROR(IF((($C66*s_TR)/s_ind!C66)&lt;0.01,($C66*s_TR)/s_ind!C66,1-EXP(-(($C66*s_TR)/s_ind!C66))),".")</f>
        <v>1.6229921654638576E-7</v>
      </c>
      <c r="U66" s="103">
        <f>IFERROR(IF((($C66*s_TR)/s_ind!D66)&lt;0.01,($C66*s_TR)/s_ind!D66,1-EXP(-(($C66*s_TR)/s_ind!D66))),".")</f>
        <v>2.2388652248922072E-5</v>
      </c>
      <c r="V66" s="103">
        <f>IFERROR(IF((($C66*s_TR)/s_ind!E66)&lt;0.01,($C66*s_TR)/s_ind!E66,1-EXP(-(($C66*s_TR)/s_ind!E66))),".")</f>
        <v>4.5616472857666622E-6</v>
      </c>
      <c r="W66" s="103">
        <f>IFERROR(IF((($C66*s_TR)/s_ind!F66)&lt;0.01,($C66*s_TR)/s_ind!F66,1-EXP(-(($C66*s_TR)/s_ind!F66))),".")</f>
        <v>2.0060864063013927E-7</v>
      </c>
      <c r="X66" s="103">
        <f>IFERROR(IF((($C66*s_TR)/s_ind!G66)&lt;0.01,($C66*s_TR)/s_ind!G66,1-EXP(-(($C66*s_TR)/s_ind!G66))),".")</f>
        <v>4.9245551429431877E-6</v>
      </c>
      <c r="Y66" s="103">
        <f>IFERROR(IF((($C66*s_TR)/s_ind!H66)&lt;0.01,($C66*s_TR)/s_ind!H66,1-EXP(-(($C66*s_TR)/s_ind!H66))),".")</f>
        <v>2.2751560106098596E-5</v>
      </c>
      <c r="Z66" s="103">
        <f>IFERROR(IF((($C66*s_TR)/s_ind!I66)&lt;0.01,($C66*s_TR)/s_ind!I66,1-EXP(-(($C66*s_TR)/s_ind!I66))),".")</f>
        <v>5.1795771642839823E-6</v>
      </c>
      <c r="AA66" s="103">
        <f>IFERROR(IF((($C66*s_TR)/s_ind!J66)&lt;0.01,($C66*s_TR)/s_ind!J66,1-EXP(-(($C66*s_TR)/s_ind!J66))),".")</f>
        <v>1.1783385887254746E-6</v>
      </c>
      <c r="AB66" s="103">
        <f>IFERROR(IF((($C66*s_TR)/s_ind!K66)&lt;0.01,($C66*s_TR)/s_ind!K66,1-EXP(-(($C66*s_TR)/s_ind!K66))),".")</f>
        <v>3.2818190446321074E-6</v>
      </c>
      <c r="AC66" s="103">
        <f>IFERROR(IF((($C66*s_TR)/s_ind!L66)&lt;0.01,($C66*s_TR)/s_ind!L66,1-EXP(-(($C66*s_TR)/s_ind!L66))),".")</f>
        <v>4.8509083430485696E-6</v>
      </c>
      <c r="AD66" s="103">
        <f>IFERROR(IF((($C66*s_TR)/s_ind!M66)&lt;0.01,($C66*s_TR)/s_ind!M66,1-EXP(-(($C66*s_TR)/s_ind!M66))),".")</f>
        <v>1.1625137936289548E-6</v>
      </c>
      <c r="AE66" s="103">
        <f>IFERROR(IF((($C66*s_TR)/s_ind!N66)&lt;0.01,($C66*s_TR)/s_ind!N66,1-EXP(-(($C66*s_TR)/s_ind!N66))),".")</f>
        <v>4.6125668955428045E-6</v>
      </c>
      <c r="AF66" s="103">
        <f>IFERROR(IF((($C66*s_TR)/s_ind!O66)&lt;0.01,($C66*s_TR)/s_ind!O66,1-EXP(-(($C66*s_TR)/s_ind!O66))),".")</f>
        <v>1.0507208816434528E-6</v>
      </c>
      <c r="AG66" s="103">
        <f>IFERROR(IF((($C66*s_TR)/s_ind!P66)&lt;0.01,($C66*s_TR)/s_ind!P66,1-EXP(-(($C66*s_TR)/s_ind!P66))),".")</f>
        <v>2.9393700800158112E-6</v>
      </c>
      <c r="AH66" s="103">
        <f>IFERROR(IF((($C66*s_TR)/s_ind!Q66)&lt;0.01,($C66*s_TR)/s_ind!Q66,1-EXP(-(($C66*s_TR)/s_ind!Q66))),".")</f>
        <v>4.108629015668147E-6</v>
      </c>
      <c r="AI66" s="103">
        <f>IFERROR(IF((($C66*s_TR)/s_ind!R66)&lt;0.01,($C66*s_TR)/s_ind!R66,1-EXP(-(($C66*s_TR)/s_ind!R66))),".")</f>
        <v>1.0098475020969844E-6</v>
      </c>
    </row>
    <row r="67" spans="1:35">
      <c r="A67" s="101" t="s">
        <v>322</v>
      </c>
      <c r="B67" s="106">
        <v>2.0000000000000001E-4</v>
      </c>
      <c r="C67" s="89">
        <v>5</v>
      </c>
      <c r="D67" s="103">
        <f>IFERROR((($C67*s_TR)/s_ind!C67),0)</f>
        <v>0</v>
      </c>
      <c r="E67" s="103">
        <f>IFERROR((($C67*s_TR)/s_ind!D67),0)</f>
        <v>0</v>
      </c>
      <c r="F67" s="103">
        <f>IFERROR((($C67*s_TR)/s_ind!E67),0)</f>
        <v>0</v>
      </c>
      <c r="G67" s="103">
        <f>IFERROR((($C67*s_TR)/s_ind!F67),0)</f>
        <v>3.5860531034622121E-15</v>
      </c>
      <c r="H67" s="103">
        <f>IFERROR((($C67*s_TR)/s_ind!G67),0)</f>
        <v>3.5860531034622121E-15</v>
      </c>
      <c r="I67" s="103">
        <f>IFERROR((($C67*s_TR)/s_ind!H67),0)</f>
        <v>3.5860531034622121E-15</v>
      </c>
      <c r="J67" s="103">
        <f>IFERROR((($C67*s_TR)/s_ind!I67),0)</f>
        <v>3.2967293842849301E-14</v>
      </c>
      <c r="K67" s="103">
        <f>IFERROR((($C67*s_TR)/s_ind!J67),0)</f>
        <v>1.0078171870937425E-14</v>
      </c>
      <c r="L67" s="103">
        <f>IFERROR((($C67*s_TR)/s_ind!K67),0)</f>
        <v>2.2151215735259177E-14</v>
      </c>
      <c r="M67" s="103">
        <f>IFERROR((($C67*s_TR)/s_ind!L67),0)</f>
        <v>3.0722712134400004E-14</v>
      </c>
      <c r="N67" s="103">
        <f>IFERROR((($C67*s_TR)/s_ind!M67),0)</f>
        <v>2.3988967009052059E-14</v>
      </c>
      <c r="O67" s="103">
        <f>IFERROR((($C67*s_TR)/s_ind!N67),0)</f>
        <v>2.4808164263013698E-14</v>
      </c>
      <c r="P67" s="103">
        <f>IFERROR((($C67*s_TR)/s_ind!O67),0)</f>
        <v>7.5839085985315063E-15</v>
      </c>
      <c r="Q67" s="103">
        <f>IFERROR((($C67*s_TR)/s_ind!P67),0)</f>
        <v>1.6668975051616439E-14</v>
      </c>
      <c r="R67" s="103">
        <f>IFERROR((($C67*s_TR)/s_ind!Q67),0)</f>
        <v>2.3119097760000002E-14</v>
      </c>
      <c r="S67" s="103">
        <f>IFERROR((($C67*s_TR)/s_ind!R67),0)</f>
        <v>1.8051898250958905E-14</v>
      </c>
      <c r="T67" s="103" t="str">
        <f>IFERROR(IF((($C67*s_TR)/s_ind!C67)&lt;0.01,($C67*s_TR)/s_ind!C67,1-EXP(-(($C67*s_TR)/s_ind!C67))),".")</f>
        <v>.</v>
      </c>
      <c r="U67" s="103" t="str">
        <f>IFERROR(IF((($C67*s_TR)/s_ind!D67)&lt;0.01,($C67*s_TR)/s_ind!D67,1-EXP(-(($C67*s_TR)/s_ind!D67))),".")</f>
        <v>.</v>
      </c>
      <c r="V67" s="103" t="str">
        <f>IFERROR(IF((($C67*s_TR)/s_ind!E67)&lt;0.01,($C67*s_TR)/s_ind!E67,1-EXP(-(($C67*s_TR)/s_ind!E67))),".")</f>
        <v>.</v>
      </c>
      <c r="W67" s="103">
        <f>IFERROR(IF((($C67*s_TR)/s_ind!F67)&lt;0.01,($C67*s_TR)/s_ind!F67,1-EXP(-(($C67*s_TR)/s_ind!F67))),".")</f>
        <v>3.5860531034622121E-15</v>
      </c>
      <c r="X67" s="103">
        <f>IFERROR(IF((($C67*s_TR)/s_ind!G67)&lt;0.01,($C67*s_TR)/s_ind!G67,1-EXP(-(($C67*s_TR)/s_ind!G67))),".")</f>
        <v>3.5860531034622121E-15</v>
      </c>
      <c r="Y67" s="103">
        <f>IFERROR(IF((($C67*s_TR)/s_ind!H67)&lt;0.01,($C67*s_TR)/s_ind!H67,1-EXP(-(($C67*s_TR)/s_ind!H67))),".")</f>
        <v>3.5860531034622121E-15</v>
      </c>
      <c r="Z67" s="103">
        <f>IFERROR(IF((($C67*s_TR)/s_ind!I67)&lt;0.01,($C67*s_TR)/s_ind!I67,1-EXP(-(($C67*s_TR)/s_ind!I67))),".")</f>
        <v>3.2967293842849301E-14</v>
      </c>
      <c r="AA67" s="103">
        <f>IFERROR(IF((($C67*s_TR)/s_ind!J67)&lt;0.01,($C67*s_TR)/s_ind!J67,1-EXP(-(($C67*s_TR)/s_ind!J67))),".")</f>
        <v>1.0078171870937425E-14</v>
      </c>
      <c r="AB67" s="103">
        <f>IFERROR(IF((($C67*s_TR)/s_ind!K67)&lt;0.01,($C67*s_TR)/s_ind!K67,1-EXP(-(($C67*s_TR)/s_ind!K67))),".")</f>
        <v>2.2151215735259177E-14</v>
      </c>
      <c r="AC67" s="103">
        <f>IFERROR(IF((($C67*s_TR)/s_ind!L67)&lt;0.01,($C67*s_TR)/s_ind!L67,1-EXP(-(($C67*s_TR)/s_ind!L67))),".")</f>
        <v>3.0722712134400004E-14</v>
      </c>
      <c r="AD67" s="103">
        <f>IFERROR(IF((($C67*s_TR)/s_ind!M67)&lt;0.01,($C67*s_TR)/s_ind!M67,1-EXP(-(($C67*s_TR)/s_ind!M67))),".")</f>
        <v>2.3988967009052059E-14</v>
      </c>
      <c r="AE67" s="103">
        <f>IFERROR(IF((($C67*s_TR)/s_ind!N67)&lt;0.01,($C67*s_TR)/s_ind!N67,1-EXP(-(($C67*s_TR)/s_ind!N67))),".")</f>
        <v>2.4808164263013698E-14</v>
      </c>
      <c r="AF67" s="103">
        <f>IFERROR(IF((($C67*s_TR)/s_ind!O67)&lt;0.01,($C67*s_TR)/s_ind!O67,1-EXP(-(($C67*s_TR)/s_ind!O67))),".")</f>
        <v>7.5839085985315063E-15</v>
      </c>
      <c r="AG67" s="103">
        <f>IFERROR(IF((($C67*s_TR)/s_ind!P67)&lt;0.01,($C67*s_TR)/s_ind!P67,1-EXP(-(($C67*s_TR)/s_ind!P67))),".")</f>
        <v>1.6668975051616439E-14</v>
      </c>
      <c r="AH67" s="103">
        <f>IFERROR(IF((($C67*s_TR)/s_ind!Q67)&lt;0.01,($C67*s_TR)/s_ind!Q67,1-EXP(-(($C67*s_TR)/s_ind!Q67))),".")</f>
        <v>2.3119097760000002E-14</v>
      </c>
      <c r="AI67" s="103">
        <f>IFERROR(IF((($C67*s_TR)/s_ind!R67)&lt;0.01,($C67*s_TR)/s_ind!R67,1-EXP(-(($C67*s_TR)/s_ind!R67))),".")</f>
        <v>1.8051898250958905E-14</v>
      </c>
    </row>
    <row r="68" spans="1:35">
      <c r="A68" s="101" t="s">
        <v>323</v>
      </c>
      <c r="B68" s="106">
        <v>0.99999979999999999</v>
      </c>
      <c r="C68" s="89">
        <v>5</v>
      </c>
      <c r="D68" s="103">
        <f>IFERROR((($C68*s_TR)/s_ind!C68),0)</f>
        <v>1.0840267930506214E-7</v>
      </c>
      <c r="E68" s="103">
        <f>IFERROR((($C68*s_TR)/s_ind!D68),0)</f>
        <v>1.781074918020466E-5</v>
      </c>
      <c r="F68" s="103">
        <f>IFERROR((($C68*s_TR)/s_ind!E68),0)</f>
        <v>3.6289078392051538E-6</v>
      </c>
      <c r="G68" s="103">
        <f>IFERROR((($C68*s_TR)/s_ind!F68),0)</f>
        <v>1.1096478999914785E-6</v>
      </c>
      <c r="H68" s="103">
        <f>IFERROR((($C68*s_TR)/s_ind!G68),0)</f>
        <v>4.8469584185016943E-6</v>
      </c>
      <c r="I68" s="103">
        <f>IFERROR((($C68*s_TR)/s_ind!H68),0)</f>
        <v>1.90287997595012E-5</v>
      </c>
      <c r="J68" s="103">
        <f>IFERROR((($C68*s_TR)/s_ind!I68),0)</f>
        <v>3.4860742150206343E-5</v>
      </c>
      <c r="K68" s="103">
        <f>IFERROR((($C68*s_TR)/s_ind!J68),0)</f>
        <v>6.2959941307844838E-6</v>
      </c>
      <c r="L68" s="103">
        <f>IFERROR((($C68*s_TR)/s_ind!K68),0)</f>
        <v>1.8089898629296263E-5</v>
      </c>
      <c r="M68" s="103">
        <f>IFERROR((($C68*s_TR)/s_ind!L68),0)</f>
        <v>2.9152226345005613E-5</v>
      </c>
      <c r="N68" s="103">
        <f>IFERROR((($C68*s_TR)/s_ind!M68),0)</f>
        <v>6.0964731900201868E-6</v>
      </c>
      <c r="O68" s="103">
        <f>IFERROR((($C68*s_TR)/s_ind!N68),0)</f>
        <v>3.4763468225355588E-5</v>
      </c>
      <c r="P68" s="103">
        <f>IFERROR((($C68*s_TR)/s_ind!O68),0)</f>
        <v>6.2265678987138235E-6</v>
      </c>
      <c r="Q68" s="103">
        <f>IFERROR((($C68*s_TR)/s_ind!P68),0)</f>
        <v>1.8080902421729167E-5</v>
      </c>
      <c r="R68" s="103">
        <f>IFERROR((($C68*s_TR)/s_ind!Q68),0)</f>
        <v>2.8920859469251602E-5</v>
      </c>
      <c r="S68" s="103">
        <f>IFERROR((($C68*s_TR)/s_ind!R68),0)</f>
        <v>5.5858768420626286E-6</v>
      </c>
      <c r="T68" s="103">
        <f>IFERROR(IF((($C68*s_TR)/s_ind!C68)&lt;0.01,($C68*s_TR)/s_ind!C68,1-EXP(-(($C68*s_TR)/s_ind!C68))),".")</f>
        <v>1.0840267930506214E-7</v>
      </c>
      <c r="U68" s="103">
        <f>IFERROR(IF((($C68*s_TR)/s_ind!D68)&lt;0.01,($C68*s_TR)/s_ind!D68,1-EXP(-(($C68*s_TR)/s_ind!D68))),".")</f>
        <v>1.781074918020466E-5</v>
      </c>
      <c r="V68" s="103">
        <f>IFERROR(IF((($C68*s_TR)/s_ind!E68)&lt;0.01,($C68*s_TR)/s_ind!E68,1-EXP(-(($C68*s_TR)/s_ind!E68))),".")</f>
        <v>3.6289078392051538E-6</v>
      </c>
      <c r="W68" s="103">
        <f>IFERROR(IF((($C68*s_TR)/s_ind!F68)&lt;0.01,($C68*s_TR)/s_ind!F68,1-EXP(-(($C68*s_TR)/s_ind!F68))),".")</f>
        <v>1.1096478999914785E-6</v>
      </c>
      <c r="X68" s="103">
        <f>IFERROR(IF((($C68*s_TR)/s_ind!G68)&lt;0.01,($C68*s_TR)/s_ind!G68,1-EXP(-(($C68*s_TR)/s_ind!G68))),".")</f>
        <v>4.8469584185016943E-6</v>
      </c>
      <c r="Y68" s="103">
        <f>IFERROR(IF((($C68*s_TR)/s_ind!H68)&lt;0.01,($C68*s_TR)/s_ind!H68,1-EXP(-(($C68*s_TR)/s_ind!H68))),".")</f>
        <v>1.90287997595012E-5</v>
      </c>
      <c r="Z68" s="103">
        <f>IFERROR(IF((($C68*s_TR)/s_ind!I68)&lt;0.01,($C68*s_TR)/s_ind!I68,1-EXP(-(($C68*s_TR)/s_ind!I68))),".")</f>
        <v>3.4860742150206343E-5</v>
      </c>
      <c r="AA68" s="103">
        <f>IFERROR(IF((($C68*s_TR)/s_ind!J68)&lt;0.01,($C68*s_TR)/s_ind!J68,1-EXP(-(($C68*s_TR)/s_ind!J68))),".")</f>
        <v>6.2959941307844838E-6</v>
      </c>
      <c r="AB68" s="103">
        <f>IFERROR(IF((($C68*s_TR)/s_ind!K68)&lt;0.01,($C68*s_TR)/s_ind!K68,1-EXP(-(($C68*s_TR)/s_ind!K68))),".")</f>
        <v>1.8089898629296263E-5</v>
      </c>
      <c r="AC68" s="103">
        <f>IFERROR(IF((($C68*s_TR)/s_ind!L68)&lt;0.01,($C68*s_TR)/s_ind!L68,1-EXP(-(($C68*s_TR)/s_ind!L68))),".")</f>
        <v>2.9152226345005613E-5</v>
      </c>
      <c r="AD68" s="103">
        <f>IFERROR(IF((($C68*s_TR)/s_ind!M68)&lt;0.01,($C68*s_TR)/s_ind!M68,1-EXP(-(($C68*s_TR)/s_ind!M68))),".")</f>
        <v>6.0964731900201868E-6</v>
      </c>
      <c r="AE68" s="103">
        <f>IFERROR(IF((($C68*s_TR)/s_ind!N68)&lt;0.01,($C68*s_TR)/s_ind!N68,1-EXP(-(($C68*s_TR)/s_ind!N68))),".")</f>
        <v>3.4763468225355588E-5</v>
      </c>
      <c r="AF68" s="103">
        <f>IFERROR(IF((($C68*s_TR)/s_ind!O68)&lt;0.01,($C68*s_TR)/s_ind!O68,1-EXP(-(($C68*s_TR)/s_ind!O68))),".")</f>
        <v>6.2265678987138235E-6</v>
      </c>
      <c r="AG68" s="103">
        <f>IFERROR(IF((($C68*s_TR)/s_ind!P68)&lt;0.01,($C68*s_TR)/s_ind!P68,1-EXP(-(($C68*s_TR)/s_ind!P68))),".")</f>
        <v>1.8080902421729167E-5</v>
      </c>
      <c r="AH68" s="103">
        <f>IFERROR(IF((($C68*s_TR)/s_ind!Q68)&lt;0.01,($C68*s_TR)/s_ind!Q68,1-EXP(-(($C68*s_TR)/s_ind!Q68))),".")</f>
        <v>2.8920859469251602E-5</v>
      </c>
      <c r="AI68" s="103">
        <f>IFERROR(IF((($C68*s_TR)/s_ind!R68)&lt;0.01,($C68*s_TR)/s_ind!R68,1-EXP(-(($C68*s_TR)/s_ind!R68))),".")</f>
        <v>5.5858768420626286E-6</v>
      </c>
    </row>
    <row r="69" spans="1:35">
      <c r="A69" s="101" t="s">
        <v>324</v>
      </c>
      <c r="B69" s="106">
        <v>1.9999999999999999E-7</v>
      </c>
      <c r="C69" s="89">
        <v>5</v>
      </c>
      <c r="D69" s="103">
        <f>IFERROR((($C69*s_TR)/s_ind!C69),0)</f>
        <v>0</v>
      </c>
      <c r="E69" s="103">
        <f>IFERROR((($C69*s_TR)/s_ind!D69),0)</f>
        <v>0</v>
      </c>
      <c r="F69" s="103">
        <f>IFERROR((($C69*s_TR)/s_ind!E69),0)</f>
        <v>0</v>
      </c>
      <c r="G69" s="103">
        <f>IFERROR((($C69*s_TR)/s_ind!F69),0)</f>
        <v>1.2036981695519274E-16</v>
      </c>
      <c r="H69" s="103">
        <f>IFERROR((($C69*s_TR)/s_ind!G69),0)</f>
        <v>1.2036981695519274E-16</v>
      </c>
      <c r="I69" s="103">
        <f>IFERROR((($C69*s_TR)/s_ind!H69),0)</f>
        <v>1.2036981695519274E-16</v>
      </c>
      <c r="J69" s="103">
        <f>IFERROR((($C69*s_TR)/s_ind!I69),0)</f>
        <v>3.3641747481205471E-15</v>
      </c>
      <c r="K69" s="103">
        <f>IFERROR((($C69*s_TR)/s_ind!J69),0)</f>
        <v>6.9232396195804936E-16</v>
      </c>
      <c r="L69" s="103">
        <f>IFERROR((($C69*s_TR)/s_ind!K69),0)</f>
        <v>1.9489012333939726E-15</v>
      </c>
      <c r="M69" s="103">
        <f>IFERROR((($C69*s_TR)/s_ind!L69),0)</f>
        <v>3.016156670728767E-15</v>
      </c>
      <c r="N69" s="103">
        <f>IFERROR((($C69*s_TR)/s_ind!M69),0)</f>
        <v>6.7631513039802756E-16</v>
      </c>
      <c r="O69" s="103">
        <f>IFERROR((($C69*s_TR)/s_ind!N69),0)</f>
        <v>3.1070409776689357E-15</v>
      </c>
      <c r="P69" s="103">
        <f>IFERROR((($C69*s_TR)/s_ind!O69),0)</f>
        <v>6.5374163485330022E-16</v>
      </c>
      <c r="Q69" s="103">
        <f>IFERROR((($C69*s_TR)/s_ind!P69),0)</f>
        <v>1.8112316903385895E-15</v>
      </c>
      <c r="R69" s="103">
        <f>IFERROR((($C69*s_TR)/s_ind!Q69),0)</f>
        <v>2.9124667548493153E-15</v>
      </c>
      <c r="S69" s="103">
        <f>IFERROR((($C69*s_TR)/s_ind!R69),0)</f>
        <v>6.0593182127275907E-16</v>
      </c>
      <c r="T69" s="103" t="str">
        <f>IFERROR(IF((($C69*s_TR)/s_ind!C69)&lt;0.01,($C69*s_TR)/s_ind!C69,1-EXP(-(($C69*s_TR)/s_ind!C69))),".")</f>
        <v>.</v>
      </c>
      <c r="U69" s="103" t="str">
        <f>IFERROR(IF((($C69*s_TR)/s_ind!D69)&lt;0.01,($C69*s_TR)/s_ind!D69,1-EXP(-(($C69*s_TR)/s_ind!D69))),".")</f>
        <v>.</v>
      </c>
      <c r="V69" s="103" t="str">
        <f>IFERROR(IF((($C69*s_TR)/s_ind!E69)&lt;0.01,($C69*s_TR)/s_ind!E69,1-EXP(-(($C69*s_TR)/s_ind!E69))),".")</f>
        <v>.</v>
      </c>
      <c r="W69" s="103">
        <f>IFERROR(IF((($C69*s_TR)/s_ind!F69)&lt;0.01,($C69*s_TR)/s_ind!F69,1-EXP(-(($C69*s_TR)/s_ind!F69))),".")</f>
        <v>1.2036981695519274E-16</v>
      </c>
      <c r="X69" s="103">
        <f>IFERROR(IF((($C69*s_TR)/s_ind!G69)&lt;0.01,($C69*s_TR)/s_ind!G69,1-EXP(-(($C69*s_TR)/s_ind!G69))),".")</f>
        <v>1.2036981695519274E-16</v>
      </c>
      <c r="Y69" s="103">
        <f>IFERROR(IF((($C69*s_TR)/s_ind!H69)&lt;0.01,($C69*s_TR)/s_ind!H69,1-EXP(-(($C69*s_TR)/s_ind!H69))),".")</f>
        <v>1.2036981695519274E-16</v>
      </c>
      <c r="Z69" s="103">
        <f>IFERROR(IF((($C69*s_TR)/s_ind!I69)&lt;0.01,($C69*s_TR)/s_ind!I69,1-EXP(-(($C69*s_TR)/s_ind!I69))),".")</f>
        <v>3.3641747481205471E-15</v>
      </c>
      <c r="AA69" s="103">
        <f>IFERROR(IF((($C69*s_TR)/s_ind!J69)&lt;0.01,($C69*s_TR)/s_ind!J69,1-EXP(-(($C69*s_TR)/s_ind!J69))),".")</f>
        <v>6.9232396195804936E-16</v>
      </c>
      <c r="AB69" s="103">
        <f>IFERROR(IF((($C69*s_TR)/s_ind!K69)&lt;0.01,($C69*s_TR)/s_ind!K69,1-EXP(-(($C69*s_TR)/s_ind!K69))),".")</f>
        <v>1.9489012333939726E-15</v>
      </c>
      <c r="AC69" s="103">
        <f>IFERROR(IF((($C69*s_TR)/s_ind!L69)&lt;0.01,($C69*s_TR)/s_ind!L69,1-EXP(-(($C69*s_TR)/s_ind!L69))),".")</f>
        <v>3.016156670728767E-15</v>
      </c>
      <c r="AD69" s="103">
        <f>IFERROR(IF((($C69*s_TR)/s_ind!M69)&lt;0.01,($C69*s_TR)/s_ind!M69,1-EXP(-(($C69*s_TR)/s_ind!M69))),".")</f>
        <v>6.7631513039802756E-16</v>
      </c>
      <c r="AE69" s="103">
        <f>IFERROR(IF((($C69*s_TR)/s_ind!N69)&lt;0.01,($C69*s_TR)/s_ind!N69,1-EXP(-(($C69*s_TR)/s_ind!N69))),".")</f>
        <v>3.1070409776689357E-15</v>
      </c>
      <c r="AF69" s="103">
        <f>IFERROR(IF((($C69*s_TR)/s_ind!O69)&lt;0.01,($C69*s_TR)/s_ind!O69,1-EXP(-(($C69*s_TR)/s_ind!O69))),".")</f>
        <v>6.5374163485330022E-16</v>
      </c>
      <c r="AG69" s="103">
        <f>IFERROR(IF((($C69*s_TR)/s_ind!P69)&lt;0.01,($C69*s_TR)/s_ind!P69,1-EXP(-(($C69*s_TR)/s_ind!P69))),".")</f>
        <v>1.8112316903385895E-15</v>
      </c>
      <c r="AH69" s="103">
        <f>IFERROR(IF((($C69*s_TR)/s_ind!Q69)&lt;0.01,($C69*s_TR)/s_ind!Q69,1-EXP(-(($C69*s_TR)/s_ind!Q69))),".")</f>
        <v>2.9124667548493153E-15</v>
      </c>
      <c r="AI69" s="103">
        <f>IFERROR(IF((($C69*s_TR)/s_ind!R69)&lt;0.01,($C69*s_TR)/s_ind!R69,1-EXP(-(($C69*s_TR)/s_ind!R69))),".")</f>
        <v>6.0593182127275907E-16</v>
      </c>
    </row>
    <row r="70" spans="1:35">
      <c r="A70" s="101" t="s">
        <v>325</v>
      </c>
      <c r="B70" s="106">
        <v>0.99979000004200003</v>
      </c>
      <c r="C70" s="89">
        <v>5</v>
      </c>
      <c r="D70" s="103">
        <f>IFERROR((($C70*s_TR)/s_ind!C70),0)</f>
        <v>0</v>
      </c>
      <c r="E70" s="103">
        <f>IFERROR((($C70*s_TR)/s_ind!D70),0)</f>
        <v>0</v>
      </c>
      <c r="F70" s="103">
        <f>IFERROR((($C70*s_TR)/s_ind!E70),0)</f>
        <v>0</v>
      </c>
      <c r="G70" s="103">
        <f>IFERROR((($C70*s_TR)/s_ind!F70),0)</f>
        <v>6.5133677157373291E-11</v>
      </c>
      <c r="H70" s="103">
        <f>IFERROR((($C70*s_TR)/s_ind!G70),0)</f>
        <v>6.5133677157373304E-11</v>
      </c>
      <c r="I70" s="103">
        <f>IFERROR((($C70*s_TR)/s_ind!H70),0)</f>
        <v>6.5133677157373304E-11</v>
      </c>
      <c r="J70" s="103">
        <f>IFERROR((($C70*s_TR)/s_ind!I70),0)</f>
        <v>1.8808027662687935E-9</v>
      </c>
      <c r="K70" s="103">
        <f>IFERROR((($C70*s_TR)/s_ind!J70),0)</f>
        <v>3.7205698358189951E-10</v>
      </c>
      <c r="L70" s="103">
        <f>IFERROR((($C70*s_TR)/s_ind!K70),0)</f>
        <v>1.0486900272529027E-9</v>
      </c>
      <c r="M70" s="103">
        <f>IFERROR((($C70*s_TR)/s_ind!L70),0)</f>
        <v>1.6471272710657012E-9</v>
      </c>
      <c r="N70" s="103">
        <f>IFERROR((($C70*s_TR)/s_ind!M70),0)</f>
        <v>3.6248198768089477E-10</v>
      </c>
      <c r="O70" s="103">
        <f>IFERROR((($C70*s_TR)/s_ind!N70),0)</f>
        <v>1.8053185094748407E-9</v>
      </c>
      <c r="P70" s="103">
        <f>IFERROR((($C70*s_TR)/s_ind!O70),0)</f>
        <v>3.5840547935339403E-10</v>
      </c>
      <c r="Q70" s="103">
        <f>IFERROR((($C70*s_TR)/s_ind!P70),0)</f>
        <v>1.0043972138550948E-9</v>
      </c>
      <c r="R70" s="103">
        <f>IFERROR((($C70*s_TR)/s_ind!Q70),0)</f>
        <v>1.6004323049906784E-9</v>
      </c>
      <c r="S70" s="103">
        <f>IFERROR((($C70*s_TR)/s_ind!R70),0)</f>
        <v>3.2787760772993765E-10</v>
      </c>
      <c r="T70" s="103" t="str">
        <f>IFERROR(IF((($C70*s_TR)/s_ind!C70)&lt;0.01,($C70*s_TR)/s_ind!C70,1-EXP(-(($C70*s_TR)/s_ind!C70))),".")</f>
        <v>.</v>
      </c>
      <c r="U70" s="103" t="str">
        <f>IFERROR(IF((($C70*s_TR)/s_ind!D70)&lt;0.01,($C70*s_TR)/s_ind!D70,1-EXP(-(($C70*s_TR)/s_ind!D70))),".")</f>
        <v>.</v>
      </c>
      <c r="V70" s="103" t="str">
        <f>IFERROR(IF((($C70*s_TR)/s_ind!E70)&lt;0.01,($C70*s_TR)/s_ind!E70,1-EXP(-(($C70*s_TR)/s_ind!E70))),".")</f>
        <v>.</v>
      </c>
      <c r="W70" s="103">
        <f>IFERROR(IF((($C70*s_TR)/s_ind!F70)&lt;0.01,($C70*s_TR)/s_ind!F70,1-EXP(-(($C70*s_TR)/s_ind!F70))),".")</f>
        <v>6.5133677157373291E-11</v>
      </c>
      <c r="X70" s="103">
        <f>IFERROR(IF((($C70*s_TR)/s_ind!G70)&lt;0.01,($C70*s_TR)/s_ind!G70,1-EXP(-(($C70*s_TR)/s_ind!G70))),".")</f>
        <v>6.5133677157373304E-11</v>
      </c>
      <c r="Y70" s="103">
        <f>IFERROR(IF((($C70*s_TR)/s_ind!H70)&lt;0.01,($C70*s_TR)/s_ind!H70,1-EXP(-(($C70*s_TR)/s_ind!H70))),".")</f>
        <v>6.5133677157373304E-11</v>
      </c>
      <c r="Z70" s="103">
        <f>IFERROR(IF((($C70*s_TR)/s_ind!I70)&lt;0.01,($C70*s_TR)/s_ind!I70,1-EXP(-(($C70*s_TR)/s_ind!I70))),".")</f>
        <v>1.8808027662687935E-9</v>
      </c>
      <c r="AA70" s="103">
        <f>IFERROR(IF((($C70*s_TR)/s_ind!J70)&lt;0.01,($C70*s_TR)/s_ind!J70,1-EXP(-(($C70*s_TR)/s_ind!J70))),".")</f>
        <v>3.7205698358189951E-10</v>
      </c>
      <c r="AB70" s="103">
        <f>IFERROR(IF((($C70*s_TR)/s_ind!K70)&lt;0.01,($C70*s_TR)/s_ind!K70,1-EXP(-(($C70*s_TR)/s_ind!K70))),".")</f>
        <v>1.0486900272529027E-9</v>
      </c>
      <c r="AC70" s="103">
        <f>IFERROR(IF((($C70*s_TR)/s_ind!L70)&lt;0.01,($C70*s_TR)/s_ind!L70,1-EXP(-(($C70*s_TR)/s_ind!L70))),".")</f>
        <v>1.6471272710657012E-9</v>
      </c>
      <c r="AD70" s="103">
        <f>IFERROR(IF((($C70*s_TR)/s_ind!M70)&lt;0.01,($C70*s_TR)/s_ind!M70,1-EXP(-(($C70*s_TR)/s_ind!M70))),".")</f>
        <v>3.6248198768089477E-10</v>
      </c>
      <c r="AE70" s="103">
        <f>IFERROR(IF((($C70*s_TR)/s_ind!N70)&lt;0.01,($C70*s_TR)/s_ind!N70,1-EXP(-(($C70*s_TR)/s_ind!N70))),".")</f>
        <v>1.8053185094748407E-9</v>
      </c>
      <c r="AF70" s="103">
        <f>IFERROR(IF((($C70*s_TR)/s_ind!O70)&lt;0.01,($C70*s_TR)/s_ind!O70,1-EXP(-(($C70*s_TR)/s_ind!O70))),".")</f>
        <v>3.5840547935339403E-10</v>
      </c>
      <c r="AG70" s="103">
        <f>IFERROR(IF((($C70*s_TR)/s_ind!P70)&lt;0.01,($C70*s_TR)/s_ind!P70,1-EXP(-(($C70*s_TR)/s_ind!P70))),".")</f>
        <v>1.0043972138550948E-9</v>
      </c>
      <c r="AH70" s="103">
        <f>IFERROR(IF((($C70*s_TR)/s_ind!Q70)&lt;0.01,($C70*s_TR)/s_ind!Q70,1-EXP(-(($C70*s_TR)/s_ind!Q70))),".")</f>
        <v>1.6004323049906784E-9</v>
      </c>
      <c r="AI70" s="103">
        <f>IFERROR(IF((($C70*s_TR)/s_ind!R70)&lt;0.01,($C70*s_TR)/s_ind!R70,1-EXP(-(($C70*s_TR)/s_ind!R70))),".")</f>
        <v>3.2787760772993765E-10</v>
      </c>
    </row>
    <row r="71" spans="1:35">
      <c r="A71" s="101" t="s">
        <v>326</v>
      </c>
      <c r="B71" s="106">
        <v>2.0999995799999999E-4</v>
      </c>
      <c r="C71" s="89">
        <v>5</v>
      </c>
      <c r="D71" s="103">
        <f>IFERROR((($C71*s_TR)/s_ind!C71),0)</f>
        <v>0</v>
      </c>
      <c r="E71" s="103">
        <f>IFERROR((($C71*s_TR)/s_ind!D71),0)</f>
        <v>0</v>
      </c>
      <c r="F71" s="103">
        <f>IFERROR((($C71*s_TR)/s_ind!E71),0)</f>
        <v>0</v>
      </c>
      <c r="G71" s="103">
        <f>IFERROR((($C71*s_TR)/s_ind!F71),0)</f>
        <v>4.4000404522666792E-10</v>
      </c>
      <c r="H71" s="103">
        <f>IFERROR((($C71*s_TR)/s_ind!G71),0)</f>
        <v>4.4000404522666792E-10</v>
      </c>
      <c r="I71" s="103">
        <f>IFERROR((($C71*s_TR)/s_ind!H71),0)</f>
        <v>4.4000404522666792E-10</v>
      </c>
      <c r="J71" s="103">
        <f>IFERROR((($C71*s_TR)/s_ind!I71),0)</f>
        <v>0</v>
      </c>
      <c r="K71" s="103">
        <f>IFERROR((($C71*s_TR)/s_ind!J71),0)</f>
        <v>0</v>
      </c>
      <c r="L71" s="103">
        <f>IFERROR((($C71*s_TR)/s_ind!K71),0)</f>
        <v>0</v>
      </c>
      <c r="M71" s="103">
        <f>IFERROR((($C71*s_TR)/s_ind!L71),0)</f>
        <v>0</v>
      </c>
      <c r="N71" s="103">
        <f>IFERROR((($C71*s_TR)/s_ind!M71),0)</f>
        <v>0</v>
      </c>
      <c r="O71" s="103">
        <f>IFERROR((($C71*s_TR)/s_ind!N71),0)</f>
        <v>1.3291922122141905E-8</v>
      </c>
      <c r="P71" s="103">
        <f>IFERROR((($C71*s_TR)/s_ind!O71),0)</f>
        <v>2.4651725574447075E-9</v>
      </c>
      <c r="Q71" s="103">
        <f>IFERROR((($C71*s_TR)/s_ind!P71),0)</f>
        <v>7.0806202935010508E-9</v>
      </c>
      <c r="R71" s="103">
        <f>IFERROR((($C71*s_TR)/s_ind!Q71),0)</f>
        <v>1.119155482708774E-8</v>
      </c>
      <c r="S71" s="103">
        <f>IFERROR((($C71*s_TR)/s_ind!R71),0)</f>
        <v>2.2149444041343177E-9</v>
      </c>
      <c r="T71" s="103" t="str">
        <f>IFERROR(IF((($C71*s_TR)/s_ind!C71)&lt;0.01,($C71*s_TR)/s_ind!C71,1-EXP(-(($C71*s_TR)/s_ind!C71))),".")</f>
        <v>.</v>
      </c>
      <c r="U71" s="103" t="str">
        <f>IFERROR(IF((($C71*s_TR)/s_ind!D71)&lt;0.01,($C71*s_TR)/s_ind!D71,1-EXP(-(($C71*s_TR)/s_ind!D71))),".")</f>
        <v>.</v>
      </c>
      <c r="V71" s="103" t="str">
        <f>IFERROR(IF((($C71*s_TR)/s_ind!E71)&lt;0.01,($C71*s_TR)/s_ind!E71,1-EXP(-(($C71*s_TR)/s_ind!E71))),".")</f>
        <v>.</v>
      </c>
      <c r="W71" s="103">
        <f>IFERROR(IF((($C71*s_TR)/s_ind!F71)&lt;0.01,($C71*s_TR)/s_ind!F71,1-EXP(-(($C71*s_TR)/s_ind!F71))),".")</f>
        <v>4.4000404522666792E-10</v>
      </c>
      <c r="X71" s="103">
        <f>IFERROR(IF((($C71*s_TR)/s_ind!G71)&lt;0.01,($C71*s_TR)/s_ind!G71,1-EXP(-(($C71*s_TR)/s_ind!G71))),".")</f>
        <v>4.4000404522666792E-10</v>
      </c>
      <c r="Y71" s="103">
        <f>IFERROR(IF((($C71*s_TR)/s_ind!H71)&lt;0.01,($C71*s_TR)/s_ind!H71,1-EXP(-(($C71*s_TR)/s_ind!H71))),".")</f>
        <v>4.4000404522666792E-10</v>
      </c>
      <c r="Z71" s="103" t="str">
        <f>IFERROR(IF((($C71*s_TR)/s_ind!I71)&lt;0.01,($C71*s_TR)/s_ind!I71,1-EXP(-(($C71*s_TR)/s_ind!I71))),".")</f>
        <v>.</v>
      </c>
      <c r="AA71" s="103" t="str">
        <f>IFERROR(IF((($C71*s_TR)/s_ind!J71)&lt;0.01,($C71*s_TR)/s_ind!J71,1-EXP(-(($C71*s_TR)/s_ind!J71))),".")</f>
        <v>.</v>
      </c>
      <c r="AB71" s="103" t="str">
        <f>IFERROR(IF((($C71*s_TR)/s_ind!K71)&lt;0.01,($C71*s_TR)/s_ind!K71,1-EXP(-(($C71*s_TR)/s_ind!K71))),".")</f>
        <v>.</v>
      </c>
      <c r="AC71" s="103" t="str">
        <f>IFERROR(IF((($C71*s_TR)/s_ind!L71)&lt;0.01,($C71*s_TR)/s_ind!L71,1-EXP(-(($C71*s_TR)/s_ind!L71))),".")</f>
        <v>.</v>
      </c>
      <c r="AD71" s="103" t="str">
        <f>IFERROR(IF((($C71*s_TR)/s_ind!M71)&lt;0.01,($C71*s_TR)/s_ind!M71,1-EXP(-(($C71*s_TR)/s_ind!M71))),".")</f>
        <v>.</v>
      </c>
      <c r="AE71" s="103">
        <f>IFERROR(IF((($C71*s_TR)/s_ind!N71)&lt;0.01,($C71*s_TR)/s_ind!N71,1-EXP(-(($C71*s_TR)/s_ind!N71))),".")</f>
        <v>1.3291922122141905E-8</v>
      </c>
      <c r="AF71" s="103">
        <f>IFERROR(IF((($C71*s_TR)/s_ind!O71)&lt;0.01,($C71*s_TR)/s_ind!O71,1-EXP(-(($C71*s_TR)/s_ind!O71))),".")</f>
        <v>2.4651725574447075E-9</v>
      </c>
      <c r="AG71" s="103">
        <f>IFERROR(IF((($C71*s_TR)/s_ind!P71)&lt;0.01,($C71*s_TR)/s_ind!P71,1-EXP(-(($C71*s_TR)/s_ind!P71))),".")</f>
        <v>7.0806202935010508E-9</v>
      </c>
      <c r="AH71" s="103">
        <f>IFERROR(IF((($C71*s_TR)/s_ind!Q71)&lt;0.01,($C71*s_TR)/s_ind!Q71,1-EXP(-(($C71*s_TR)/s_ind!Q71))),".")</f>
        <v>1.119155482708774E-8</v>
      </c>
      <c r="AI71" s="103">
        <f>IFERROR(IF((($C71*s_TR)/s_ind!R71)&lt;0.01,($C71*s_TR)/s_ind!R71,1-EXP(-(($C71*s_TR)/s_ind!R71))),".")</f>
        <v>2.2149444041343177E-9</v>
      </c>
    </row>
    <row r="72" spans="1:35">
      <c r="A72" s="101" t="s">
        <v>327</v>
      </c>
      <c r="B72" s="106">
        <v>1</v>
      </c>
      <c r="C72" s="89">
        <v>5</v>
      </c>
      <c r="D72" s="103">
        <f>IFERROR((($C72*s_TR)/s_ind!C72),0)</f>
        <v>4.4123712461476347E-4</v>
      </c>
      <c r="E72" s="103">
        <f>IFERROR((($C72*s_TR)/s_ind!D72),0)</f>
        <v>4.5745967359126912E-3</v>
      </c>
      <c r="F72" s="103">
        <f>IFERROR((($C72*s_TR)/s_ind!E72),0)</f>
        <v>9.3206578724978255E-4</v>
      </c>
      <c r="G72" s="103">
        <f>IFERROR((($C72*s_TR)/s_ind!F72),0)</f>
        <v>1.7126374470725958E-9</v>
      </c>
      <c r="H72" s="103">
        <f>IFERROR((($C72*s_TR)/s_ind!G72),0)</f>
        <v>1.3733046245019932E-3</v>
      </c>
      <c r="I72" s="103">
        <f>IFERROR((($C72*s_TR)/s_ind!H72),0)</f>
        <v>5.0158355731649016E-3</v>
      </c>
      <c r="J72" s="103">
        <f>IFERROR((($C72*s_TR)/s_ind!I72),0)</f>
        <v>8.9305285976876738E-9</v>
      </c>
      <c r="K72" s="103">
        <f>IFERROR((($C72*s_TR)/s_ind!J72),0)</f>
        <v>5.7380404218213698E-9</v>
      </c>
      <c r="L72" s="103">
        <f>IFERROR((($C72*s_TR)/s_ind!K72),0)</f>
        <v>8.8320818257446587E-9</v>
      </c>
      <c r="M72" s="103">
        <f>IFERROR((($C72*s_TR)/s_ind!L72),0)</f>
        <v>8.9305285976876738E-9</v>
      </c>
      <c r="N72" s="103">
        <f>IFERROR((($C72*s_TR)/s_ind!M72),0)</f>
        <v>1.0336911054016439E-8</v>
      </c>
      <c r="O72" s="103">
        <f>IFERROR((($C72*s_TR)/s_ind!N72),0)</f>
        <v>7.0492972667318963E-9</v>
      </c>
      <c r="P72" s="103">
        <f>IFERROR((($C72*s_TR)/s_ind!O72),0)</f>
        <v>4.6624924855467241E-9</v>
      </c>
      <c r="Q72" s="103">
        <f>IFERROR((($C72*s_TR)/s_ind!P72),0)</f>
        <v>6.9929191923287651E-9</v>
      </c>
      <c r="R72" s="103">
        <f>IFERROR((($C72*s_TR)/s_ind!Q72),0)</f>
        <v>7.0345188657534193E-9</v>
      </c>
      <c r="S72" s="103">
        <f>IFERROR((($C72*s_TR)/s_ind!R72),0)</f>
        <v>8.6212769424657525E-9</v>
      </c>
      <c r="T72" s="103">
        <f>IFERROR(IF((($C72*s_TR)/s_ind!C72)&lt;0.01,($C72*s_TR)/s_ind!C72,1-EXP(-(($C72*s_TR)/s_ind!C72))),".")</f>
        <v>4.4123712461476347E-4</v>
      </c>
      <c r="U72" s="103">
        <f>IFERROR(IF((($C72*s_TR)/s_ind!D72)&lt;0.01,($C72*s_TR)/s_ind!D72,1-EXP(-(($C72*s_TR)/s_ind!D72))),".")</f>
        <v>4.5745967359126912E-3</v>
      </c>
      <c r="V72" s="103">
        <f>IFERROR(IF((($C72*s_TR)/s_ind!E72)&lt;0.01,($C72*s_TR)/s_ind!E72,1-EXP(-(($C72*s_TR)/s_ind!E72))),".")</f>
        <v>9.3206578724978255E-4</v>
      </c>
      <c r="W72" s="103">
        <f>IFERROR(IF((($C72*s_TR)/s_ind!F72)&lt;0.01,($C72*s_TR)/s_ind!F72,1-EXP(-(($C72*s_TR)/s_ind!F72))),".")</f>
        <v>1.7126374470725958E-9</v>
      </c>
      <c r="X72" s="103">
        <f>IFERROR(IF((($C72*s_TR)/s_ind!G72)&lt;0.01,($C72*s_TR)/s_ind!G72,1-EXP(-(($C72*s_TR)/s_ind!G72))),".")</f>
        <v>1.3733046245019932E-3</v>
      </c>
      <c r="Y72" s="103">
        <f>IFERROR(IF((($C72*s_TR)/s_ind!H72)&lt;0.01,($C72*s_TR)/s_ind!H72,1-EXP(-(($C72*s_TR)/s_ind!H72))),".")</f>
        <v>5.0158355731649016E-3</v>
      </c>
      <c r="Z72" s="103">
        <f>IFERROR(IF((($C72*s_TR)/s_ind!I72)&lt;0.01,($C72*s_TR)/s_ind!I72,1-EXP(-(($C72*s_TR)/s_ind!I72))),".")</f>
        <v>8.9305285976876738E-9</v>
      </c>
      <c r="AA72" s="103">
        <f>IFERROR(IF((($C72*s_TR)/s_ind!J72)&lt;0.01,($C72*s_TR)/s_ind!J72,1-EXP(-(($C72*s_TR)/s_ind!J72))),".")</f>
        <v>5.7380404218213698E-9</v>
      </c>
      <c r="AB72" s="103">
        <f>IFERROR(IF((($C72*s_TR)/s_ind!K72)&lt;0.01,($C72*s_TR)/s_ind!K72,1-EXP(-(($C72*s_TR)/s_ind!K72))),".")</f>
        <v>8.8320818257446587E-9</v>
      </c>
      <c r="AC72" s="103">
        <f>IFERROR(IF((($C72*s_TR)/s_ind!L72)&lt;0.01,($C72*s_TR)/s_ind!L72,1-EXP(-(($C72*s_TR)/s_ind!L72))),".")</f>
        <v>8.9305285976876738E-9</v>
      </c>
      <c r="AD72" s="103">
        <f>IFERROR(IF((($C72*s_TR)/s_ind!M72)&lt;0.01,($C72*s_TR)/s_ind!M72,1-EXP(-(($C72*s_TR)/s_ind!M72))),".")</f>
        <v>1.0336911054016439E-8</v>
      </c>
      <c r="AE72" s="103">
        <f>IFERROR(IF((($C72*s_TR)/s_ind!N72)&lt;0.01,($C72*s_TR)/s_ind!N72,1-EXP(-(($C72*s_TR)/s_ind!N72))),".")</f>
        <v>7.0492972667318963E-9</v>
      </c>
      <c r="AF72" s="103">
        <f>IFERROR(IF((($C72*s_TR)/s_ind!O72)&lt;0.01,($C72*s_TR)/s_ind!O72,1-EXP(-(($C72*s_TR)/s_ind!O72))),".")</f>
        <v>4.6624924855467241E-9</v>
      </c>
      <c r="AG72" s="103">
        <f>IFERROR(IF((($C72*s_TR)/s_ind!P72)&lt;0.01,($C72*s_TR)/s_ind!P72,1-EXP(-(($C72*s_TR)/s_ind!P72))),".")</f>
        <v>6.9929191923287651E-9</v>
      </c>
      <c r="AH72" s="103">
        <f>IFERROR(IF((($C72*s_TR)/s_ind!Q72)&lt;0.01,($C72*s_TR)/s_ind!Q72,1-EXP(-(($C72*s_TR)/s_ind!Q72))),".")</f>
        <v>7.0345188657534193E-9</v>
      </c>
      <c r="AI72" s="103">
        <f>IFERROR(IF((($C72*s_TR)/s_ind!R72)&lt;0.01,($C72*s_TR)/s_ind!R72,1-EXP(-(($C72*s_TR)/s_ind!R72))),".")</f>
        <v>8.6212769424657525E-9</v>
      </c>
    </row>
    <row r="73" spans="1:35">
      <c r="A73" s="101" t="s">
        <v>328</v>
      </c>
      <c r="B73" s="106">
        <v>1</v>
      </c>
      <c r="C73" s="89">
        <v>5</v>
      </c>
      <c r="D73" s="103">
        <f>IFERROR((($C73*s_TR)/s_ind!C73),0)</f>
        <v>2.7509228139562412E-6</v>
      </c>
      <c r="E73" s="103">
        <f>IFERROR((($C73*s_TR)/s_ind!D73),0)</f>
        <v>1.3115976655414009E-4</v>
      </c>
      <c r="F73" s="103">
        <f>IFERROR((($C73*s_TR)/s_ind!E73),0)</f>
        <v>2.6723564529539216E-5</v>
      </c>
      <c r="G73" s="103">
        <f>IFERROR((($C73*s_TR)/s_ind!F73),0)</f>
        <v>4.3785260001279021E-9</v>
      </c>
      <c r="H73" s="103">
        <f>IFERROR((($C73*s_TR)/s_ind!G73),0)</f>
        <v>2.9478865869495584E-5</v>
      </c>
      <c r="I73" s="103">
        <f>IFERROR((($C73*s_TR)/s_ind!H73),0)</f>
        <v>1.3391506789409643E-4</v>
      </c>
      <c r="J73" s="103">
        <f>IFERROR((($C73*s_TR)/s_ind!I73),0)</f>
        <v>1.4900381667419179E-8</v>
      </c>
      <c r="K73" s="103">
        <f>IFERROR((($C73*s_TR)/s_ind!J73),0)</f>
        <v>5.1403173212160009E-9</v>
      </c>
      <c r="L73" s="103">
        <f>IFERROR((($C73*s_TR)/s_ind!K73),0)</f>
        <v>1.1065262335298628E-8</v>
      </c>
      <c r="M73" s="103">
        <f>IFERROR((($C73*s_TR)/s_ind!L73),0)</f>
        <v>1.4460286006356165E-8</v>
      </c>
      <c r="N73" s="103">
        <f>IFERROR((($C73*s_TR)/s_ind!M73),0)</f>
        <v>2.5965644002717809E-8</v>
      </c>
      <c r="O73" s="103">
        <f>IFERROR((($C73*s_TR)/s_ind!N73),0)</f>
        <v>1.2052193276712331E-8</v>
      </c>
      <c r="P73" s="103">
        <f>IFERROR((($C73*s_TR)/s_ind!O73),0)</f>
        <v>4.3558288796335844E-9</v>
      </c>
      <c r="Q73" s="103">
        <f>IFERROR((($C73*s_TR)/s_ind!P73),0)</f>
        <v>9.5988705019108275E-9</v>
      </c>
      <c r="R73" s="103">
        <f>IFERROR((($C73*s_TR)/s_ind!Q73),0)</f>
        <v>1.1793476639269412E-8</v>
      </c>
      <c r="S73" s="103">
        <f>IFERROR((($C73*s_TR)/s_ind!R73),0)</f>
        <v>2.2041142047555253E-8</v>
      </c>
      <c r="T73" s="103">
        <f>IFERROR(IF((($C73*s_TR)/s_ind!C73)&lt;0.01,($C73*s_TR)/s_ind!C73,1-EXP(-(($C73*s_TR)/s_ind!C73))),".")</f>
        <v>2.7509228139562412E-6</v>
      </c>
      <c r="U73" s="103">
        <f>IFERROR(IF((($C73*s_TR)/s_ind!D73)&lt;0.01,($C73*s_TR)/s_ind!D73,1-EXP(-(($C73*s_TR)/s_ind!D73))),".")</f>
        <v>1.3115976655414009E-4</v>
      </c>
      <c r="V73" s="103">
        <f>IFERROR(IF((($C73*s_TR)/s_ind!E73)&lt;0.01,($C73*s_TR)/s_ind!E73,1-EXP(-(($C73*s_TR)/s_ind!E73))),".")</f>
        <v>2.6723564529539216E-5</v>
      </c>
      <c r="W73" s="103">
        <f>IFERROR(IF((($C73*s_TR)/s_ind!F73)&lt;0.01,($C73*s_TR)/s_ind!F73,1-EXP(-(($C73*s_TR)/s_ind!F73))),".")</f>
        <v>4.3785260001279021E-9</v>
      </c>
      <c r="X73" s="103">
        <f>IFERROR(IF((($C73*s_TR)/s_ind!G73)&lt;0.01,($C73*s_TR)/s_ind!G73,1-EXP(-(($C73*s_TR)/s_ind!G73))),".")</f>
        <v>2.9478865869495584E-5</v>
      </c>
      <c r="Y73" s="103">
        <f>IFERROR(IF((($C73*s_TR)/s_ind!H73)&lt;0.01,($C73*s_TR)/s_ind!H73,1-EXP(-(($C73*s_TR)/s_ind!H73))),".")</f>
        <v>1.3391506789409643E-4</v>
      </c>
      <c r="Z73" s="103">
        <f>IFERROR(IF((($C73*s_TR)/s_ind!I73)&lt;0.01,($C73*s_TR)/s_ind!I73,1-EXP(-(($C73*s_TR)/s_ind!I73))),".")</f>
        <v>1.4900381667419179E-8</v>
      </c>
      <c r="AA73" s="103">
        <f>IFERROR(IF((($C73*s_TR)/s_ind!J73)&lt;0.01,($C73*s_TR)/s_ind!J73,1-EXP(-(($C73*s_TR)/s_ind!J73))),".")</f>
        <v>5.1403173212160009E-9</v>
      </c>
      <c r="AB73" s="103">
        <f>IFERROR(IF((($C73*s_TR)/s_ind!K73)&lt;0.01,($C73*s_TR)/s_ind!K73,1-EXP(-(($C73*s_TR)/s_ind!K73))),".")</f>
        <v>1.1065262335298628E-8</v>
      </c>
      <c r="AC73" s="103">
        <f>IFERROR(IF((($C73*s_TR)/s_ind!L73)&lt;0.01,($C73*s_TR)/s_ind!L73,1-EXP(-(($C73*s_TR)/s_ind!L73))),".")</f>
        <v>1.4460286006356165E-8</v>
      </c>
      <c r="AD73" s="103">
        <f>IFERROR(IF((($C73*s_TR)/s_ind!M73)&lt;0.01,($C73*s_TR)/s_ind!M73,1-EXP(-(($C73*s_TR)/s_ind!M73))),".")</f>
        <v>2.5965644002717809E-8</v>
      </c>
      <c r="AE73" s="103">
        <f>IFERROR(IF((($C73*s_TR)/s_ind!N73)&lt;0.01,($C73*s_TR)/s_ind!N73,1-EXP(-(($C73*s_TR)/s_ind!N73))),".")</f>
        <v>1.2052193276712331E-8</v>
      </c>
      <c r="AF73" s="103">
        <f>IFERROR(IF((($C73*s_TR)/s_ind!O73)&lt;0.01,($C73*s_TR)/s_ind!O73,1-EXP(-(($C73*s_TR)/s_ind!O73))),".")</f>
        <v>4.3558288796335844E-9</v>
      </c>
      <c r="AG73" s="103">
        <f>IFERROR(IF((($C73*s_TR)/s_ind!P73)&lt;0.01,($C73*s_TR)/s_ind!P73,1-EXP(-(($C73*s_TR)/s_ind!P73))),".")</f>
        <v>9.5988705019108275E-9</v>
      </c>
      <c r="AH73" s="103">
        <f>IFERROR(IF((($C73*s_TR)/s_ind!Q73)&lt;0.01,($C73*s_TR)/s_ind!Q73,1-EXP(-(($C73*s_TR)/s_ind!Q73))),".")</f>
        <v>1.1793476639269412E-8</v>
      </c>
      <c r="AI73" s="103">
        <f>IFERROR(IF((($C73*s_TR)/s_ind!R73)&lt;0.01,($C73*s_TR)/s_ind!R73,1-EXP(-(($C73*s_TR)/s_ind!R73))),".")</f>
        <v>2.2041142047555253E-8</v>
      </c>
    </row>
    <row r="74" spans="1:35">
      <c r="A74" s="101" t="s">
        <v>329</v>
      </c>
      <c r="B74" s="107">
        <v>1.9000000000000001E-8</v>
      </c>
      <c r="C74" s="89">
        <v>5</v>
      </c>
      <c r="D74" s="103">
        <f>IFERROR((($C74*s_TR)/s_ind!C74),0)</f>
        <v>0</v>
      </c>
      <c r="E74" s="103">
        <f>IFERROR((($C74*s_TR)/s_ind!D74),0)</f>
        <v>0</v>
      </c>
      <c r="F74" s="103">
        <f>IFERROR((($C74*s_TR)/s_ind!E74),0)</f>
        <v>0</v>
      </c>
      <c r="G74" s="103">
        <f>IFERROR((($C74*s_TR)/s_ind!F74),0)</f>
        <v>1.9104838466331909E-15</v>
      </c>
      <c r="H74" s="103">
        <f>IFERROR((($C74*s_TR)/s_ind!G74),0)</f>
        <v>1.9104838466331909E-15</v>
      </c>
      <c r="I74" s="103">
        <f>IFERROR((($C74*s_TR)/s_ind!H74),0)</f>
        <v>1.9104838466331909E-15</v>
      </c>
      <c r="J74" s="103">
        <f>IFERROR((($C74*s_TR)/s_ind!I74),0)</f>
        <v>0</v>
      </c>
      <c r="K74" s="103">
        <f>IFERROR((($C74*s_TR)/s_ind!J74),0)</f>
        <v>0</v>
      </c>
      <c r="L74" s="103">
        <f>IFERROR((($C74*s_TR)/s_ind!K74),0)</f>
        <v>0</v>
      </c>
      <c r="M74" s="103">
        <f>IFERROR((($C74*s_TR)/s_ind!L74),0)</f>
        <v>0</v>
      </c>
      <c r="N74" s="103">
        <f>IFERROR((($C74*s_TR)/s_ind!M74),0)</f>
        <v>0</v>
      </c>
      <c r="O74" s="103">
        <f>IFERROR((($C74*s_TR)/s_ind!N74),0)</f>
        <v>4.1231523267601475E-14</v>
      </c>
      <c r="P74" s="103">
        <f>IFERROR((($C74*s_TR)/s_ind!O74),0)</f>
        <v>9.6715175187040115E-15</v>
      </c>
      <c r="Q74" s="103">
        <f>IFERROR((($C74*s_TR)/s_ind!P74),0)</f>
        <v>2.7147677764734262E-14</v>
      </c>
      <c r="R74" s="103">
        <f>IFERROR((($C74*s_TR)/s_ind!Q74),0)</f>
        <v>3.812409751390114E-14</v>
      </c>
      <c r="S74" s="103">
        <f>IFERROR((($C74*s_TR)/s_ind!R74),0)</f>
        <v>9.6172195487640993E-15</v>
      </c>
      <c r="T74" s="103" t="str">
        <f>IFERROR(IF((($C74*s_TR)/s_ind!C74)&lt;0.01,($C74*s_TR)/s_ind!C74,1-EXP(-(($C74*s_TR)/s_ind!C74))),".")</f>
        <v>.</v>
      </c>
      <c r="U74" s="103" t="str">
        <f>IFERROR(IF((($C74*s_TR)/s_ind!D74)&lt;0.01,($C74*s_TR)/s_ind!D74,1-EXP(-(($C74*s_TR)/s_ind!D74))),".")</f>
        <v>.</v>
      </c>
      <c r="V74" s="103" t="str">
        <f>IFERROR(IF((($C74*s_TR)/s_ind!E74)&lt;0.01,($C74*s_TR)/s_ind!E74,1-EXP(-(($C74*s_TR)/s_ind!E74))),".")</f>
        <v>.</v>
      </c>
      <c r="W74" s="103">
        <f>IFERROR(IF((($C74*s_TR)/s_ind!F74)&lt;0.01,($C74*s_TR)/s_ind!F74,1-EXP(-(($C74*s_TR)/s_ind!F74))),".")</f>
        <v>1.9104838466331909E-15</v>
      </c>
      <c r="X74" s="103">
        <f>IFERROR(IF((($C74*s_TR)/s_ind!G74)&lt;0.01,($C74*s_TR)/s_ind!G74,1-EXP(-(($C74*s_TR)/s_ind!G74))),".")</f>
        <v>1.9104838466331909E-15</v>
      </c>
      <c r="Y74" s="103">
        <f>IFERROR(IF((($C74*s_TR)/s_ind!H74)&lt;0.01,($C74*s_TR)/s_ind!H74,1-EXP(-(($C74*s_TR)/s_ind!H74))),".")</f>
        <v>1.9104838466331909E-15</v>
      </c>
      <c r="Z74" s="103" t="str">
        <f>IFERROR(IF((($C74*s_TR)/s_ind!I74)&lt;0.01,($C74*s_TR)/s_ind!I74,1-EXP(-(($C74*s_TR)/s_ind!I74))),".")</f>
        <v>.</v>
      </c>
      <c r="AA74" s="103" t="str">
        <f>IFERROR(IF((($C74*s_TR)/s_ind!J74)&lt;0.01,($C74*s_TR)/s_ind!J74,1-EXP(-(($C74*s_TR)/s_ind!J74))),".")</f>
        <v>.</v>
      </c>
      <c r="AB74" s="103" t="str">
        <f>IFERROR(IF((($C74*s_TR)/s_ind!K74)&lt;0.01,($C74*s_TR)/s_ind!K74,1-EXP(-(($C74*s_TR)/s_ind!K74))),".")</f>
        <v>.</v>
      </c>
      <c r="AC74" s="103" t="str">
        <f>IFERROR(IF((($C74*s_TR)/s_ind!L74)&lt;0.01,($C74*s_TR)/s_ind!L74,1-EXP(-(($C74*s_TR)/s_ind!L74))),".")</f>
        <v>.</v>
      </c>
      <c r="AD74" s="103" t="str">
        <f>IFERROR(IF((($C74*s_TR)/s_ind!M74)&lt;0.01,($C74*s_TR)/s_ind!M74,1-EXP(-(($C74*s_TR)/s_ind!M74))),".")</f>
        <v>.</v>
      </c>
      <c r="AE74" s="103">
        <f>IFERROR(IF((($C74*s_TR)/s_ind!N74)&lt;0.01,($C74*s_TR)/s_ind!N74,1-EXP(-(($C74*s_TR)/s_ind!N74))),".")</f>
        <v>4.1231523267601475E-14</v>
      </c>
      <c r="AF74" s="103">
        <f>IFERROR(IF((($C74*s_TR)/s_ind!O74)&lt;0.01,($C74*s_TR)/s_ind!O74,1-EXP(-(($C74*s_TR)/s_ind!O74))),".")</f>
        <v>9.6715175187040115E-15</v>
      </c>
      <c r="AG74" s="103">
        <f>IFERROR(IF((($C74*s_TR)/s_ind!P74)&lt;0.01,($C74*s_TR)/s_ind!P74,1-EXP(-(($C74*s_TR)/s_ind!P74))),".")</f>
        <v>2.7147677764734262E-14</v>
      </c>
      <c r="AH74" s="103">
        <f>IFERROR(IF((($C74*s_TR)/s_ind!Q74)&lt;0.01,($C74*s_TR)/s_ind!Q74,1-EXP(-(($C74*s_TR)/s_ind!Q74))),".")</f>
        <v>3.812409751390114E-14</v>
      </c>
      <c r="AI74" s="103">
        <f>IFERROR(IF((($C74*s_TR)/s_ind!R74)&lt;0.01,($C74*s_TR)/s_ind!R74,1-EXP(-(($C74*s_TR)/s_ind!R74))),".")</f>
        <v>9.6172195487640993E-15</v>
      </c>
    </row>
    <row r="75" spans="1:35">
      <c r="A75" s="101" t="s">
        <v>330</v>
      </c>
      <c r="B75" s="106">
        <v>1</v>
      </c>
      <c r="C75" s="89">
        <v>5</v>
      </c>
      <c r="D75" s="103">
        <f>IFERROR((($C75*s_TR)/s_ind!C75),0)</f>
        <v>1.0567901503119026E-3</v>
      </c>
      <c r="E75" s="103">
        <f>IFERROR((($C75*s_TR)/s_ind!D75),0)</f>
        <v>4.1800510966847892E-3</v>
      </c>
      <c r="F75" s="103">
        <f>IFERROR((($C75*s_TR)/s_ind!E75),0)</f>
        <v>8.5167782890889217E-4</v>
      </c>
      <c r="G75" s="103">
        <f>IFERROR((($C75*s_TR)/s_ind!F75),0)</f>
        <v>7.6498990775501443E-12</v>
      </c>
      <c r="H75" s="103">
        <f>IFERROR((($C75*s_TR)/s_ind!G75),0)</f>
        <v>1.908467986870694E-3</v>
      </c>
      <c r="I75" s="103">
        <f>IFERROR((($C75*s_TR)/s_ind!H75),0)</f>
        <v>5.236841254646591E-3</v>
      </c>
      <c r="J75" s="103">
        <f>IFERROR((($C75*s_TR)/s_ind!I75),0)</f>
        <v>2.2004313868010957E-10</v>
      </c>
      <c r="K75" s="103">
        <f>IFERROR((($C75*s_TR)/s_ind!J75),0)</f>
        <v>4.3689394166952324E-11</v>
      </c>
      <c r="L75" s="103">
        <f>IFERROR((($C75*s_TR)/s_ind!K75),0)</f>
        <v>1.2404504398132602E-10</v>
      </c>
      <c r="M75" s="103">
        <f>IFERROR((($C75*s_TR)/s_ind!L75),0)</f>
        <v>1.9325032127605476E-10</v>
      </c>
      <c r="N75" s="103">
        <f>IFERROR((($C75*s_TR)/s_ind!M75),0)</f>
        <v>4.2469465885150688E-11</v>
      </c>
      <c r="O75" s="103">
        <f>IFERROR((($C75*s_TR)/s_ind!N75),0)</f>
        <v>2.1192131655301425E-10</v>
      </c>
      <c r="P75" s="103">
        <f>IFERROR((($C75*s_TR)/s_ind!O75),0)</f>
        <v>4.2086529294883167E-11</v>
      </c>
      <c r="Q75" s="103">
        <f>IFERROR((($C75*s_TR)/s_ind!P75),0)</f>
        <v>1.1870179150727998E-10</v>
      </c>
      <c r="R75" s="103">
        <f>IFERROR((($C75*s_TR)/s_ind!Q75),0)</f>
        <v>1.8781546050268008E-10</v>
      </c>
      <c r="S75" s="103">
        <f>IFERROR((($C75*s_TR)/s_ind!R75),0)</f>
        <v>3.8508966764801497E-11</v>
      </c>
      <c r="T75" s="103">
        <f>IFERROR(IF((($C75*s_TR)/s_ind!C75)&lt;0.01,($C75*s_TR)/s_ind!C75,1-EXP(-(($C75*s_TR)/s_ind!C75))),".")</f>
        <v>1.0567901503119026E-3</v>
      </c>
      <c r="U75" s="103">
        <f>IFERROR(IF((($C75*s_TR)/s_ind!D75)&lt;0.01,($C75*s_TR)/s_ind!D75,1-EXP(-(($C75*s_TR)/s_ind!D75))),".")</f>
        <v>4.1800510966847892E-3</v>
      </c>
      <c r="V75" s="103">
        <f>IFERROR(IF((($C75*s_TR)/s_ind!E75)&lt;0.01,($C75*s_TR)/s_ind!E75,1-EXP(-(($C75*s_TR)/s_ind!E75))),".")</f>
        <v>8.5167782890889217E-4</v>
      </c>
      <c r="W75" s="103">
        <f>IFERROR(IF((($C75*s_TR)/s_ind!F75)&lt;0.01,($C75*s_TR)/s_ind!F75,1-EXP(-(($C75*s_TR)/s_ind!F75))),".")</f>
        <v>7.6498990775501443E-12</v>
      </c>
      <c r="X75" s="103">
        <f>IFERROR(IF((($C75*s_TR)/s_ind!G75)&lt;0.01,($C75*s_TR)/s_ind!G75,1-EXP(-(($C75*s_TR)/s_ind!G75))),".")</f>
        <v>1.908467986870694E-3</v>
      </c>
      <c r="Y75" s="103">
        <f>IFERROR(IF((($C75*s_TR)/s_ind!H75)&lt;0.01,($C75*s_TR)/s_ind!H75,1-EXP(-(($C75*s_TR)/s_ind!H75))),".")</f>
        <v>5.236841254646591E-3</v>
      </c>
      <c r="Z75" s="103">
        <f>IFERROR(IF((($C75*s_TR)/s_ind!I75)&lt;0.01,($C75*s_TR)/s_ind!I75,1-EXP(-(($C75*s_TR)/s_ind!I75))),".")</f>
        <v>2.2004313868010957E-10</v>
      </c>
      <c r="AA75" s="103">
        <f>IFERROR(IF((($C75*s_TR)/s_ind!J75)&lt;0.01,($C75*s_TR)/s_ind!J75,1-EXP(-(($C75*s_TR)/s_ind!J75))),".")</f>
        <v>4.3689394166952324E-11</v>
      </c>
      <c r="AB75" s="103">
        <f>IFERROR(IF((($C75*s_TR)/s_ind!K75)&lt;0.01,($C75*s_TR)/s_ind!K75,1-EXP(-(($C75*s_TR)/s_ind!K75))),".")</f>
        <v>1.2404504398132602E-10</v>
      </c>
      <c r="AC75" s="103">
        <f>IFERROR(IF((($C75*s_TR)/s_ind!L75)&lt;0.01,($C75*s_TR)/s_ind!L75,1-EXP(-(($C75*s_TR)/s_ind!L75))),".")</f>
        <v>1.9325032127605476E-10</v>
      </c>
      <c r="AD75" s="103">
        <f>IFERROR(IF((($C75*s_TR)/s_ind!M75)&lt;0.01,($C75*s_TR)/s_ind!M75,1-EXP(-(($C75*s_TR)/s_ind!M75))),".")</f>
        <v>4.2469465885150688E-11</v>
      </c>
      <c r="AE75" s="103">
        <f>IFERROR(IF((($C75*s_TR)/s_ind!N75)&lt;0.01,($C75*s_TR)/s_ind!N75,1-EXP(-(($C75*s_TR)/s_ind!N75))),".")</f>
        <v>2.1192131655301425E-10</v>
      </c>
      <c r="AF75" s="103">
        <f>IFERROR(IF((($C75*s_TR)/s_ind!O75)&lt;0.01,($C75*s_TR)/s_ind!O75,1-EXP(-(($C75*s_TR)/s_ind!O75))),".")</f>
        <v>4.2086529294883167E-11</v>
      </c>
      <c r="AG75" s="103">
        <f>IFERROR(IF((($C75*s_TR)/s_ind!P75)&lt;0.01,($C75*s_TR)/s_ind!P75,1-EXP(-(($C75*s_TR)/s_ind!P75))),".")</f>
        <v>1.1870179150727998E-10</v>
      </c>
      <c r="AH75" s="103">
        <f>IFERROR(IF((($C75*s_TR)/s_ind!Q75)&lt;0.01,($C75*s_TR)/s_ind!Q75,1-EXP(-(($C75*s_TR)/s_ind!Q75))),".")</f>
        <v>1.8781546050268008E-10</v>
      </c>
      <c r="AI75" s="103">
        <f>IFERROR(IF((($C75*s_TR)/s_ind!R75)&lt;0.01,($C75*s_TR)/s_ind!R75,1-EXP(-(($C75*s_TR)/s_ind!R75))),".")</f>
        <v>3.8508966764801497E-11</v>
      </c>
    </row>
    <row r="76" spans="1:35">
      <c r="A76" s="101" t="s">
        <v>331</v>
      </c>
      <c r="B76" s="106">
        <v>1.339E-6</v>
      </c>
      <c r="C76" s="89">
        <v>5</v>
      </c>
      <c r="D76" s="103">
        <f>IFERROR((($C76*s_TR)/s_ind!C76),0)</f>
        <v>0</v>
      </c>
      <c r="E76" s="103">
        <f>IFERROR((($C76*s_TR)/s_ind!D76),0)</f>
        <v>0</v>
      </c>
      <c r="F76" s="103">
        <f>IFERROR((($C76*s_TR)/s_ind!E76),0)</f>
        <v>0</v>
      </c>
      <c r="G76" s="103">
        <f>IFERROR((($C76*s_TR)/s_ind!F76),0)</f>
        <v>1.0786710021805885E-14</v>
      </c>
      <c r="H76" s="103">
        <f>IFERROR((($C76*s_TR)/s_ind!G76),0)</f>
        <v>1.0786710021805885E-14</v>
      </c>
      <c r="I76" s="103">
        <f>IFERROR((($C76*s_TR)/s_ind!H76),0)</f>
        <v>1.0786710021805885E-14</v>
      </c>
      <c r="J76" s="103">
        <f>IFERROR((($C76*s_TR)/s_ind!I76),0)</f>
        <v>4.4685376628081621E-14</v>
      </c>
      <c r="K76" s="103">
        <f>IFERROR((($C76*s_TR)/s_ind!J76),0)</f>
        <v>1.5174231145597121E-14</v>
      </c>
      <c r="L76" s="103">
        <f>IFERROR((($C76*s_TR)/s_ind!K76),0)</f>
        <v>3.2262329282530833E-14</v>
      </c>
      <c r="M76" s="103">
        <f>IFERROR((($C76*s_TR)/s_ind!L76),0)</f>
        <v>4.2891126323703588E-14</v>
      </c>
      <c r="N76" s="103">
        <f>IFERROR((($C76*s_TR)/s_ind!M76),0)</f>
        <v>6.2713320162546683E-14</v>
      </c>
      <c r="O76" s="103">
        <f>IFERROR((($C76*s_TR)/s_ind!N76),0)</f>
        <v>3.9743388109328724E-14</v>
      </c>
      <c r="P76" s="103">
        <f>IFERROR((($C76*s_TR)/s_ind!O76),0)</f>
        <v>1.2739960043408211E-14</v>
      </c>
      <c r="Q76" s="103">
        <f>IFERROR((($C76*s_TR)/s_ind!P76),0)</f>
        <v>2.6776844709950206E-14</v>
      </c>
      <c r="R76" s="103">
        <f>IFERROR((($C76*s_TR)/s_ind!Q76),0)</f>
        <v>3.5885799213084985E-14</v>
      </c>
      <c r="S76" s="103">
        <f>IFERROR((($C76*s_TR)/s_ind!R76),0)</f>
        <v>5.4299416700840958E-14</v>
      </c>
      <c r="T76" s="103" t="str">
        <f>IFERROR(IF((($C76*s_TR)/s_ind!C76)&lt;0.01,($C76*s_TR)/s_ind!C76,1-EXP(-(($C76*s_TR)/s_ind!C76))),".")</f>
        <v>.</v>
      </c>
      <c r="U76" s="103" t="str">
        <f>IFERROR(IF((($C76*s_TR)/s_ind!D76)&lt;0.01,($C76*s_TR)/s_ind!D76,1-EXP(-(($C76*s_TR)/s_ind!D76))),".")</f>
        <v>.</v>
      </c>
      <c r="V76" s="103" t="str">
        <f>IFERROR(IF((($C76*s_TR)/s_ind!E76)&lt;0.01,($C76*s_TR)/s_ind!E76,1-EXP(-(($C76*s_TR)/s_ind!E76))),".")</f>
        <v>.</v>
      </c>
      <c r="W76" s="103">
        <f>IFERROR(IF((($C76*s_TR)/s_ind!F76)&lt;0.01,($C76*s_TR)/s_ind!F76,1-EXP(-(($C76*s_TR)/s_ind!F76))),".")</f>
        <v>1.0786710021805885E-14</v>
      </c>
      <c r="X76" s="103">
        <f>IFERROR(IF((($C76*s_TR)/s_ind!G76)&lt;0.01,($C76*s_TR)/s_ind!G76,1-EXP(-(($C76*s_TR)/s_ind!G76))),".")</f>
        <v>1.0786710021805885E-14</v>
      </c>
      <c r="Y76" s="103">
        <f>IFERROR(IF((($C76*s_TR)/s_ind!H76)&lt;0.01,($C76*s_TR)/s_ind!H76,1-EXP(-(($C76*s_TR)/s_ind!H76))),".")</f>
        <v>1.0786710021805885E-14</v>
      </c>
      <c r="Z76" s="103">
        <f>IFERROR(IF((($C76*s_TR)/s_ind!I76)&lt;0.01,($C76*s_TR)/s_ind!I76,1-EXP(-(($C76*s_TR)/s_ind!I76))),".")</f>
        <v>4.4685376628081621E-14</v>
      </c>
      <c r="AA76" s="103">
        <f>IFERROR(IF((($C76*s_TR)/s_ind!J76)&lt;0.01,($C76*s_TR)/s_ind!J76,1-EXP(-(($C76*s_TR)/s_ind!J76))),".")</f>
        <v>1.5174231145597121E-14</v>
      </c>
      <c r="AB76" s="103">
        <f>IFERROR(IF((($C76*s_TR)/s_ind!K76)&lt;0.01,($C76*s_TR)/s_ind!K76,1-EXP(-(($C76*s_TR)/s_ind!K76))),".")</f>
        <v>3.2262329282530833E-14</v>
      </c>
      <c r="AC76" s="103">
        <f>IFERROR(IF((($C76*s_TR)/s_ind!L76)&lt;0.01,($C76*s_TR)/s_ind!L76,1-EXP(-(($C76*s_TR)/s_ind!L76))),".")</f>
        <v>4.2891126323703588E-14</v>
      </c>
      <c r="AD76" s="103">
        <f>IFERROR(IF((($C76*s_TR)/s_ind!M76)&lt;0.01,($C76*s_TR)/s_ind!M76,1-EXP(-(($C76*s_TR)/s_ind!M76))),".")</f>
        <v>6.2713320162546683E-14</v>
      </c>
      <c r="AE76" s="103">
        <f>IFERROR(IF((($C76*s_TR)/s_ind!N76)&lt;0.01,($C76*s_TR)/s_ind!N76,1-EXP(-(($C76*s_TR)/s_ind!N76))),".")</f>
        <v>3.9743388109328724E-14</v>
      </c>
      <c r="AF76" s="103">
        <f>IFERROR(IF((($C76*s_TR)/s_ind!O76)&lt;0.01,($C76*s_TR)/s_ind!O76,1-EXP(-(($C76*s_TR)/s_ind!O76))),".")</f>
        <v>1.2739960043408211E-14</v>
      </c>
      <c r="AG76" s="103">
        <f>IFERROR(IF((($C76*s_TR)/s_ind!P76)&lt;0.01,($C76*s_TR)/s_ind!P76,1-EXP(-(($C76*s_TR)/s_ind!P76))),".")</f>
        <v>2.6776844709950206E-14</v>
      </c>
      <c r="AH76" s="103">
        <f>IFERROR(IF((($C76*s_TR)/s_ind!Q76)&lt;0.01,($C76*s_TR)/s_ind!Q76,1-EXP(-(($C76*s_TR)/s_ind!Q76))),".")</f>
        <v>3.5885799213084985E-14</v>
      </c>
      <c r="AI76" s="103">
        <f>IFERROR(IF((($C76*s_TR)/s_ind!R76)&lt;0.01,($C76*s_TR)/s_ind!R76,1-EXP(-(($C76*s_TR)/s_ind!R76))),".")</f>
        <v>5.4299416700840958E-14</v>
      </c>
    </row>
  </sheetData>
  <sheetProtection algorithmName="SHA-512" hashValue="flhydOrnIhxlJ3yZkSItE2gU2jAcf7Bcdl8X2ZGG8m/t9QPopLoBh/6nqNs67BKeYHw5f5xDHoDbB8lw609G+w==" saltValue="gpbZMDDi56HxcnLJ1OIihA==" spinCount="100000" sheet="1" objects="1" scenarios="1" formatColumns="0" autoFilter="0"/>
  <autoFilter ref="A1:S76" xr:uid="{00000000-0009-0000-0000-00000B00000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79998168889431442"/>
  </sheetPr>
  <dimension ref="A1:AI76"/>
  <sheetViews>
    <sheetView workbookViewId="0">
      <pane xSplit="3" ySplit="1" topLeftCell="D2" activePane="bottomRight" state="frozen"/>
      <selection pane="topRight" activeCell="D1" sqref="D1"/>
      <selection pane="bottomLeft" activeCell="A2" sqref="A2"/>
      <selection pane="bottomRight" activeCell="D2" sqref="D2"/>
    </sheetView>
  </sheetViews>
  <sheetFormatPr defaultRowHeight="14.25"/>
  <cols>
    <col min="1" max="1" width="14.53125" style="1" bestFit="1" customWidth="1"/>
    <col min="2" max="2" width="11.73046875" style="1" bestFit="1" customWidth="1"/>
    <col min="3" max="3" width="7.19921875" style="9" bestFit="1" customWidth="1"/>
    <col min="4" max="6" width="8.06640625" style="9" bestFit="1" customWidth="1"/>
    <col min="7" max="8" width="7.73046875" style="9" bestFit="1" customWidth="1"/>
    <col min="9" max="14" width="8.06640625" style="9" bestFit="1" customWidth="1"/>
    <col min="15" max="19" width="7.73046875" style="9" bestFit="1" customWidth="1"/>
    <col min="20" max="20" width="14" style="9" bestFit="1" customWidth="1"/>
    <col min="21" max="21" width="16.53125" style="9" bestFit="1" customWidth="1"/>
    <col min="22" max="22" width="16.3984375" style="9" bestFit="1" customWidth="1"/>
    <col min="23" max="23" width="14" style="9" bestFit="1" customWidth="1"/>
    <col min="24" max="24" width="15.33203125" style="9" bestFit="1" customWidth="1"/>
    <col min="25" max="25" width="15.46484375" style="9" bestFit="1" customWidth="1"/>
    <col min="26" max="26" width="11.9296875" style="9" bestFit="1" customWidth="1"/>
    <col min="27" max="28" width="13.6640625" style="9" bestFit="1" customWidth="1"/>
    <col min="29" max="29" width="14.6640625" style="9" bestFit="1" customWidth="1"/>
    <col min="30" max="30" width="12.33203125" style="9" bestFit="1" customWidth="1"/>
    <col min="31" max="31" width="11.9296875" style="9" bestFit="1" customWidth="1"/>
    <col min="32" max="33" width="13.6640625" style="9" bestFit="1" customWidth="1"/>
    <col min="34" max="34" width="14.6640625" style="9" bestFit="1" customWidth="1"/>
    <col min="35" max="35" width="12.33203125" style="9" bestFit="1" customWidth="1"/>
    <col min="36" max="272" width="9.06640625" style="9"/>
    <col min="273" max="273" width="15.3984375" style="9" customWidth="1"/>
    <col min="274" max="274" width="11.1328125" style="9" customWidth="1"/>
    <col min="275" max="275" width="14.59765625" style="9" customWidth="1"/>
    <col min="276" max="276" width="17.3984375" style="9" customWidth="1"/>
    <col min="277" max="277" width="17.59765625" style="9" customWidth="1"/>
    <col min="278" max="278" width="14.73046875" style="9" customWidth="1"/>
    <col min="279" max="279" width="14.3984375" style="9" customWidth="1"/>
    <col min="280" max="280" width="12.1328125" style="9" customWidth="1"/>
    <col min="281" max="281" width="12.3984375" style="9" customWidth="1"/>
    <col min="282" max="283" width="13.86328125" style="9" customWidth="1"/>
    <col min="284" max="284" width="14.86328125" style="9" customWidth="1"/>
    <col min="285" max="285" width="12.1328125" style="9" customWidth="1"/>
    <col min="286" max="286" width="12.3984375" style="9" customWidth="1"/>
    <col min="287" max="288" width="13.86328125" style="9" customWidth="1"/>
    <col min="289" max="289" width="14.86328125" style="9" customWidth="1"/>
    <col min="290" max="528" width="9.06640625" style="9"/>
    <col min="529" max="529" width="15.3984375" style="9" customWidth="1"/>
    <col min="530" max="530" width="11.1328125" style="9" customWidth="1"/>
    <col min="531" max="531" width="14.59765625" style="9" customWidth="1"/>
    <col min="532" max="532" width="17.3984375" style="9" customWidth="1"/>
    <col min="533" max="533" width="17.59765625" style="9" customWidth="1"/>
    <col min="534" max="534" width="14.73046875" style="9" customWidth="1"/>
    <col min="535" max="535" width="14.3984375" style="9" customWidth="1"/>
    <col min="536" max="536" width="12.1328125" style="9" customWidth="1"/>
    <col min="537" max="537" width="12.3984375" style="9" customWidth="1"/>
    <col min="538" max="539" width="13.86328125" style="9" customWidth="1"/>
    <col min="540" max="540" width="14.86328125" style="9" customWidth="1"/>
    <col min="541" max="541" width="12.1328125" style="9" customWidth="1"/>
    <col min="542" max="542" width="12.3984375" style="9" customWidth="1"/>
    <col min="543" max="544" width="13.86328125" style="9" customWidth="1"/>
    <col min="545" max="545" width="14.86328125" style="9" customWidth="1"/>
    <col min="546" max="784" width="9.06640625" style="9"/>
    <col min="785" max="785" width="15.3984375" style="9" customWidth="1"/>
    <col min="786" max="786" width="11.1328125" style="9" customWidth="1"/>
    <col min="787" max="787" width="14.59765625" style="9" customWidth="1"/>
    <col min="788" max="788" width="17.3984375" style="9" customWidth="1"/>
    <col min="789" max="789" width="17.59765625" style="9" customWidth="1"/>
    <col min="790" max="790" width="14.73046875" style="9" customWidth="1"/>
    <col min="791" max="791" width="14.3984375" style="9" customWidth="1"/>
    <col min="792" max="792" width="12.1328125" style="9" customWidth="1"/>
    <col min="793" max="793" width="12.3984375" style="9" customWidth="1"/>
    <col min="794" max="795" width="13.86328125" style="9" customWidth="1"/>
    <col min="796" max="796" width="14.86328125" style="9" customWidth="1"/>
    <col min="797" max="797" width="12.1328125" style="9" customWidth="1"/>
    <col min="798" max="798" width="12.3984375" style="9" customWidth="1"/>
    <col min="799" max="800" width="13.86328125" style="9" customWidth="1"/>
    <col min="801" max="801" width="14.86328125" style="9" customWidth="1"/>
    <col min="802" max="1040" width="9.06640625" style="9"/>
    <col min="1041" max="1041" width="15.3984375" style="9" customWidth="1"/>
    <col min="1042" max="1042" width="11.1328125" style="9" customWidth="1"/>
    <col min="1043" max="1043" width="14.59765625" style="9" customWidth="1"/>
    <col min="1044" max="1044" width="17.3984375" style="9" customWidth="1"/>
    <col min="1045" max="1045" width="17.59765625" style="9" customWidth="1"/>
    <col min="1046" max="1046" width="14.73046875" style="9" customWidth="1"/>
    <col min="1047" max="1047" width="14.3984375" style="9" customWidth="1"/>
    <col min="1048" max="1048" width="12.1328125" style="9" customWidth="1"/>
    <col min="1049" max="1049" width="12.3984375" style="9" customWidth="1"/>
    <col min="1050" max="1051" width="13.86328125" style="9" customWidth="1"/>
    <col min="1052" max="1052" width="14.86328125" style="9" customWidth="1"/>
    <col min="1053" max="1053" width="12.1328125" style="9" customWidth="1"/>
    <col min="1054" max="1054" width="12.3984375" style="9" customWidth="1"/>
    <col min="1055" max="1056" width="13.86328125" style="9" customWidth="1"/>
    <col min="1057" max="1057" width="14.86328125" style="9" customWidth="1"/>
    <col min="1058" max="1296" width="9.06640625" style="9"/>
    <col min="1297" max="1297" width="15.3984375" style="9" customWidth="1"/>
    <col min="1298" max="1298" width="11.1328125" style="9" customWidth="1"/>
    <col min="1299" max="1299" width="14.59765625" style="9" customWidth="1"/>
    <col min="1300" max="1300" width="17.3984375" style="9" customWidth="1"/>
    <col min="1301" max="1301" width="17.59765625" style="9" customWidth="1"/>
    <col min="1302" max="1302" width="14.73046875" style="9" customWidth="1"/>
    <col min="1303" max="1303" width="14.3984375" style="9" customWidth="1"/>
    <col min="1304" max="1304" width="12.1328125" style="9" customWidth="1"/>
    <col min="1305" max="1305" width="12.3984375" style="9" customWidth="1"/>
    <col min="1306" max="1307" width="13.86328125" style="9" customWidth="1"/>
    <col min="1308" max="1308" width="14.86328125" style="9" customWidth="1"/>
    <col min="1309" max="1309" width="12.1328125" style="9" customWidth="1"/>
    <col min="1310" max="1310" width="12.3984375" style="9" customWidth="1"/>
    <col min="1311" max="1312" width="13.86328125" style="9" customWidth="1"/>
    <col min="1313" max="1313" width="14.86328125" style="9" customWidth="1"/>
    <col min="1314" max="1552" width="9.06640625" style="9"/>
    <col min="1553" max="1553" width="15.3984375" style="9" customWidth="1"/>
    <col min="1554" max="1554" width="11.1328125" style="9" customWidth="1"/>
    <col min="1555" max="1555" width="14.59765625" style="9" customWidth="1"/>
    <col min="1556" max="1556" width="17.3984375" style="9" customWidth="1"/>
    <col min="1557" max="1557" width="17.59765625" style="9" customWidth="1"/>
    <col min="1558" max="1558" width="14.73046875" style="9" customWidth="1"/>
    <col min="1559" max="1559" width="14.3984375" style="9" customWidth="1"/>
    <col min="1560" max="1560" width="12.1328125" style="9" customWidth="1"/>
    <col min="1561" max="1561" width="12.3984375" style="9" customWidth="1"/>
    <col min="1562" max="1563" width="13.86328125" style="9" customWidth="1"/>
    <col min="1564" max="1564" width="14.86328125" style="9" customWidth="1"/>
    <col min="1565" max="1565" width="12.1328125" style="9" customWidth="1"/>
    <col min="1566" max="1566" width="12.3984375" style="9" customWidth="1"/>
    <col min="1567" max="1568" width="13.86328125" style="9" customWidth="1"/>
    <col min="1569" max="1569" width="14.86328125" style="9" customWidth="1"/>
    <col min="1570" max="1808" width="9.06640625" style="9"/>
    <col min="1809" max="1809" width="15.3984375" style="9" customWidth="1"/>
    <col min="1810" max="1810" width="11.1328125" style="9" customWidth="1"/>
    <col min="1811" max="1811" width="14.59765625" style="9" customWidth="1"/>
    <col min="1812" max="1812" width="17.3984375" style="9" customWidth="1"/>
    <col min="1813" max="1813" width="17.59765625" style="9" customWidth="1"/>
    <col min="1814" max="1814" width="14.73046875" style="9" customWidth="1"/>
    <col min="1815" max="1815" width="14.3984375" style="9" customWidth="1"/>
    <col min="1816" max="1816" width="12.1328125" style="9" customWidth="1"/>
    <col min="1817" max="1817" width="12.3984375" style="9" customWidth="1"/>
    <col min="1818" max="1819" width="13.86328125" style="9" customWidth="1"/>
    <col min="1820" max="1820" width="14.86328125" style="9" customWidth="1"/>
    <col min="1821" max="1821" width="12.1328125" style="9" customWidth="1"/>
    <col min="1822" max="1822" width="12.3984375" style="9" customWidth="1"/>
    <col min="1823" max="1824" width="13.86328125" style="9" customWidth="1"/>
    <col min="1825" max="1825" width="14.86328125" style="9" customWidth="1"/>
    <col min="1826" max="2064" width="9.06640625" style="9"/>
    <col min="2065" max="2065" width="15.3984375" style="9" customWidth="1"/>
    <col min="2066" max="2066" width="11.1328125" style="9" customWidth="1"/>
    <col min="2067" max="2067" width="14.59765625" style="9" customWidth="1"/>
    <col min="2068" max="2068" width="17.3984375" style="9" customWidth="1"/>
    <col min="2069" max="2069" width="17.59765625" style="9" customWidth="1"/>
    <col min="2070" max="2070" width="14.73046875" style="9" customWidth="1"/>
    <col min="2071" max="2071" width="14.3984375" style="9" customWidth="1"/>
    <col min="2072" max="2072" width="12.1328125" style="9" customWidth="1"/>
    <col min="2073" max="2073" width="12.3984375" style="9" customWidth="1"/>
    <col min="2074" max="2075" width="13.86328125" style="9" customWidth="1"/>
    <col min="2076" max="2076" width="14.86328125" style="9" customWidth="1"/>
    <col min="2077" max="2077" width="12.1328125" style="9" customWidth="1"/>
    <col min="2078" max="2078" width="12.3984375" style="9" customWidth="1"/>
    <col min="2079" max="2080" width="13.86328125" style="9" customWidth="1"/>
    <col min="2081" max="2081" width="14.86328125" style="9" customWidth="1"/>
    <col min="2082" max="2320" width="9.06640625" style="9"/>
    <col min="2321" max="2321" width="15.3984375" style="9" customWidth="1"/>
    <col min="2322" max="2322" width="11.1328125" style="9" customWidth="1"/>
    <col min="2323" max="2323" width="14.59765625" style="9" customWidth="1"/>
    <col min="2324" max="2324" width="17.3984375" style="9" customWidth="1"/>
    <col min="2325" max="2325" width="17.59765625" style="9" customWidth="1"/>
    <col min="2326" max="2326" width="14.73046875" style="9" customWidth="1"/>
    <col min="2327" max="2327" width="14.3984375" style="9" customWidth="1"/>
    <col min="2328" max="2328" width="12.1328125" style="9" customWidth="1"/>
    <col min="2329" max="2329" width="12.3984375" style="9" customWidth="1"/>
    <col min="2330" max="2331" width="13.86328125" style="9" customWidth="1"/>
    <col min="2332" max="2332" width="14.86328125" style="9" customWidth="1"/>
    <col min="2333" max="2333" width="12.1328125" style="9" customWidth="1"/>
    <col min="2334" max="2334" width="12.3984375" style="9" customWidth="1"/>
    <col min="2335" max="2336" width="13.86328125" style="9" customWidth="1"/>
    <col min="2337" max="2337" width="14.86328125" style="9" customWidth="1"/>
    <col min="2338" max="2576" width="9.06640625" style="9"/>
    <col min="2577" max="2577" width="15.3984375" style="9" customWidth="1"/>
    <col min="2578" max="2578" width="11.1328125" style="9" customWidth="1"/>
    <col min="2579" max="2579" width="14.59765625" style="9" customWidth="1"/>
    <col min="2580" max="2580" width="17.3984375" style="9" customWidth="1"/>
    <col min="2581" max="2581" width="17.59765625" style="9" customWidth="1"/>
    <col min="2582" max="2582" width="14.73046875" style="9" customWidth="1"/>
    <col min="2583" max="2583" width="14.3984375" style="9" customWidth="1"/>
    <col min="2584" max="2584" width="12.1328125" style="9" customWidth="1"/>
    <col min="2585" max="2585" width="12.3984375" style="9" customWidth="1"/>
    <col min="2586" max="2587" width="13.86328125" style="9" customWidth="1"/>
    <col min="2588" max="2588" width="14.86328125" style="9" customWidth="1"/>
    <col min="2589" max="2589" width="12.1328125" style="9" customWidth="1"/>
    <col min="2590" max="2590" width="12.3984375" style="9" customWidth="1"/>
    <col min="2591" max="2592" width="13.86328125" style="9" customWidth="1"/>
    <col min="2593" max="2593" width="14.86328125" style="9" customWidth="1"/>
    <col min="2594" max="2832" width="9.06640625" style="9"/>
    <col min="2833" max="2833" width="15.3984375" style="9" customWidth="1"/>
    <col min="2834" max="2834" width="11.1328125" style="9" customWidth="1"/>
    <col min="2835" max="2835" width="14.59765625" style="9" customWidth="1"/>
    <col min="2836" max="2836" width="17.3984375" style="9" customWidth="1"/>
    <col min="2837" max="2837" width="17.59765625" style="9" customWidth="1"/>
    <col min="2838" max="2838" width="14.73046875" style="9" customWidth="1"/>
    <col min="2839" max="2839" width="14.3984375" style="9" customWidth="1"/>
    <col min="2840" max="2840" width="12.1328125" style="9" customWidth="1"/>
    <col min="2841" max="2841" width="12.3984375" style="9" customWidth="1"/>
    <col min="2842" max="2843" width="13.86328125" style="9" customWidth="1"/>
    <col min="2844" max="2844" width="14.86328125" style="9" customWidth="1"/>
    <col min="2845" max="2845" width="12.1328125" style="9" customWidth="1"/>
    <col min="2846" max="2846" width="12.3984375" style="9" customWidth="1"/>
    <col min="2847" max="2848" width="13.86328125" style="9" customWidth="1"/>
    <col min="2849" max="2849" width="14.86328125" style="9" customWidth="1"/>
    <col min="2850" max="3088" width="9.06640625" style="9"/>
    <col min="3089" max="3089" width="15.3984375" style="9" customWidth="1"/>
    <col min="3090" max="3090" width="11.1328125" style="9" customWidth="1"/>
    <col min="3091" max="3091" width="14.59765625" style="9" customWidth="1"/>
    <col min="3092" max="3092" width="17.3984375" style="9" customWidth="1"/>
    <col min="3093" max="3093" width="17.59765625" style="9" customWidth="1"/>
    <col min="3094" max="3094" width="14.73046875" style="9" customWidth="1"/>
    <col min="3095" max="3095" width="14.3984375" style="9" customWidth="1"/>
    <col min="3096" max="3096" width="12.1328125" style="9" customWidth="1"/>
    <col min="3097" max="3097" width="12.3984375" style="9" customWidth="1"/>
    <col min="3098" max="3099" width="13.86328125" style="9" customWidth="1"/>
    <col min="3100" max="3100" width="14.86328125" style="9" customWidth="1"/>
    <col min="3101" max="3101" width="12.1328125" style="9" customWidth="1"/>
    <col min="3102" max="3102" width="12.3984375" style="9" customWidth="1"/>
    <col min="3103" max="3104" width="13.86328125" style="9" customWidth="1"/>
    <col min="3105" max="3105" width="14.86328125" style="9" customWidth="1"/>
    <col min="3106" max="3344" width="9.06640625" style="9"/>
    <col min="3345" max="3345" width="15.3984375" style="9" customWidth="1"/>
    <col min="3346" max="3346" width="11.1328125" style="9" customWidth="1"/>
    <col min="3347" max="3347" width="14.59765625" style="9" customWidth="1"/>
    <col min="3348" max="3348" width="17.3984375" style="9" customWidth="1"/>
    <col min="3349" max="3349" width="17.59765625" style="9" customWidth="1"/>
    <col min="3350" max="3350" width="14.73046875" style="9" customWidth="1"/>
    <col min="3351" max="3351" width="14.3984375" style="9" customWidth="1"/>
    <col min="3352" max="3352" width="12.1328125" style="9" customWidth="1"/>
    <col min="3353" max="3353" width="12.3984375" style="9" customWidth="1"/>
    <col min="3354" max="3355" width="13.86328125" style="9" customWidth="1"/>
    <col min="3356" max="3356" width="14.86328125" style="9" customWidth="1"/>
    <col min="3357" max="3357" width="12.1328125" style="9" customWidth="1"/>
    <col min="3358" max="3358" width="12.3984375" style="9" customWidth="1"/>
    <col min="3359" max="3360" width="13.86328125" style="9" customWidth="1"/>
    <col min="3361" max="3361" width="14.86328125" style="9" customWidth="1"/>
    <col min="3362" max="3600" width="9.06640625" style="9"/>
    <col min="3601" max="3601" width="15.3984375" style="9" customWidth="1"/>
    <col min="3602" max="3602" width="11.1328125" style="9" customWidth="1"/>
    <col min="3603" max="3603" width="14.59765625" style="9" customWidth="1"/>
    <col min="3604" max="3604" width="17.3984375" style="9" customWidth="1"/>
    <col min="3605" max="3605" width="17.59765625" style="9" customWidth="1"/>
    <col min="3606" max="3606" width="14.73046875" style="9" customWidth="1"/>
    <col min="3607" max="3607" width="14.3984375" style="9" customWidth="1"/>
    <col min="3608" max="3608" width="12.1328125" style="9" customWidth="1"/>
    <col min="3609" max="3609" width="12.3984375" style="9" customWidth="1"/>
    <col min="3610" max="3611" width="13.86328125" style="9" customWidth="1"/>
    <col min="3612" max="3612" width="14.86328125" style="9" customWidth="1"/>
    <col min="3613" max="3613" width="12.1328125" style="9" customWidth="1"/>
    <col min="3614" max="3614" width="12.3984375" style="9" customWidth="1"/>
    <col min="3615" max="3616" width="13.86328125" style="9" customWidth="1"/>
    <col min="3617" max="3617" width="14.86328125" style="9" customWidth="1"/>
    <col min="3618" max="3856" width="9.06640625" style="9"/>
    <col min="3857" max="3857" width="15.3984375" style="9" customWidth="1"/>
    <col min="3858" max="3858" width="11.1328125" style="9" customWidth="1"/>
    <col min="3859" max="3859" width="14.59765625" style="9" customWidth="1"/>
    <col min="3860" max="3860" width="17.3984375" style="9" customWidth="1"/>
    <col min="3861" max="3861" width="17.59765625" style="9" customWidth="1"/>
    <col min="3862" max="3862" width="14.73046875" style="9" customWidth="1"/>
    <col min="3863" max="3863" width="14.3984375" style="9" customWidth="1"/>
    <col min="3864" max="3864" width="12.1328125" style="9" customWidth="1"/>
    <col min="3865" max="3865" width="12.3984375" style="9" customWidth="1"/>
    <col min="3866" max="3867" width="13.86328125" style="9" customWidth="1"/>
    <col min="3868" max="3868" width="14.86328125" style="9" customWidth="1"/>
    <col min="3869" max="3869" width="12.1328125" style="9" customWidth="1"/>
    <col min="3870" max="3870" width="12.3984375" style="9" customWidth="1"/>
    <col min="3871" max="3872" width="13.86328125" style="9" customWidth="1"/>
    <col min="3873" max="3873" width="14.86328125" style="9" customWidth="1"/>
    <col min="3874" max="4112" width="9.06640625" style="9"/>
    <col min="4113" max="4113" width="15.3984375" style="9" customWidth="1"/>
    <col min="4114" max="4114" width="11.1328125" style="9" customWidth="1"/>
    <col min="4115" max="4115" width="14.59765625" style="9" customWidth="1"/>
    <col min="4116" max="4116" width="17.3984375" style="9" customWidth="1"/>
    <col min="4117" max="4117" width="17.59765625" style="9" customWidth="1"/>
    <col min="4118" max="4118" width="14.73046875" style="9" customWidth="1"/>
    <col min="4119" max="4119" width="14.3984375" style="9" customWidth="1"/>
    <col min="4120" max="4120" width="12.1328125" style="9" customWidth="1"/>
    <col min="4121" max="4121" width="12.3984375" style="9" customWidth="1"/>
    <col min="4122" max="4123" width="13.86328125" style="9" customWidth="1"/>
    <col min="4124" max="4124" width="14.86328125" style="9" customWidth="1"/>
    <col min="4125" max="4125" width="12.1328125" style="9" customWidth="1"/>
    <col min="4126" max="4126" width="12.3984375" style="9" customWidth="1"/>
    <col min="4127" max="4128" width="13.86328125" style="9" customWidth="1"/>
    <col min="4129" max="4129" width="14.86328125" style="9" customWidth="1"/>
    <col min="4130" max="4368" width="9.06640625" style="9"/>
    <col min="4369" max="4369" width="15.3984375" style="9" customWidth="1"/>
    <col min="4370" max="4370" width="11.1328125" style="9" customWidth="1"/>
    <col min="4371" max="4371" width="14.59765625" style="9" customWidth="1"/>
    <col min="4372" max="4372" width="17.3984375" style="9" customWidth="1"/>
    <col min="4373" max="4373" width="17.59765625" style="9" customWidth="1"/>
    <col min="4374" max="4374" width="14.73046875" style="9" customWidth="1"/>
    <col min="4375" max="4375" width="14.3984375" style="9" customWidth="1"/>
    <col min="4376" max="4376" width="12.1328125" style="9" customWidth="1"/>
    <col min="4377" max="4377" width="12.3984375" style="9" customWidth="1"/>
    <col min="4378" max="4379" width="13.86328125" style="9" customWidth="1"/>
    <col min="4380" max="4380" width="14.86328125" style="9" customWidth="1"/>
    <col min="4381" max="4381" width="12.1328125" style="9" customWidth="1"/>
    <col min="4382" max="4382" width="12.3984375" style="9" customWidth="1"/>
    <col min="4383" max="4384" width="13.86328125" style="9" customWidth="1"/>
    <col min="4385" max="4385" width="14.86328125" style="9" customWidth="1"/>
    <col min="4386" max="4624" width="9.06640625" style="9"/>
    <col min="4625" max="4625" width="15.3984375" style="9" customWidth="1"/>
    <col min="4626" max="4626" width="11.1328125" style="9" customWidth="1"/>
    <col min="4627" max="4627" width="14.59765625" style="9" customWidth="1"/>
    <col min="4628" max="4628" width="17.3984375" style="9" customWidth="1"/>
    <col min="4629" max="4629" width="17.59765625" style="9" customWidth="1"/>
    <col min="4630" max="4630" width="14.73046875" style="9" customWidth="1"/>
    <col min="4631" max="4631" width="14.3984375" style="9" customWidth="1"/>
    <col min="4632" max="4632" width="12.1328125" style="9" customWidth="1"/>
    <col min="4633" max="4633" width="12.3984375" style="9" customWidth="1"/>
    <col min="4634" max="4635" width="13.86328125" style="9" customWidth="1"/>
    <col min="4636" max="4636" width="14.86328125" style="9" customWidth="1"/>
    <col min="4637" max="4637" width="12.1328125" style="9" customWidth="1"/>
    <col min="4638" max="4638" width="12.3984375" style="9" customWidth="1"/>
    <col min="4639" max="4640" width="13.86328125" style="9" customWidth="1"/>
    <col min="4641" max="4641" width="14.86328125" style="9" customWidth="1"/>
    <col min="4642" max="4880" width="9.06640625" style="9"/>
    <col min="4881" max="4881" width="15.3984375" style="9" customWidth="1"/>
    <col min="4882" max="4882" width="11.1328125" style="9" customWidth="1"/>
    <col min="4883" max="4883" width="14.59765625" style="9" customWidth="1"/>
    <col min="4884" max="4884" width="17.3984375" style="9" customWidth="1"/>
    <col min="4885" max="4885" width="17.59765625" style="9" customWidth="1"/>
    <col min="4886" max="4886" width="14.73046875" style="9" customWidth="1"/>
    <col min="4887" max="4887" width="14.3984375" style="9" customWidth="1"/>
    <col min="4888" max="4888" width="12.1328125" style="9" customWidth="1"/>
    <col min="4889" max="4889" width="12.3984375" style="9" customWidth="1"/>
    <col min="4890" max="4891" width="13.86328125" style="9" customWidth="1"/>
    <col min="4892" max="4892" width="14.86328125" style="9" customWidth="1"/>
    <col min="4893" max="4893" width="12.1328125" style="9" customWidth="1"/>
    <col min="4894" max="4894" width="12.3984375" style="9" customWidth="1"/>
    <col min="4895" max="4896" width="13.86328125" style="9" customWidth="1"/>
    <col min="4897" max="4897" width="14.86328125" style="9" customWidth="1"/>
    <col min="4898" max="5136" width="9.06640625" style="9"/>
    <col min="5137" max="5137" width="15.3984375" style="9" customWidth="1"/>
    <col min="5138" max="5138" width="11.1328125" style="9" customWidth="1"/>
    <col min="5139" max="5139" width="14.59765625" style="9" customWidth="1"/>
    <col min="5140" max="5140" width="17.3984375" style="9" customWidth="1"/>
    <col min="5141" max="5141" width="17.59765625" style="9" customWidth="1"/>
    <col min="5142" max="5142" width="14.73046875" style="9" customWidth="1"/>
    <col min="5143" max="5143" width="14.3984375" style="9" customWidth="1"/>
    <col min="5144" max="5144" width="12.1328125" style="9" customWidth="1"/>
    <col min="5145" max="5145" width="12.3984375" style="9" customWidth="1"/>
    <col min="5146" max="5147" width="13.86328125" style="9" customWidth="1"/>
    <col min="5148" max="5148" width="14.86328125" style="9" customWidth="1"/>
    <col min="5149" max="5149" width="12.1328125" style="9" customWidth="1"/>
    <col min="5150" max="5150" width="12.3984375" style="9" customWidth="1"/>
    <col min="5151" max="5152" width="13.86328125" style="9" customWidth="1"/>
    <col min="5153" max="5153" width="14.86328125" style="9" customWidth="1"/>
    <col min="5154" max="5392" width="9.06640625" style="9"/>
    <col min="5393" max="5393" width="15.3984375" style="9" customWidth="1"/>
    <col min="5394" max="5394" width="11.1328125" style="9" customWidth="1"/>
    <col min="5395" max="5395" width="14.59765625" style="9" customWidth="1"/>
    <col min="5396" max="5396" width="17.3984375" style="9" customWidth="1"/>
    <col min="5397" max="5397" width="17.59765625" style="9" customWidth="1"/>
    <col min="5398" max="5398" width="14.73046875" style="9" customWidth="1"/>
    <col min="5399" max="5399" width="14.3984375" style="9" customWidth="1"/>
    <col min="5400" max="5400" width="12.1328125" style="9" customWidth="1"/>
    <col min="5401" max="5401" width="12.3984375" style="9" customWidth="1"/>
    <col min="5402" max="5403" width="13.86328125" style="9" customWidth="1"/>
    <col min="5404" max="5404" width="14.86328125" style="9" customWidth="1"/>
    <col min="5405" max="5405" width="12.1328125" style="9" customWidth="1"/>
    <col min="5406" max="5406" width="12.3984375" style="9" customWidth="1"/>
    <col min="5407" max="5408" width="13.86328125" style="9" customWidth="1"/>
    <col min="5409" max="5409" width="14.86328125" style="9" customWidth="1"/>
    <col min="5410" max="5648" width="9.06640625" style="9"/>
    <col min="5649" max="5649" width="15.3984375" style="9" customWidth="1"/>
    <col min="5650" max="5650" width="11.1328125" style="9" customWidth="1"/>
    <col min="5651" max="5651" width="14.59765625" style="9" customWidth="1"/>
    <col min="5652" max="5652" width="17.3984375" style="9" customWidth="1"/>
    <col min="5653" max="5653" width="17.59765625" style="9" customWidth="1"/>
    <col min="5654" max="5654" width="14.73046875" style="9" customWidth="1"/>
    <col min="5655" max="5655" width="14.3984375" style="9" customWidth="1"/>
    <col min="5656" max="5656" width="12.1328125" style="9" customWidth="1"/>
    <col min="5657" max="5657" width="12.3984375" style="9" customWidth="1"/>
    <col min="5658" max="5659" width="13.86328125" style="9" customWidth="1"/>
    <col min="5660" max="5660" width="14.86328125" style="9" customWidth="1"/>
    <col min="5661" max="5661" width="12.1328125" style="9" customWidth="1"/>
    <col min="5662" max="5662" width="12.3984375" style="9" customWidth="1"/>
    <col min="5663" max="5664" width="13.86328125" style="9" customWidth="1"/>
    <col min="5665" max="5665" width="14.86328125" style="9" customWidth="1"/>
    <col min="5666" max="5904" width="9.06640625" style="9"/>
    <col min="5905" max="5905" width="15.3984375" style="9" customWidth="1"/>
    <col min="5906" max="5906" width="11.1328125" style="9" customWidth="1"/>
    <col min="5907" max="5907" width="14.59765625" style="9" customWidth="1"/>
    <col min="5908" max="5908" width="17.3984375" style="9" customWidth="1"/>
    <col min="5909" max="5909" width="17.59765625" style="9" customWidth="1"/>
    <col min="5910" max="5910" width="14.73046875" style="9" customWidth="1"/>
    <col min="5911" max="5911" width="14.3984375" style="9" customWidth="1"/>
    <col min="5912" max="5912" width="12.1328125" style="9" customWidth="1"/>
    <col min="5913" max="5913" width="12.3984375" style="9" customWidth="1"/>
    <col min="5914" max="5915" width="13.86328125" style="9" customWidth="1"/>
    <col min="5916" max="5916" width="14.86328125" style="9" customWidth="1"/>
    <col min="5917" max="5917" width="12.1328125" style="9" customWidth="1"/>
    <col min="5918" max="5918" width="12.3984375" style="9" customWidth="1"/>
    <col min="5919" max="5920" width="13.86328125" style="9" customWidth="1"/>
    <col min="5921" max="5921" width="14.86328125" style="9" customWidth="1"/>
    <col min="5922" max="6160" width="9.06640625" style="9"/>
    <col min="6161" max="6161" width="15.3984375" style="9" customWidth="1"/>
    <col min="6162" max="6162" width="11.1328125" style="9" customWidth="1"/>
    <col min="6163" max="6163" width="14.59765625" style="9" customWidth="1"/>
    <col min="6164" max="6164" width="17.3984375" style="9" customWidth="1"/>
    <col min="6165" max="6165" width="17.59765625" style="9" customWidth="1"/>
    <col min="6166" max="6166" width="14.73046875" style="9" customWidth="1"/>
    <col min="6167" max="6167" width="14.3984375" style="9" customWidth="1"/>
    <col min="6168" max="6168" width="12.1328125" style="9" customWidth="1"/>
    <col min="6169" max="6169" width="12.3984375" style="9" customWidth="1"/>
    <col min="6170" max="6171" width="13.86328125" style="9" customWidth="1"/>
    <col min="6172" max="6172" width="14.86328125" style="9" customWidth="1"/>
    <col min="6173" max="6173" width="12.1328125" style="9" customWidth="1"/>
    <col min="6174" max="6174" width="12.3984375" style="9" customWidth="1"/>
    <col min="6175" max="6176" width="13.86328125" style="9" customWidth="1"/>
    <col min="6177" max="6177" width="14.86328125" style="9" customWidth="1"/>
    <col min="6178" max="6416" width="9.06640625" style="9"/>
    <col min="6417" max="6417" width="15.3984375" style="9" customWidth="1"/>
    <col min="6418" max="6418" width="11.1328125" style="9" customWidth="1"/>
    <col min="6419" max="6419" width="14.59765625" style="9" customWidth="1"/>
    <col min="6420" max="6420" width="17.3984375" style="9" customWidth="1"/>
    <col min="6421" max="6421" width="17.59765625" style="9" customWidth="1"/>
    <col min="6422" max="6422" width="14.73046875" style="9" customWidth="1"/>
    <col min="6423" max="6423" width="14.3984375" style="9" customWidth="1"/>
    <col min="6424" max="6424" width="12.1328125" style="9" customWidth="1"/>
    <col min="6425" max="6425" width="12.3984375" style="9" customWidth="1"/>
    <col min="6426" max="6427" width="13.86328125" style="9" customWidth="1"/>
    <col min="6428" max="6428" width="14.86328125" style="9" customWidth="1"/>
    <col min="6429" max="6429" width="12.1328125" style="9" customWidth="1"/>
    <col min="6430" max="6430" width="12.3984375" style="9" customWidth="1"/>
    <col min="6431" max="6432" width="13.86328125" style="9" customWidth="1"/>
    <col min="6433" max="6433" width="14.86328125" style="9" customWidth="1"/>
    <col min="6434" max="6672" width="9.06640625" style="9"/>
    <col min="6673" max="6673" width="15.3984375" style="9" customWidth="1"/>
    <col min="6674" max="6674" width="11.1328125" style="9" customWidth="1"/>
    <col min="6675" max="6675" width="14.59765625" style="9" customWidth="1"/>
    <col min="6676" max="6676" width="17.3984375" style="9" customWidth="1"/>
    <col min="6677" max="6677" width="17.59765625" style="9" customWidth="1"/>
    <col min="6678" max="6678" width="14.73046875" style="9" customWidth="1"/>
    <col min="6679" max="6679" width="14.3984375" style="9" customWidth="1"/>
    <col min="6680" max="6680" width="12.1328125" style="9" customWidth="1"/>
    <col min="6681" max="6681" width="12.3984375" style="9" customWidth="1"/>
    <col min="6682" max="6683" width="13.86328125" style="9" customWidth="1"/>
    <col min="6684" max="6684" width="14.86328125" style="9" customWidth="1"/>
    <col min="6685" max="6685" width="12.1328125" style="9" customWidth="1"/>
    <col min="6686" max="6686" width="12.3984375" style="9" customWidth="1"/>
    <col min="6687" max="6688" width="13.86328125" style="9" customWidth="1"/>
    <col min="6689" max="6689" width="14.86328125" style="9" customWidth="1"/>
    <col min="6690" max="6928" width="9.06640625" style="9"/>
    <col min="6929" max="6929" width="15.3984375" style="9" customWidth="1"/>
    <col min="6930" max="6930" width="11.1328125" style="9" customWidth="1"/>
    <col min="6931" max="6931" width="14.59765625" style="9" customWidth="1"/>
    <col min="6932" max="6932" width="17.3984375" style="9" customWidth="1"/>
    <col min="6933" max="6933" width="17.59765625" style="9" customWidth="1"/>
    <col min="6934" max="6934" width="14.73046875" style="9" customWidth="1"/>
    <col min="6935" max="6935" width="14.3984375" style="9" customWidth="1"/>
    <col min="6936" max="6936" width="12.1328125" style="9" customWidth="1"/>
    <col min="6937" max="6937" width="12.3984375" style="9" customWidth="1"/>
    <col min="6938" max="6939" width="13.86328125" style="9" customWidth="1"/>
    <col min="6940" max="6940" width="14.86328125" style="9" customWidth="1"/>
    <col min="6941" max="6941" width="12.1328125" style="9" customWidth="1"/>
    <col min="6942" max="6942" width="12.3984375" style="9" customWidth="1"/>
    <col min="6943" max="6944" width="13.86328125" style="9" customWidth="1"/>
    <col min="6945" max="6945" width="14.86328125" style="9" customWidth="1"/>
    <col min="6946" max="7184" width="9.06640625" style="9"/>
    <col min="7185" max="7185" width="15.3984375" style="9" customWidth="1"/>
    <col min="7186" max="7186" width="11.1328125" style="9" customWidth="1"/>
    <col min="7187" max="7187" width="14.59765625" style="9" customWidth="1"/>
    <col min="7188" max="7188" width="17.3984375" style="9" customWidth="1"/>
    <col min="7189" max="7189" width="17.59765625" style="9" customWidth="1"/>
    <col min="7190" max="7190" width="14.73046875" style="9" customWidth="1"/>
    <col min="7191" max="7191" width="14.3984375" style="9" customWidth="1"/>
    <col min="7192" max="7192" width="12.1328125" style="9" customWidth="1"/>
    <col min="7193" max="7193" width="12.3984375" style="9" customWidth="1"/>
    <col min="7194" max="7195" width="13.86328125" style="9" customWidth="1"/>
    <col min="7196" max="7196" width="14.86328125" style="9" customWidth="1"/>
    <col min="7197" max="7197" width="12.1328125" style="9" customWidth="1"/>
    <col min="7198" max="7198" width="12.3984375" style="9" customWidth="1"/>
    <col min="7199" max="7200" width="13.86328125" style="9" customWidth="1"/>
    <col min="7201" max="7201" width="14.86328125" style="9" customWidth="1"/>
    <col min="7202" max="7440" width="9.06640625" style="9"/>
    <col min="7441" max="7441" width="15.3984375" style="9" customWidth="1"/>
    <col min="7442" max="7442" width="11.1328125" style="9" customWidth="1"/>
    <col min="7443" max="7443" width="14.59765625" style="9" customWidth="1"/>
    <col min="7444" max="7444" width="17.3984375" style="9" customWidth="1"/>
    <col min="7445" max="7445" width="17.59765625" style="9" customWidth="1"/>
    <col min="7446" max="7446" width="14.73046875" style="9" customWidth="1"/>
    <col min="7447" max="7447" width="14.3984375" style="9" customWidth="1"/>
    <col min="7448" max="7448" width="12.1328125" style="9" customWidth="1"/>
    <col min="7449" max="7449" width="12.3984375" style="9" customWidth="1"/>
    <col min="7450" max="7451" width="13.86328125" style="9" customWidth="1"/>
    <col min="7452" max="7452" width="14.86328125" style="9" customWidth="1"/>
    <col min="7453" max="7453" width="12.1328125" style="9" customWidth="1"/>
    <col min="7454" max="7454" width="12.3984375" style="9" customWidth="1"/>
    <col min="7455" max="7456" width="13.86328125" style="9" customWidth="1"/>
    <col min="7457" max="7457" width="14.86328125" style="9" customWidth="1"/>
    <col min="7458" max="7696" width="9.06640625" style="9"/>
    <col min="7697" max="7697" width="15.3984375" style="9" customWidth="1"/>
    <col min="7698" max="7698" width="11.1328125" style="9" customWidth="1"/>
    <col min="7699" max="7699" width="14.59765625" style="9" customWidth="1"/>
    <col min="7700" max="7700" width="17.3984375" style="9" customWidth="1"/>
    <col min="7701" max="7701" width="17.59765625" style="9" customWidth="1"/>
    <col min="7702" max="7702" width="14.73046875" style="9" customWidth="1"/>
    <col min="7703" max="7703" width="14.3984375" style="9" customWidth="1"/>
    <col min="7704" max="7704" width="12.1328125" style="9" customWidth="1"/>
    <col min="7705" max="7705" width="12.3984375" style="9" customWidth="1"/>
    <col min="7706" max="7707" width="13.86328125" style="9" customWidth="1"/>
    <col min="7708" max="7708" width="14.86328125" style="9" customWidth="1"/>
    <col min="7709" max="7709" width="12.1328125" style="9" customWidth="1"/>
    <col min="7710" max="7710" width="12.3984375" style="9" customWidth="1"/>
    <col min="7711" max="7712" width="13.86328125" style="9" customWidth="1"/>
    <col min="7713" max="7713" width="14.86328125" style="9" customWidth="1"/>
    <col min="7714" max="7952" width="9.06640625" style="9"/>
    <col min="7953" max="7953" width="15.3984375" style="9" customWidth="1"/>
    <col min="7954" max="7954" width="11.1328125" style="9" customWidth="1"/>
    <col min="7955" max="7955" width="14.59765625" style="9" customWidth="1"/>
    <col min="7956" max="7956" width="17.3984375" style="9" customWidth="1"/>
    <col min="7957" max="7957" width="17.59765625" style="9" customWidth="1"/>
    <col min="7958" max="7958" width="14.73046875" style="9" customWidth="1"/>
    <col min="7959" max="7959" width="14.3984375" style="9" customWidth="1"/>
    <col min="7960" max="7960" width="12.1328125" style="9" customWidth="1"/>
    <col min="7961" max="7961" width="12.3984375" style="9" customWidth="1"/>
    <col min="7962" max="7963" width="13.86328125" style="9" customWidth="1"/>
    <col min="7964" max="7964" width="14.86328125" style="9" customWidth="1"/>
    <col min="7965" max="7965" width="12.1328125" style="9" customWidth="1"/>
    <col min="7966" max="7966" width="12.3984375" style="9" customWidth="1"/>
    <col min="7967" max="7968" width="13.86328125" style="9" customWidth="1"/>
    <col min="7969" max="7969" width="14.86328125" style="9" customWidth="1"/>
    <col min="7970" max="8208" width="9.06640625" style="9"/>
    <col min="8209" max="8209" width="15.3984375" style="9" customWidth="1"/>
    <col min="8210" max="8210" width="11.1328125" style="9" customWidth="1"/>
    <col min="8211" max="8211" width="14.59765625" style="9" customWidth="1"/>
    <col min="8212" max="8212" width="17.3984375" style="9" customWidth="1"/>
    <col min="8213" max="8213" width="17.59765625" style="9" customWidth="1"/>
    <col min="8214" max="8214" width="14.73046875" style="9" customWidth="1"/>
    <col min="8215" max="8215" width="14.3984375" style="9" customWidth="1"/>
    <col min="8216" max="8216" width="12.1328125" style="9" customWidth="1"/>
    <col min="8217" max="8217" width="12.3984375" style="9" customWidth="1"/>
    <col min="8218" max="8219" width="13.86328125" style="9" customWidth="1"/>
    <col min="8220" max="8220" width="14.86328125" style="9" customWidth="1"/>
    <col min="8221" max="8221" width="12.1328125" style="9" customWidth="1"/>
    <col min="8222" max="8222" width="12.3984375" style="9" customWidth="1"/>
    <col min="8223" max="8224" width="13.86328125" style="9" customWidth="1"/>
    <col min="8225" max="8225" width="14.86328125" style="9" customWidth="1"/>
    <col min="8226" max="8464" width="9.06640625" style="9"/>
    <col min="8465" max="8465" width="15.3984375" style="9" customWidth="1"/>
    <col min="8466" max="8466" width="11.1328125" style="9" customWidth="1"/>
    <col min="8467" max="8467" width="14.59765625" style="9" customWidth="1"/>
    <col min="8468" max="8468" width="17.3984375" style="9" customWidth="1"/>
    <col min="8469" max="8469" width="17.59765625" style="9" customWidth="1"/>
    <col min="8470" max="8470" width="14.73046875" style="9" customWidth="1"/>
    <col min="8471" max="8471" width="14.3984375" style="9" customWidth="1"/>
    <col min="8472" max="8472" width="12.1328125" style="9" customWidth="1"/>
    <col min="8473" max="8473" width="12.3984375" style="9" customWidth="1"/>
    <col min="8474" max="8475" width="13.86328125" style="9" customWidth="1"/>
    <col min="8476" max="8476" width="14.86328125" style="9" customWidth="1"/>
    <col min="8477" max="8477" width="12.1328125" style="9" customWidth="1"/>
    <col min="8478" max="8478" width="12.3984375" style="9" customWidth="1"/>
    <col min="8479" max="8480" width="13.86328125" style="9" customWidth="1"/>
    <col min="8481" max="8481" width="14.86328125" style="9" customWidth="1"/>
    <col min="8482" max="8720" width="9.06640625" style="9"/>
    <col min="8721" max="8721" width="15.3984375" style="9" customWidth="1"/>
    <col min="8722" max="8722" width="11.1328125" style="9" customWidth="1"/>
    <col min="8723" max="8723" width="14.59765625" style="9" customWidth="1"/>
    <col min="8724" max="8724" width="17.3984375" style="9" customWidth="1"/>
    <col min="8725" max="8725" width="17.59765625" style="9" customWidth="1"/>
    <col min="8726" max="8726" width="14.73046875" style="9" customWidth="1"/>
    <col min="8727" max="8727" width="14.3984375" style="9" customWidth="1"/>
    <col min="8728" max="8728" width="12.1328125" style="9" customWidth="1"/>
    <col min="8729" max="8729" width="12.3984375" style="9" customWidth="1"/>
    <col min="8730" max="8731" width="13.86328125" style="9" customWidth="1"/>
    <col min="8732" max="8732" width="14.86328125" style="9" customWidth="1"/>
    <col min="8733" max="8733" width="12.1328125" style="9" customWidth="1"/>
    <col min="8734" max="8734" width="12.3984375" style="9" customWidth="1"/>
    <col min="8735" max="8736" width="13.86328125" style="9" customWidth="1"/>
    <col min="8737" max="8737" width="14.86328125" style="9" customWidth="1"/>
    <col min="8738" max="8976" width="9.06640625" style="9"/>
    <col min="8977" max="8977" width="15.3984375" style="9" customWidth="1"/>
    <col min="8978" max="8978" width="11.1328125" style="9" customWidth="1"/>
    <col min="8979" max="8979" width="14.59765625" style="9" customWidth="1"/>
    <col min="8980" max="8980" width="17.3984375" style="9" customWidth="1"/>
    <col min="8981" max="8981" width="17.59765625" style="9" customWidth="1"/>
    <col min="8982" max="8982" width="14.73046875" style="9" customWidth="1"/>
    <col min="8983" max="8983" width="14.3984375" style="9" customWidth="1"/>
    <col min="8984" max="8984" width="12.1328125" style="9" customWidth="1"/>
    <col min="8985" max="8985" width="12.3984375" style="9" customWidth="1"/>
    <col min="8986" max="8987" width="13.86328125" style="9" customWidth="1"/>
    <col min="8988" max="8988" width="14.86328125" style="9" customWidth="1"/>
    <col min="8989" max="8989" width="12.1328125" style="9" customWidth="1"/>
    <col min="8990" max="8990" width="12.3984375" style="9" customWidth="1"/>
    <col min="8991" max="8992" width="13.86328125" style="9" customWidth="1"/>
    <col min="8993" max="8993" width="14.86328125" style="9" customWidth="1"/>
    <col min="8994" max="9232" width="9.06640625" style="9"/>
    <col min="9233" max="9233" width="15.3984375" style="9" customWidth="1"/>
    <col min="9234" max="9234" width="11.1328125" style="9" customWidth="1"/>
    <col min="9235" max="9235" width="14.59765625" style="9" customWidth="1"/>
    <col min="9236" max="9236" width="17.3984375" style="9" customWidth="1"/>
    <col min="9237" max="9237" width="17.59765625" style="9" customWidth="1"/>
    <col min="9238" max="9238" width="14.73046875" style="9" customWidth="1"/>
    <col min="9239" max="9239" width="14.3984375" style="9" customWidth="1"/>
    <col min="9240" max="9240" width="12.1328125" style="9" customWidth="1"/>
    <col min="9241" max="9241" width="12.3984375" style="9" customWidth="1"/>
    <col min="9242" max="9243" width="13.86328125" style="9" customWidth="1"/>
    <col min="9244" max="9244" width="14.86328125" style="9" customWidth="1"/>
    <col min="9245" max="9245" width="12.1328125" style="9" customWidth="1"/>
    <col min="9246" max="9246" width="12.3984375" style="9" customWidth="1"/>
    <col min="9247" max="9248" width="13.86328125" style="9" customWidth="1"/>
    <col min="9249" max="9249" width="14.86328125" style="9" customWidth="1"/>
    <col min="9250" max="9488" width="9.06640625" style="9"/>
    <col min="9489" max="9489" width="15.3984375" style="9" customWidth="1"/>
    <col min="9490" max="9490" width="11.1328125" style="9" customWidth="1"/>
    <col min="9491" max="9491" width="14.59765625" style="9" customWidth="1"/>
    <col min="9492" max="9492" width="17.3984375" style="9" customWidth="1"/>
    <col min="9493" max="9493" width="17.59765625" style="9" customWidth="1"/>
    <col min="9494" max="9494" width="14.73046875" style="9" customWidth="1"/>
    <col min="9495" max="9495" width="14.3984375" style="9" customWidth="1"/>
    <col min="9496" max="9496" width="12.1328125" style="9" customWidth="1"/>
    <col min="9497" max="9497" width="12.3984375" style="9" customWidth="1"/>
    <col min="9498" max="9499" width="13.86328125" style="9" customWidth="1"/>
    <col min="9500" max="9500" width="14.86328125" style="9" customWidth="1"/>
    <col min="9501" max="9501" width="12.1328125" style="9" customWidth="1"/>
    <col min="9502" max="9502" width="12.3984375" style="9" customWidth="1"/>
    <col min="9503" max="9504" width="13.86328125" style="9" customWidth="1"/>
    <col min="9505" max="9505" width="14.86328125" style="9" customWidth="1"/>
    <col min="9506" max="9744" width="9.06640625" style="9"/>
    <col min="9745" max="9745" width="15.3984375" style="9" customWidth="1"/>
    <col min="9746" max="9746" width="11.1328125" style="9" customWidth="1"/>
    <col min="9747" max="9747" width="14.59765625" style="9" customWidth="1"/>
    <col min="9748" max="9748" width="17.3984375" style="9" customWidth="1"/>
    <col min="9749" max="9749" width="17.59765625" style="9" customWidth="1"/>
    <col min="9750" max="9750" width="14.73046875" style="9" customWidth="1"/>
    <col min="9751" max="9751" width="14.3984375" style="9" customWidth="1"/>
    <col min="9752" max="9752" width="12.1328125" style="9" customWidth="1"/>
    <col min="9753" max="9753" width="12.3984375" style="9" customWidth="1"/>
    <col min="9754" max="9755" width="13.86328125" style="9" customWidth="1"/>
    <col min="9756" max="9756" width="14.86328125" style="9" customWidth="1"/>
    <col min="9757" max="9757" width="12.1328125" style="9" customWidth="1"/>
    <col min="9758" max="9758" width="12.3984375" style="9" customWidth="1"/>
    <col min="9759" max="9760" width="13.86328125" style="9" customWidth="1"/>
    <col min="9761" max="9761" width="14.86328125" style="9" customWidth="1"/>
    <col min="9762" max="10000" width="9.06640625" style="9"/>
    <col min="10001" max="10001" width="15.3984375" style="9" customWidth="1"/>
    <col min="10002" max="10002" width="11.1328125" style="9" customWidth="1"/>
    <col min="10003" max="10003" width="14.59765625" style="9" customWidth="1"/>
    <col min="10004" max="10004" width="17.3984375" style="9" customWidth="1"/>
    <col min="10005" max="10005" width="17.59765625" style="9" customWidth="1"/>
    <col min="10006" max="10006" width="14.73046875" style="9" customWidth="1"/>
    <col min="10007" max="10007" width="14.3984375" style="9" customWidth="1"/>
    <col min="10008" max="10008" width="12.1328125" style="9" customWidth="1"/>
    <col min="10009" max="10009" width="12.3984375" style="9" customWidth="1"/>
    <col min="10010" max="10011" width="13.86328125" style="9" customWidth="1"/>
    <col min="10012" max="10012" width="14.86328125" style="9" customWidth="1"/>
    <col min="10013" max="10013" width="12.1328125" style="9" customWidth="1"/>
    <col min="10014" max="10014" width="12.3984375" style="9" customWidth="1"/>
    <col min="10015" max="10016" width="13.86328125" style="9" customWidth="1"/>
    <col min="10017" max="10017" width="14.86328125" style="9" customWidth="1"/>
    <col min="10018" max="10256" width="9.06640625" style="9"/>
    <col min="10257" max="10257" width="15.3984375" style="9" customWidth="1"/>
    <col min="10258" max="10258" width="11.1328125" style="9" customWidth="1"/>
    <col min="10259" max="10259" width="14.59765625" style="9" customWidth="1"/>
    <col min="10260" max="10260" width="17.3984375" style="9" customWidth="1"/>
    <col min="10261" max="10261" width="17.59765625" style="9" customWidth="1"/>
    <col min="10262" max="10262" width="14.73046875" style="9" customWidth="1"/>
    <col min="10263" max="10263" width="14.3984375" style="9" customWidth="1"/>
    <col min="10264" max="10264" width="12.1328125" style="9" customWidth="1"/>
    <col min="10265" max="10265" width="12.3984375" style="9" customWidth="1"/>
    <col min="10266" max="10267" width="13.86328125" style="9" customWidth="1"/>
    <col min="10268" max="10268" width="14.86328125" style="9" customWidth="1"/>
    <col min="10269" max="10269" width="12.1328125" style="9" customWidth="1"/>
    <col min="10270" max="10270" width="12.3984375" style="9" customWidth="1"/>
    <col min="10271" max="10272" width="13.86328125" style="9" customWidth="1"/>
    <col min="10273" max="10273" width="14.86328125" style="9" customWidth="1"/>
    <col min="10274" max="10512" width="9.06640625" style="9"/>
    <col min="10513" max="10513" width="15.3984375" style="9" customWidth="1"/>
    <col min="10514" max="10514" width="11.1328125" style="9" customWidth="1"/>
    <col min="10515" max="10515" width="14.59765625" style="9" customWidth="1"/>
    <col min="10516" max="10516" width="17.3984375" style="9" customWidth="1"/>
    <col min="10517" max="10517" width="17.59765625" style="9" customWidth="1"/>
    <col min="10518" max="10518" width="14.73046875" style="9" customWidth="1"/>
    <col min="10519" max="10519" width="14.3984375" style="9" customWidth="1"/>
    <col min="10520" max="10520" width="12.1328125" style="9" customWidth="1"/>
    <col min="10521" max="10521" width="12.3984375" style="9" customWidth="1"/>
    <col min="10522" max="10523" width="13.86328125" style="9" customWidth="1"/>
    <col min="10524" max="10524" width="14.86328125" style="9" customWidth="1"/>
    <col min="10525" max="10525" width="12.1328125" style="9" customWidth="1"/>
    <col min="10526" max="10526" width="12.3984375" style="9" customWidth="1"/>
    <col min="10527" max="10528" width="13.86328125" style="9" customWidth="1"/>
    <col min="10529" max="10529" width="14.86328125" style="9" customWidth="1"/>
    <col min="10530" max="10768" width="9.06640625" style="9"/>
    <col min="10769" max="10769" width="15.3984375" style="9" customWidth="1"/>
    <col min="10770" max="10770" width="11.1328125" style="9" customWidth="1"/>
    <col min="10771" max="10771" width="14.59765625" style="9" customWidth="1"/>
    <col min="10772" max="10772" width="17.3984375" style="9" customWidth="1"/>
    <col min="10773" max="10773" width="17.59765625" style="9" customWidth="1"/>
    <col min="10774" max="10774" width="14.73046875" style="9" customWidth="1"/>
    <col min="10775" max="10775" width="14.3984375" style="9" customWidth="1"/>
    <col min="10776" max="10776" width="12.1328125" style="9" customWidth="1"/>
    <col min="10777" max="10777" width="12.3984375" style="9" customWidth="1"/>
    <col min="10778" max="10779" width="13.86328125" style="9" customWidth="1"/>
    <col min="10780" max="10780" width="14.86328125" style="9" customWidth="1"/>
    <col min="10781" max="10781" width="12.1328125" style="9" customWidth="1"/>
    <col min="10782" max="10782" width="12.3984375" style="9" customWidth="1"/>
    <col min="10783" max="10784" width="13.86328125" style="9" customWidth="1"/>
    <col min="10785" max="10785" width="14.86328125" style="9" customWidth="1"/>
    <col min="10786" max="11024" width="9.06640625" style="9"/>
    <col min="11025" max="11025" width="15.3984375" style="9" customWidth="1"/>
    <col min="11026" max="11026" width="11.1328125" style="9" customWidth="1"/>
    <col min="11027" max="11027" width="14.59765625" style="9" customWidth="1"/>
    <col min="11028" max="11028" width="17.3984375" style="9" customWidth="1"/>
    <col min="11029" max="11029" width="17.59765625" style="9" customWidth="1"/>
    <col min="11030" max="11030" width="14.73046875" style="9" customWidth="1"/>
    <col min="11031" max="11031" width="14.3984375" style="9" customWidth="1"/>
    <col min="11032" max="11032" width="12.1328125" style="9" customWidth="1"/>
    <col min="11033" max="11033" width="12.3984375" style="9" customWidth="1"/>
    <col min="11034" max="11035" width="13.86328125" style="9" customWidth="1"/>
    <col min="11036" max="11036" width="14.86328125" style="9" customWidth="1"/>
    <col min="11037" max="11037" width="12.1328125" style="9" customWidth="1"/>
    <col min="11038" max="11038" width="12.3984375" style="9" customWidth="1"/>
    <col min="11039" max="11040" width="13.86328125" style="9" customWidth="1"/>
    <col min="11041" max="11041" width="14.86328125" style="9" customWidth="1"/>
    <col min="11042" max="11280" width="9.06640625" style="9"/>
    <col min="11281" max="11281" width="15.3984375" style="9" customWidth="1"/>
    <col min="11282" max="11282" width="11.1328125" style="9" customWidth="1"/>
    <col min="11283" max="11283" width="14.59765625" style="9" customWidth="1"/>
    <col min="11284" max="11284" width="17.3984375" style="9" customWidth="1"/>
    <col min="11285" max="11285" width="17.59765625" style="9" customWidth="1"/>
    <col min="11286" max="11286" width="14.73046875" style="9" customWidth="1"/>
    <col min="11287" max="11287" width="14.3984375" style="9" customWidth="1"/>
    <col min="11288" max="11288" width="12.1328125" style="9" customWidth="1"/>
    <col min="11289" max="11289" width="12.3984375" style="9" customWidth="1"/>
    <col min="11290" max="11291" width="13.86328125" style="9" customWidth="1"/>
    <col min="11292" max="11292" width="14.86328125" style="9" customWidth="1"/>
    <col min="11293" max="11293" width="12.1328125" style="9" customWidth="1"/>
    <col min="11294" max="11294" width="12.3984375" style="9" customWidth="1"/>
    <col min="11295" max="11296" width="13.86328125" style="9" customWidth="1"/>
    <col min="11297" max="11297" width="14.86328125" style="9" customWidth="1"/>
    <col min="11298" max="11536" width="9.06640625" style="9"/>
    <col min="11537" max="11537" width="15.3984375" style="9" customWidth="1"/>
    <col min="11538" max="11538" width="11.1328125" style="9" customWidth="1"/>
    <col min="11539" max="11539" width="14.59765625" style="9" customWidth="1"/>
    <col min="11540" max="11540" width="17.3984375" style="9" customWidth="1"/>
    <col min="11541" max="11541" width="17.59765625" style="9" customWidth="1"/>
    <col min="11542" max="11542" width="14.73046875" style="9" customWidth="1"/>
    <col min="11543" max="11543" width="14.3984375" style="9" customWidth="1"/>
    <col min="11544" max="11544" width="12.1328125" style="9" customWidth="1"/>
    <col min="11545" max="11545" width="12.3984375" style="9" customWidth="1"/>
    <col min="11546" max="11547" width="13.86328125" style="9" customWidth="1"/>
    <col min="11548" max="11548" width="14.86328125" style="9" customWidth="1"/>
    <col min="11549" max="11549" width="12.1328125" style="9" customWidth="1"/>
    <col min="11550" max="11550" width="12.3984375" style="9" customWidth="1"/>
    <col min="11551" max="11552" width="13.86328125" style="9" customWidth="1"/>
    <col min="11553" max="11553" width="14.86328125" style="9" customWidth="1"/>
    <col min="11554" max="11792" width="9.06640625" style="9"/>
    <col min="11793" max="11793" width="15.3984375" style="9" customWidth="1"/>
    <col min="11794" max="11794" width="11.1328125" style="9" customWidth="1"/>
    <col min="11795" max="11795" width="14.59765625" style="9" customWidth="1"/>
    <col min="11796" max="11796" width="17.3984375" style="9" customWidth="1"/>
    <col min="11797" max="11797" width="17.59765625" style="9" customWidth="1"/>
    <col min="11798" max="11798" width="14.73046875" style="9" customWidth="1"/>
    <col min="11799" max="11799" width="14.3984375" style="9" customWidth="1"/>
    <col min="11800" max="11800" width="12.1328125" style="9" customWidth="1"/>
    <col min="11801" max="11801" width="12.3984375" style="9" customWidth="1"/>
    <col min="11802" max="11803" width="13.86328125" style="9" customWidth="1"/>
    <col min="11804" max="11804" width="14.86328125" style="9" customWidth="1"/>
    <col min="11805" max="11805" width="12.1328125" style="9" customWidth="1"/>
    <col min="11806" max="11806" width="12.3984375" style="9" customWidth="1"/>
    <col min="11807" max="11808" width="13.86328125" style="9" customWidth="1"/>
    <col min="11809" max="11809" width="14.86328125" style="9" customWidth="1"/>
    <col min="11810" max="12048" width="9.06640625" style="9"/>
    <col min="12049" max="12049" width="15.3984375" style="9" customWidth="1"/>
    <col min="12050" max="12050" width="11.1328125" style="9" customWidth="1"/>
    <col min="12051" max="12051" width="14.59765625" style="9" customWidth="1"/>
    <col min="12052" max="12052" width="17.3984375" style="9" customWidth="1"/>
    <col min="12053" max="12053" width="17.59765625" style="9" customWidth="1"/>
    <col min="12054" max="12054" width="14.73046875" style="9" customWidth="1"/>
    <col min="12055" max="12055" width="14.3984375" style="9" customWidth="1"/>
    <col min="12056" max="12056" width="12.1328125" style="9" customWidth="1"/>
    <col min="12057" max="12057" width="12.3984375" style="9" customWidth="1"/>
    <col min="12058" max="12059" width="13.86328125" style="9" customWidth="1"/>
    <col min="12060" max="12060" width="14.86328125" style="9" customWidth="1"/>
    <col min="12061" max="12061" width="12.1328125" style="9" customWidth="1"/>
    <col min="12062" max="12062" width="12.3984375" style="9" customWidth="1"/>
    <col min="12063" max="12064" width="13.86328125" style="9" customWidth="1"/>
    <col min="12065" max="12065" width="14.86328125" style="9" customWidth="1"/>
    <col min="12066" max="12304" width="9.06640625" style="9"/>
    <col min="12305" max="12305" width="15.3984375" style="9" customWidth="1"/>
    <col min="12306" max="12306" width="11.1328125" style="9" customWidth="1"/>
    <col min="12307" max="12307" width="14.59765625" style="9" customWidth="1"/>
    <col min="12308" max="12308" width="17.3984375" style="9" customWidth="1"/>
    <col min="12309" max="12309" width="17.59765625" style="9" customWidth="1"/>
    <col min="12310" max="12310" width="14.73046875" style="9" customWidth="1"/>
    <col min="12311" max="12311" width="14.3984375" style="9" customWidth="1"/>
    <col min="12312" max="12312" width="12.1328125" style="9" customWidth="1"/>
    <col min="12313" max="12313" width="12.3984375" style="9" customWidth="1"/>
    <col min="12314" max="12315" width="13.86328125" style="9" customWidth="1"/>
    <col min="12316" max="12316" width="14.86328125" style="9" customWidth="1"/>
    <col min="12317" max="12317" width="12.1328125" style="9" customWidth="1"/>
    <col min="12318" max="12318" width="12.3984375" style="9" customWidth="1"/>
    <col min="12319" max="12320" width="13.86328125" style="9" customWidth="1"/>
    <col min="12321" max="12321" width="14.86328125" style="9" customWidth="1"/>
    <col min="12322" max="12560" width="9.06640625" style="9"/>
    <col min="12561" max="12561" width="15.3984375" style="9" customWidth="1"/>
    <col min="12562" max="12562" width="11.1328125" style="9" customWidth="1"/>
    <col min="12563" max="12563" width="14.59765625" style="9" customWidth="1"/>
    <col min="12564" max="12564" width="17.3984375" style="9" customWidth="1"/>
    <col min="12565" max="12565" width="17.59765625" style="9" customWidth="1"/>
    <col min="12566" max="12566" width="14.73046875" style="9" customWidth="1"/>
    <col min="12567" max="12567" width="14.3984375" style="9" customWidth="1"/>
    <col min="12568" max="12568" width="12.1328125" style="9" customWidth="1"/>
    <col min="12569" max="12569" width="12.3984375" style="9" customWidth="1"/>
    <col min="12570" max="12571" width="13.86328125" style="9" customWidth="1"/>
    <col min="12572" max="12572" width="14.86328125" style="9" customWidth="1"/>
    <col min="12573" max="12573" width="12.1328125" style="9" customWidth="1"/>
    <col min="12574" max="12574" width="12.3984375" style="9" customWidth="1"/>
    <col min="12575" max="12576" width="13.86328125" style="9" customWidth="1"/>
    <col min="12577" max="12577" width="14.86328125" style="9" customWidth="1"/>
    <col min="12578" max="12816" width="9.06640625" style="9"/>
    <col min="12817" max="12817" width="15.3984375" style="9" customWidth="1"/>
    <col min="12818" max="12818" width="11.1328125" style="9" customWidth="1"/>
    <col min="12819" max="12819" width="14.59765625" style="9" customWidth="1"/>
    <col min="12820" max="12820" width="17.3984375" style="9" customWidth="1"/>
    <col min="12821" max="12821" width="17.59765625" style="9" customWidth="1"/>
    <col min="12822" max="12822" width="14.73046875" style="9" customWidth="1"/>
    <col min="12823" max="12823" width="14.3984375" style="9" customWidth="1"/>
    <col min="12824" max="12824" width="12.1328125" style="9" customWidth="1"/>
    <col min="12825" max="12825" width="12.3984375" style="9" customWidth="1"/>
    <col min="12826" max="12827" width="13.86328125" style="9" customWidth="1"/>
    <col min="12828" max="12828" width="14.86328125" style="9" customWidth="1"/>
    <col min="12829" max="12829" width="12.1328125" style="9" customWidth="1"/>
    <col min="12830" max="12830" width="12.3984375" style="9" customWidth="1"/>
    <col min="12831" max="12832" width="13.86328125" style="9" customWidth="1"/>
    <col min="12833" max="12833" width="14.86328125" style="9" customWidth="1"/>
    <col min="12834" max="13072" width="9.06640625" style="9"/>
    <col min="13073" max="13073" width="15.3984375" style="9" customWidth="1"/>
    <col min="13074" max="13074" width="11.1328125" style="9" customWidth="1"/>
    <col min="13075" max="13075" width="14.59765625" style="9" customWidth="1"/>
    <col min="13076" max="13076" width="17.3984375" style="9" customWidth="1"/>
    <col min="13077" max="13077" width="17.59765625" style="9" customWidth="1"/>
    <col min="13078" max="13078" width="14.73046875" style="9" customWidth="1"/>
    <col min="13079" max="13079" width="14.3984375" style="9" customWidth="1"/>
    <col min="13080" max="13080" width="12.1328125" style="9" customWidth="1"/>
    <col min="13081" max="13081" width="12.3984375" style="9" customWidth="1"/>
    <col min="13082" max="13083" width="13.86328125" style="9" customWidth="1"/>
    <col min="13084" max="13084" width="14.86328125" style="9" customWidth="1"/>
    <col min="13085" max="13085" width="12.1328125" style="9" customWidth="1"/>
    <col min="13086" max="13086" width="12.3984375" style="9" customWidth="1"/>
    <col min="13087" max="13088" width="13.86328125" style="9" customWidth="1"/>
    <col min="13089" max="13089" width="14.86328125" style="9" customWidth="1"/>
    <col min="13090" max="13328" width="9.06640625" style="9"/>
    <col min="13329" max="13329" width="15.3984375" style="9" customWidth="1"/>
    <col min="13330" max="13330" width="11.1328125" style="9" customWidth="1"/>
    <col min="13331" max="13331" width="14.59765625" style="9" customWidth="1"/>
    <col min="13332" max="13332" width="17.3984375" style="9" customWidth="1"/>
    <col min="13333" max="13333" width="17.59765625" style="9" customWidth="1"/>
    <col min="13334" max="13334" width="14.73046875" style="9" customWidth="1"/>
    <col min="13335" max="13335" width="14.3984375" style="9" customWidth="1"/>
    <col min="13336" max="13336" width="12.1328125" style="9" customWidth="1"/>
    <col min="13337" max="13337" width="12.3984375" style="9" customWidth="1"/>
    <col min="13338" max="13339" width="13.86328125" style="9" customWidth="1"/>
    <col min="13340" max="13340" width="14.86328125" style="9" customWidth="1"/>
    <col min="13341" max="13341" width="12.1328125" style="9" customWidth="1"/>
    <col min="13342" max="13342" width="12.3984375" style="9" customWidth="1"/>
    <col min="13343" max="13344" width="13.86328125" style="9" customWidth="1"/>
    <col min="13345" max="13345" width="14.86328125" style="9" customWidth="1"/>
    <col min="13346" max="13584" width="9.06640625" style="9"/>
    <col min="13585" max="13585" width="15.3984375" style="9" customWidth="1"/>
    <col min="13586" max="13586" width="11.1328125" style="9" customWidth="1"/>
    <col min="13587" max="13587" width="14.59765625" style="9" customWidth="1"/>
    <col min="13588" max="13588" width="17.3984375" style="9" customWidth="1"/>
    <col min="13589" max="13589" width="17.59765625" style="9" customWidth="1"/>
    <col min="13590" max="13590" width="14.73046875" style="9" customWidth="1"/>
    <col min="13591" max="13591" width="14.3984375" style="9" customWidth="1"/>
    <col min="13592" max="13592" width="12.1328125" style="9" customWidth="1"/>
    <col min="13593" max="13593" width="12.3984375" style="9" customWidth="1"/>
    <col min="13594" max="13595" width="13.86328125" style="9" customWidth="1"/>
    <col min="13596" max="13596" width="14.86328125" style="9" customWidth="1"/>
    <col min="13597" max="13597" width="12.1328125" style="9" customWidth="1"/>
    <col min="13598" max="13598" width="12.3984375" style="9" customWidth="1"/>
    <col min="13599" max="13600" width="13.86328125" style="9" customWidth="1"/>
    <col min="13601" max="13601" width="14.86328125" style="9" customWidth="1"/>
    <col min="13602" max="13840" width="9.06640625" style="9"/>
    <col min="13841" max="13841" width="15.3984375" style="9" customWidth="1"/>
    <col min="13842" max="13842" width="11.1328125" style="9" customWidth="1"/>
    <col min="13843" max="13843" width="14.59765625" style="9" customWidth="1"/>
    <col min="13844" max="13844" width="17.3984375" style="9" customWidth="1"/>
    <col min="13845" max="13845" width="17.59765625" style="9" customWidth="1"/>
    <col min="13846" max="13846" width="14.73046875" style="9" customWidth="1"/>
    <col min="13847" max="13847" width="14.3984375" style="9" customWidth="1"/>
    <col min="13848" max="13848" width="12.1328125" style="9" customWidth="1"/>
    <col min="13849" max="13849" width="12.3984375" style="9" customWidth="1"/>
    <col min="13850" max="13851" width="13.86328125" style="9" customWidth="1"/>
    <col min="13852" max="13852" width="14.86328125" style="9" customWidth="1"/>
    <col min="13853" max="13853" width="12.1328125" style="9" customWidth="1"/>
    <col min="13854" max="13854" width="12.3984375" style="9" customWidth="1"/>
    <col min="13855" max="13856" width="13.86328125" style="9" customWidth="1"/>
    <col min="13857" max="13857" width="14.86328125" style="9" customWidth="1"/>
    <col min="13858" max="14096" width="9.06640625" style="9"/>
    <col min="14097" max="14097" width="15.3984375" style="9" customWidth="1"/>
    <col min="14098" max="14098" width="11.1328125" style="9" customWidth="1"/>
    <col min="14099" max="14099" width="14.59765625" style="9" customWidth="1"/>
    <col min="14100" max="14100" width="17.3984375" style="9" customWidth="1"/>
    <col min="14101" max="14101" width="17.59765625" style="9" customWidth="1"/>
    <col min="14102" max="14102" width="14.73046875" style="9" customWidth="1"/>
    <col min="14103" max="14103" width="14.3984375" style="9" customWidth="1"/>
    <col min="14104" max="14104" width="12.1328125" style="9" customWidth="1"/>
    <col min="14105" max="14105" width="12.3984375" style="9" customWidth="1"/>
    <col min="14106" max="14107" width="13.86328125" style="9" customWidth="1"/>
    <col min="14108" max="14108" width="14.86328125" style="9" customWidth="1"/>
    <col min="14109" max="14109" width="12.1328125" style="9" customWidth="1"/>
    <col min="14110" max="14110" width="12.3984375" style="9" customWidth="1"/>
    <col min="14111" max="14112" width="13.86328125" style="9" customWidth="1"/>
    <col min="14113" max="14113" width="14.86328125" style="9" customWidth="1"/>
    <col min="14114" max="14352" width="9.06640625" style="9"/>
    <col min="14353" max="14353" width="15.3984375" style="9" customWidth="1"/>
    <col min="14354" max="14354" width="11.1328125" style="9" customWidth="1"/>
    <col min="14355" max="14355" width="14.59765625" style="9" customWidth="1"/>
    <col min="14356" max="14356" width="17.3984375" style="9" customWidth="1"/>
    <col min="14357" max="14357" width="17.59765625" style="9" customWidth="1"/>
    <col min="14358" max="14358" width="14.73046875" style="9" customWidth="1"/>
    <col min="14359" max="14359" width="14.3984375" style="9" customWidth="1"/>
    <col min="14360" max="14360" width="12.1328125" style="9" customWidth="1"/>
    <col min="14361" max="14361" width="12.3984375" style="9" customWidth="1"/>
    <col min="14362" max="14363" width="13.86328125" style="9" customWidth="1"/>
    <col min="14364" max="14364" width="14.86328125" style="9" customWidth="1"/>
    <col min="14365" max="14365" width="12.1328125" style="9" customWidth="1"/>
    <col min="14366" max="14366" width="12.3984375" style="9" customWidth="1"/>
    <col min="14367" max="14368" width="13.86328125" style="9" customWidth="1"/>
    <col min="14369" max="14369" width="14.86328125" style="9" customWidth="1"/>
    <col min="14370" max="14608" width="9.06640625" style="9"/>
    <col min="14609" max="14609" width="15.3984375" style="9" customWidth="1"/>
    <col min="14610" max="14610" width="11.1328125" style="9" customWidth="1"/>
    <col min="14611" max="14611" width="14.59765625" style="9" customWidth="1"/>
    <col min="14612" max="14612" width="17.3984375" style="9" customWidth="1"/>
    <col min="14613" max="14613" width="17.59765625" style="9" customWidth="1"/>
    <col min="14614" max="14614" width="14.73046875" style="9" customWidth="1"/>
    <col min="14615" max="14615" width="14.3984375" style="9" customWidth="1"/>
    <col min="14616" max="14616" width="12.1328125" style="9" customWidth="1"/>
    <col min="14617" max="14617" width="12.3984375" style="9" customWidth="1"/>
    <col min="14618" max="14619" width="13.86328125" style="9" customWidth="1"/>
    <col min="14620" max="14620" width="14.86328125" style="9" customWidth="1"/>
    <col min="14621" max="14621" width="12.1328125" style="9" customWidth="1"/>
    <col min="14622" max="14622" width="12.3984375" style="9" customWidth="1"/>
    <col min="14623" max="14624" width="13.86328125" style="9" customWidth="1"/>
    <col min="14625" max="14625" width="14.86328125" style="9" customWidth="1"/>
    <col min="14626" max="14864" width="9.06640625" style="9"/>
    <col min="14865" max="14865" width="15.3984375" style="9" customWidth="1"/>
    <col min="14866" max="14866" width="11.1328125" style="9" customWidth="1"/>
    <col min="14867" max="14867" width="14.59765625" style="9" customWidth="1"/>
    <col min="14868" max="14868" width="17.3984375" style="9" customWidth="1"/>
    <col min="14869" max="14869" width="17.59765625" style="9" customWidth="1"/>
    <col min="14870" max="14870" width="14.73046875" style="9" customWidth="1"/>
    <col min="14871" max="14871" width="14.3984375" style="9" customWidth="1"/>
    <col min="14872" max="14872" width="12.1328125" style="9" customWidth="1"/>
    <col min="14873" max="14873" width="12.3984375" style="9" customWidth="1"/>
    <col min="14874" max="14875" width="13.86328125" style="9" customWidth="1"/>
    <col min="14876" max="14876" width="14.86328125" style="9" customWidth="1"/>
    <col min="14877" max="14877" width="12.1328125" style="9" customWidth="1"/>
    <col min="14878" max="14878" width="12.3984375" style="9" customWidth="1"/>
    <col min="14879" max="14880" width="13.86328125" style="9" customWidth="1"/>
    <col min="14881" max="14881" width="14.86328125" style="9" customWidth="1"/>
    <col min="14882" max="15120" width="9.06640625" style="9"/>
    <col min="15121" max="15121" width="15.3984375" style="9" customWidth="1"/>
    <col min="15122" max="15122" width="11.1328125" style="9" customWidth="1"/>
    <col min="15123" max="15123" width="14.59765625" style="9" customWidth="1"/>
    <col min="15124" max="15124" width="17.3984375" style="9" customWidth="1"/>
    <col min="15125" max="15125" width="17.59765625" style="9" customWidth="1"/>
    <col min="15126" max="15126" width="14.73046875" style="9" customWidth="1"/>
    <col min="15127" max="15127" width="14.3984375" style="9" customWidth="1"/>
    <col min="15128" max="15128" width="12.1328125" style="9" customWidth="1"/>
    <col min="15129" max="15129" width="12.3984375" style="9" customWidth="1"/>
    <col min="15130" max="15131" width="13.86328125" style="9" customWidth="1"/>
    <col min="15132" max="15132" width="14.86328125" style="9" customWidth="1"/>
    <col min="15133" max="15133" width="12.1328125" style="9" customWidth="1"/>
    <col min="15134" max="15134" width="12.3984375" style="9" customWidth="1"/>
    <col min="15135" max="15136" width="13.86328125" style="9" customWidth="1"/>
    <col min="15137" max="15137" width="14.86328125" style="9" customWidth="1"/>
    <col min="15138" max="15376" width="9.06640625" style="9"/>
    <col min="15377" max="15377" width="15.3984375" style="9" customWidth="1"/>
    <col min="15378" max="15378" width="11.1328125" style="9" customWidth="1"/>
    <col min="15379" max="15379" width="14.59765625" style="9" customWidth="1"/>
    <col min="15380" max="15380" width="17.3984375" style="9" customWidth="1"/>
    <col min="15381" max="15381" width="17.59765625" style="9" customWidth="1"/>
    <col min="15382" max="15382" width="14.73046875" style="9" customWidth="1"/>
    <col min="15383" max="15383" width="14.3984375" style="9" customWidth="1"/>
    <col min="15384" max="15384" width="12.1328125" style="9" customWidth="1"/>
    <col min="15385" max="15385" width="12.3984375" style="9" customWidth="1"/>
    <col min="15386" max="15387" width="13.86328125" style="9" customWidth="1"/>
    <col min="15388" max="15388" width="14.86328125" style="9" customWidth="1"/>
    <col min="15389" max="15389" width="12.1328125" style="9" customWidth="1"/>
    <col min="15390" max="15390" width="12.3984375" style="9" customWidth="1"/>
    <col min="15391" max="15392" width="13.86328125" style="9" customWidth="1"/>
    <col min="15393" max="15393" width="14.86328125" style="9" customWidth="1"/>
    <col min="15394" max="15632" width="9.06640625" style="9"/>
    <col min="15633" max="15633" width="15.3984375" style="9" customWidth="1"/>
    <col min="15634" max="15634" width="11.1328125" style="9" customWidth="1"/>
    <col min="15635" max="15635" width="14.59765625" style="9" customWidth="1"/>
    <col min="15636" max="15636" width="17.3984375" style="9" customWidth="1"/>
    <col min="15637" max="15637" width="17.59765625" style="9" customWidth="1"/>
    <col min="15638" max="15638" width="14.73046875" style="9" customWidth="1"/>
    <col min="15639" max="15639" width="14.3984375" style="9" customWidth="1"/>
    <col min="15640" max="15640" width="12.1328125" style="9" customWidth="1"/>
    <col min="15641" max="15641" width="12.3984375" style="9" customWidth="1"/>
    <col min="15642" max="15643" width="13.86328125" style="9" customWidth="1"/>
    <col min="15644" max="15644" width="14.86328125" style="9" customWidth="1"/>
    <col min="15645" max="15645" width="12.1328125" style="9" customWidth="1"/>
    <col min="15646" max="15646" width="12.3984375" style="9" customWidth="1"/>
    <col min="15647" max="15648" width="13.86328125" style="9" customWidth="1"/>
    <col min="15649" max="15649" width="14.86328125" style="9" customWidth="1"/>
    <col min="15650" max="15888" width="9.06640625" style="9"/>
    <col min="15889" max="15889" width="15.3984375" style="9" customWidth="1"/>
    <col min="15890" max="15890" width="11.1328125" style="9" customWidth="1"/>
    <col min="15891" max="15891" width="14.59765625" style="9" customWidth="1"/>
    <col min="15892" max="15892" width="17.3984375" style="9" customWidth="1"/>
    <col min="15893" max="15893" width="17.59765625" style="9" customWidth="1"/>
    <col min="15894" max="15894" width="14.73046875" style="9" customWidth="1"/>
    <col min="15895" max="15895" width="14.3984375" style="9" customWidth="1"/>
    <col min="15896" max="15896" width="12.1328125" style="9" customWidth="1"/>
    <col min="15897" max="15897" width="12.3984375" style="9" customWidth="1"/>
    <col min="15898" max="15899" width="13.86328125" style="9" customWidth="1"/>
    <col min="15900" max="15900" width="14.86328125" style="9" customWidth="1"/>
    <col min="15901" max="15901" width="12.1328125" style="9" customWidth="1"/>
    <col min="15902" max="15902" width="12.3984375" style="9" customWidth="1"/>
    <col min="15903" max="15904" width="13.86328125" style="9" customWidth="1"/>
    <col min="15905" max="15905" width="14.86328125" style="9" customWidth="1"/>
    <col min="15906" max="16144" width="9.06640625" style="9"/>
    <col min="16145" max="16145" width="15.3984375" style="9" customWidth="1"/>
    <col min="16146" max="16146" width="11.1328125" style="9" customWidth="1"/>
    <col min="16147" max="16147" width="14.59765625" style="9" customWidth="1"/>
    <col min="16148" max="16148" width="17.3984375" style="9" customWidth="1"/>
    <col min="16149" max="16149" width="17.59765625" style="9" customWidth="1"/>
    <col min="16150" max="16150" width="14.73046875" style="9" customWidth="1"/>
    <col min="16151" max="16151" width="14.3984375" style="9" customWidth="1"/>
    <col min="16152" max="16152" width="12.1328125" style="9" customWidth="1"/>
    <col min="16153" max="16153" width="12.3984375" style="9" customWidth="1"/>
    <col min="16154" max="16155" width="13.86328125" style="9" customWidth="1"/>
    <col min="16156" max="16156" width="14.86328125" style="9" customWidth="1"/>
    <col min="16157" max="16157" width="12.1328125" style="9" customWidth="1"/>
    <col min="16158" max="16158" width="12.3984375" style="9" customWidth="1"/>
    <col min="16159" max="16160" width="13.86328125" style="9" customWidth="1"/>
    <col min="16161" max="16161" width="14.86328125" style="9" customWidth="1"/>
    <col min="16162" max="16384" width="9.06640625" style="9"/>
  </cols>
  <sheetData>
    <row r="1" spans="1:35">
      <c r="A1" s="83" t="s">
        <v>0</v>
      </c>
      <c r="B1" s="83" t="s">
        <v>1</v>
      </c>
      <c r="C1" s="89" t="s">
        <v>302</v>
      </c>
      <c r="D1" s="89"/>
      <c r="E1" s="89"/>
      <c r="F1" s="89"/>
      <c r="G1" s="89"/>
      <c r="H1" s="89"/>
      <c r="I1" s="89"/>
      <c r="J1" s="89"/>
      <c r="K1" s="89"/>
      <c r="L1" s="89"/>
      <c r="M1" s="89"/>
      <c r="N1" s="89"/>
      <c r="O1" s="89"/>
      <c r="P1" s="89"/>
      <c r="Q1" s="89"/>
      <c r="R1" s="89"/>
      <c r="S1" s="89"/>
      <c r="T1" s="95" t="s">
        <v>249</v>
      </c>
      <c r="U1" s="95" t="s">
        <v>250</v>
      </c>
      <c r="V1" s="95" t="s">
        <v>251</v>
      </c>
      <c r="W1" s="95" t="s">
        <v>252</v>
      </c>
      <c r="X1" s="95" t="s">
        <v>254</v>
      </c>
      <c r="Y1" s="95" t="s">
        <v>253</v>
      </c>
      <c r="Z1" s="95" t="s">
        <v>255</v>
      </c>
      <c r="AA1" s="95" t="s">
        <v>256</v>
      </c>
      <c r="AB1" s="95" t="s">
        <v>257</v>
      </c>
      <c r="AC1" s="95" t="s">
        <v>258</v>
      </c>
      <c r="AD1" s="95" t="s">
        <v>259</v>
      </c>
      <c r="AE1" s="95" t="s">
        <v>260</v>
      </c>
      <c r="AF1" s="95" t="s">
        <v>261</v>
      </c>
      <c r="AG1" s="95" t="s">
        <v>262</v>
      </c>
      <c r="AH1" s="95" t="s">
        <v>263</v>
      </c>
      <c r="AI1" s="95" t="s">
        <v>264</v>
      </c>
    </row>
    <row r="2" spans="1:35">
      <c r="A2" s="90" t="s">
        <v>23</v>
      </c>
      <c r="B2" s="91" t="s">
        <v>24</v>
      </c>
      <c r="C2" s="89">
        <v>5</v>
      </c>
      <c r="D2" s="89"/>
      <c r="E2" s="89"/>
      <c r="F2" s="89"/>
      <c r="G2" s="89"/>
      <c r="H2" s="89"/>
      <c r="I2" s="89"/>
      <c r="J2" s="89"/>
      <c r="K2" s="89"/>
      <c r="L2" s="89"/>
      <c r="M2" s="89"/>
      <c r="N2" s="89"/>
      <c r="O2" s="89"/>
      <c r="P2" s="89"/>
      <c r="Q2" s="89"/>
      <c r="R2" s="89"/>
      <c r="S2" s="89"/>
      <c r="T2" s="96"/>
      <c r="U2" s="96"/>
      <c r="V2" s="96"/>
      <c r="W2" s="96"/>
      <c r="X2" s="96"/>
      <c r="Y2" s="96"/>
      <c r="Z2" s="96"/>
      <c r="AA2" s="96"/>
      <c r="AB2" s="96"/>
      <c r="AC2" s="96"/>
      <c r="AD2" s="96"/>
      <c r="AE2" s="96"/>
      <c r="AF2" s="96"/>
      <c r="AG2" s="96"/>
      <c r="AH2" s="96"/>
      <c r="AI2" s="96"/>
    </row>
    <row r="3" spans="1:35">
      <c r="A3" s="94" t="s">
        <v>25</v>
      </c>
      <c r="B3" s="91" t="s">
        <v>26</v>
      </c>
      <c r="C3" s="89">
        <v>5</v>
      </c>
      <c r="D3" s="89"/>
      <c r="E3" s="89"/>
      <c r="F3" s="89"/>
      <c r="G3" s="89"/>
      <c r="H3" s="89"/>
      <c r="I3" s="89"/>
      <c r="J3" s="89"/>
      <c r="K3" s="89"/>
      <c r="L3" s="89"/>
      <c r="M3" s="89"/>
      <c r="N3" s="89"/>
      <c r="O3" s="89"/>
      <c r="P3" s="89"/>
      <c r="Q3" s="89"/>
      <c r="R3" s="89"/>
      <c r="S3" s="89"/>
      <c r="T3" s="96"/>
      <c r="U3" s="96"/>
      <c r="V3" s="96"/>
      <c r="W3" s="96"/>
      <c r="X3" s="96"/>
      <c r="Y3" s="96"/>
      <c r="Z3" s="96"/>
      <c r="AA3" s="96"/>
      <c r="AB3" s="96"/>
      <c r="AC3" s="96"/>
      <c r="AD3" s="96"/>
      <c r="AE3" s="96"/>
      <c r="AF3" s="96"/>
      <c r="AG3" s="96"/>
      <c r="AH3" s="96"/>
      <c r="AI3" s="96"/>
    </row>
    <row r="4" spans="1:35">
      <c r="A4" s="90" t="s">
        <v>27</v>
      </c>
      <c r="B4" s="91" t="s">
        <v>24</v>
      </c>
      <c r="C4" s="89">
        <v>5</v>
      </c>
      <c r="D4" s="89"/>
      <c r="E4" s="89"/>
      <c r="F4" s="89"/>
      <c r="G4" s="89"/>
      <c r="H4" s="89"/>
      <c r="I4" s="89"/>
      <c r="J4" s="89"/>
      <c r="K4" s="89"/>
      <c r="L4" s="89"/>
      <c r="M4" s="89"/>
      <c r="N4" s="89"/>
      <c r="O4" s="89"/>
      <c r="P4" s="89"/>
      <c r="Q4" s="89"/>
      <c r="R4" s="89"/>
      <c r="S4" s="89"/>
      <c r="T4" s="96"/>
      <c r="U4" s="96"/>
      <c r="V4" s="96"/>
      <c r="W4" s="96"/>
      <c r="X4" s="96"/>
      <c r="Y4" s="96"/>
      <c r="Z4" s="96"/>
      <c r="AA4" s="96"/>
      <c r="AB4" s="96"/>
      <c r="AC4" s="96"/>
      <c r="AD4" s="96"/>
      <c r="AE4" s="96"/>
      <c r="AF4" s="96"/>
      <c r="AG4" s="96"/>
      <c r="AH4" s="96"/>
      <c r="AI4" s="96"/>
    </row>
    <row r="5" spans="1:35">
      <c r="A5" s="90" t="s">
        <v>28</v>
      </c>
      <c r="B5" s="97" t="s">
        <v>24</v>
      </c>
      <c r="C5" s="89">
        <v>5</v>
      </c>
      <c r="D5" s="89"/>
      <c r="E5" s="89"/>
      <c r="F5" s="89"/>
      <c r="G5" s="89"/>
      <c r="H5" s="89"/>
      <c r="I5" s="89"/>
      <c r="J5" s="89"/>
      <c r="K5" s="89"/>
      <c r="L5" s="89"/>
      <c r="M5" s="89"/>
      <c r="N5" s="89"/>
      <c r="O5" s="89"/>
      <c r="P5" s="89"/>
      <c r="Q5" s="89"/>
      <c r="R5" s="89"/>
      <c r="S5" s="89"/>
      <c r="T5" s="96"/>
      <c r="U5" s="96"/>
      <c r="V5" s="96"/>
      <c r="W5" s="96"/>
      <c r="X5" s="96"/>
      <c r="Y5" s="96"/>
      <c r="Z5" s="96"/>
      <c r="AA5" s="96"/>
      <c r="AB5" s="96"/>
      <c r="AC5" s="96"/>
      <c r="AD5" s="96"/>
      <c r="AE5" s="96"/>
      <c r="AF5" s="96"/>
      <c r="AG5" s="96"/>
      <c r="AH5" s="96"/>
      <c r="AI5" s="96"/>
    </row>
    <row r="6" spans="1:35">
      <c r="A6" s="90" t="s">
        <v>29</v>
      </c>
      <c r="B6" s="97" t="s">
        <v>24</v>
      </c>
      <c r="C6" s="89">
        <v>5</v>
      </c>
      <c r="D6" s="89"/>
      <c r="E6" s="89"/>
      <c r="F6" s="89"/>
      <c r="G6" s="89"/>
      <c r="H6" s="89"/>
      <c r="I6" s="89"/>
      <c r="J6" s="89"/>
      <c r="K6" s="89"/>
      <c r="L6" s="89"/>
      <c r="M6" s="89"/>
      <c r="N6" s="89"/>
      <c r="O6" s="89"/>
      <c r="P6" s="89"/>
      <c r="Q6" s="89"/>
      <c r="R6" s="89"/>
      <c r="S6" s="89"/>
      <c r="T6" s="96"/>
      <c r="U6" s="96"/>
      <c r="V6" s="96"/>
      <c r="W6" s="96"/>
      <c r="X6" s="96"/>
      <c r="Y6" s="96"/>
      <c r="Z6" s="96"/>
      <c r="AA6" s="96"/>
      <c r="AB6" s="96"/>
      <c r="AC6" s="96"/>
      <c r="AD6" s="96"/>
      <c r="AE6" s="96"/>
      <c r="AF6" s="96"/>
      <c r="AG6" s="96"/>
      <c r="AH6" s="96"/>
      <c r="AI6" s="96"/>
    </row>
    <row r="7" spans="1:35">
      <c r="A7" s="90" t="s">
        <v>30</v>
      </c>
      <c r="B7" s="97" t="s">
        <v>24</v>
      </c>
      <c r="C7" s="89">
        <v>5</v>
      </c>
      <c r="D7" s="89"/>
      <c r="E7" s="89"/>
      <c r="F7" s="89"/>
      <c r="G7" s="89"/>
      <c r="H7" s="89"/>
      <c r="I7" s="89"/>
      <c r="J7" s="89"/>
      <c r="K7" s="89"/>
      <c r="L7" s="89"/>
      <c r="M7" s="89"/>
      <c r="N7" s="89"/>
      <c r="O7" s="89"/>
      <c r="P7" s="89"/>
      <c r="Q7" s="89"/>
      <c r="R7" s="89"/>
      <c r="S7" s="89"/>
      <c r="T7" s="96"/>
      <c r="U7" s="96"/>
      <c r="V7" s="96"/>
      <c r="W7" s="96"/>
      <c r="X7" s="96"/>
      <c r="Y7" s="96"/>
      <c r="Z7" s="96"/>
      <c r="AA7" s="96"/>
      <c r="AB7" s="96"/>
      <c r="AC7" s="96"/>
      <c r="AD7" s="96"/>
      <c r="AE7" s="96"/>
      <c r="AF7" s="96"/>
      <c r="AG7" s="96"/>
      <c r="AH7" s="96"/>
      <c r="AI7" s="96"/>
    </row>
    <row r="8" spans="1:35">
      <c r="A8" s="90" t="s">
        <v>31</v>
      </c>
      <c r="B8" s="91" t="s">
        <v>24</v>
      </c>
      <c r="C8" s="89">
        <v>5</v>
      </c>
      <c r="D8" s="89"/>
      <c r="E8" s="89"/>
      <c r="F8" s="89"/>
      <c r="G8" s="89"/>
      <c r="H8" s="89"/>
      <c r="I8" s="89"/>
      <c r="J8" s="89"/>
      <c r="K8" s="89"/>
      <c r="L8" s="89"/>
      <c r="M8" s="89"/>
      <c r="N8" s="89"/>
      <c r="O8" s="89"/>
      <c r="P8" s="89"/>
      <c r="Q8" s="89"/>
      <c r="R8" s="89"/>
      <c r="S8" s="89"/>
      <c r="T8" s="96"/>
      <c r="U8" s="96"/>
      <c r="V8" s="96"/>
      <c r="W8" s="96"/>
      <c r="X8" s="96"/>
      <c r="Y8" s="96"/>
      <c r="Z8" s="96"/>
      <c r="AA8" s="96"/>
      <c r="AB8" s="96"/>
      <c r="AC8" s="96"/>
      <c r="AD8" s="96"/>
      <c r="AE8" s="96"/>
      <c r="AF8" s="96"/>
      <c r="AG8" s="96"/>
      <c r="AH8" s="96"/>
      <c r="AI8" s="96"/>
    </row>
    <row r="9" spans="1:35">
      <c r="A9" s="90" t="s">
        <v>32</v>
      </c>
      <c r="B9" s="97" t="s">
        <v>24</v>
      </c>
      <c r="C9" s="89">
        <v>5</v>
      </c>
      <c r="D9" s="89"/>
      <c r="E9" s="89"/>
      <c r="F9" s="89"/>
      <c r="G9" s="89"/>
      <c r="H9" s="89"/>
      <c r="I9" s="89"/>
      <c r="J9" s="89"/>
      <c r="K9" s="89"/>
      <c r="L9" s="89"/>
      <c r="M9" s="89"/>
      <c r="N9" s="89"/>
      <c r="O9" s="89"/>
      <c r="P9" s="89"/>
      <c r="Q9" s="89"/>
      <c r="R9" s="89"/>
      <c r="S9" s="89"/>
      <c r="T9" s="96"/>
      <c r="U9" s="96"/>
      <c r="V9" s="96"/>
      <c r="W9" s="96"/>
      <c r="X9" s="96"/>
      <c r="Y9" s="96"/>
      <c r="Z9" s="96"/>
      <c r="AA9" s="96"/>
      <c r="AB9" s="96"/>
      <c r="AC9" s="96"/>
      <c r="AD9" s="96"/>
      <c r="AE9" s="96"/>
      <c r="AF9" s="96"/>
      <c r="AG9" s="96"/>
      <c r="AH9" s="96"/>
      <c r="AI9" s="96"/>
    </row>
    <row r="10" spans="1:35">
      <c r="A10" s="94" t="s">
        <v>33</v>
      </c>
      <c r="B10" s="97" t="s">
        <v>26</v>
      </c>
      <c r="C10" s="89">
        <v>5</v>
      </c>
      <c r="D10" s="89"/>
      <c r="E10" s="89"/>
      <c r="F10" s="89"/>
      <c r="G10" s="89"/>
      <c r="H10" s="89"/>
      <c r="I10" s="89"/>
      <c r="J10" s="89"/>
      <c r="K10" s="89"/>
      <c r="L10" s="89"/>
      <c r="M10" s="89"/>
      <c r="N10" s="89"/>
      <c r="O10" s="89"/>
      <c r="P10" s="89"/>
      <c r="Q10" s="89"/>
      <c r="R10" s="89"/>
      <c r="S10" s="89"/>
      <c r="T10" s="96"/>
      <c r="U10" s="96"/>
      <c r="V10" s="96"/>
      <c r="W10" s="96"/>
      <c r="X10" s="96"/>
      <c r="Y10" s="96"/>
      <c r="Z10" s="96"/>
      <c r="AA10" s="96"/>
      <c r="AB10" s="96"/>
      <c r="AC10" s="96"/>
      <c r="AD10" s="96"/>
      <c r="AE10" s="96"/>
      <c r="AF10" s="96"/>
      <c r="AG10" s="96"/>
      <c r="AH10" s="96"/>
      <c r="AI10" s="96"/>
    </row>
    <row r="11" spans="1:35">
      <c r="A11" s="90" t="s">
        <v>34</v>
      </c>
      <c r="B11" s="91" t="s">
        <v>24</v>
      </c>
      <c r="C11" s="89">
        <v>5</v>
      </c>
      <c r="D11" s="89"/>
      <c r="E11" s="89"/>
      <c r="F11" s="89"/>
      <c r="G11" s="89"/>
      <c r="H11" s="89"/>
      <c r="I11" s="89"/>
      <c r="J11" s="89"/>
      <c r="K11" s="89"/>
      <c r="L11" s="89"/>
      <c r="M11" s="89"/>
      <c r="N11" s="89"/>
      <c r="O11" s="89"/>
      <c r="P11" s="89"/>
      <c r="Q11" s="89"/>
      <c r="R11" s="89"/>
      <c r="S11" s="89"/>
      <c r="T11" s="96"/>
      <c r="U11" s="96"/>
      <c r="V11" s="96"/>
      <c r="W11" s="96"/>
      <c r="X11" s="96"/>
      <c r="Y11" s="96"/>
      <c r="Z11" s="96"/>
      <c r="AA11" s="96"/>
      <c r="AB11" s="96"/>
      <c r="AC11" s="96"/>
      <c r="AD11" s="96"/>
      <c r="AE11" s="96"/>
      <c r="AF11" s="96"/>
      <c r="AG11" s="96"/>
      <c r="AH11" s="96"/>
      <c r="AI11" s="96"/>
    </row>
    <row r="12" spans="1:35">
      <c r="A12" s="90" t="s">
        <v>35</v>
      </c>
      <c r="B12" s="97" t="s">
        <v>24</v>
      </c>
      <c r="C12" s="89">
        <v>5</v>
      </c>
      <c r="D12" s="89"/>
      <c r="E12" s="89"/>
      <c r="F12" s="89"/>
      <c r="G12" s="89"/>
      <c r="H12" s="89"/>
      <c r="I12" s="89"/>
      <c r="J12" s="89"/>
      <c r="K12" s="89"/>
      <c r="L12" s="89"/>
      <c r="M12" s="89"/>
      <c r="N12" s="89"/>
      <c r="O12" s="89"/>
      <c r="P12" s="89"/>
      <c r="Q12" s="89"/>
      <c r="R12" s="89"/>
      <c r="S12" s="89"/>
      <c r="T12" s="96"/>
      <c r="U12" s="96"/>
      <c r="V12" s="96"/>
      <c r="W12" s="96"/>
      <c r="X12" s="96"/>
      <c r="Y12" s="96"/>
      <c r="Z12" s="96"/>
      <c r="AA12" s="96"/>
      <c r="AB12" s="96"/>
      <c r="AC12" s="96"/>
      <c r="AD12" s="96"/>
      <c r="AE12" s="96"/>
      <c r="AF12" s="96"/>
      <c r="AG12" s="96"/>
      <c r="AH12" s="96"/>
      <c r="AI12" s="96"/>
    </row>
    <row r="13" spans="1:35">
      <c r="A13" s="90" t="s">
        <v>36</v>
      </c>
      <c r="B13" s="91" t="s">
        <v>24</v>
      </c>
      <c r="C13" s="89">
        <v>5</v>
      </c>
      <c r="D13" s="89"/>
      <c r="E13" s="89"/>
      <c r="F13" s="89"/>
      <c r="G13" s="89"/>
      <c r="H13" s="89"/>
      <c r="I13" s="89"/>
      <c r="J13" s="89"/>
      <c r="K13" s="89"/>
      <c r="L13" s="89"/>
      <c r="M13" s="89"/>
      <c r="N13" s="89"/>
      <c r="O13" s="89"/>
      <c r="P13" s="89"/>
      <c r="Q13" s="89"/>
      <c r="R13" s="89"/>
      <c r="S13" s="89"/>
      <c r="T13" s="96"/>
      <c r="U13" s="96"/>
      <c r="V13" s="96"/>
      <c r="W13" s="96"/>
      <c r="X13" s="96"/>
      <c r="Y13" s="96"/>
      <c r="Z13" s="96"/>
      <c r="AA13" s="96"/>
      <c r="AB13" s="96"/>
      <c r="AC13" s="96"/>
      <c r="AD13" s="96"/>
      <c r="AE13" s="96"/>
      <c r="AF13" s="96"/>
      <c r="AG13" s="96"/>
      <c r="AH13" s="96"/>
      <c r="AI13" s="96"/>
    </row>
    <row r="14" spans="1:35">
      <c r="A14" s="90" t="s">
        <v>37</v>
      </c>
      <c r="B14" s="91" t="s">
        <v>24</v>
      </c>
      <c r="C14" s="89">
        <v>5</v>
      </c>
      <c r="D14" s="89"/>
      <c r="E14" s="89"/>
      <c r="F14" s="89"/>
      <c r="G14" s="89"/>
      <c r="H14" s="89"/>
      <c r="I14" s="89"/>
      <c r="J14" s="89"/>
      <c r="K14" s="89"/>
      <c r="L14" s="89"/>
      <c r="M14" s="89"/>
      <c r="N14" s="89"/>
      <c r="O14" s="89"/>
      <c r="P14" s="89"/>
      <c r="Q14" s="89"/>
      <c r="R14" s="89"/>
      <c r="S14" s="89"/>
      <c r="T14" s="96"/>
      <c r="U14" s="96"/>
      <c r="V14" s="96"/>
      <c r="W14" s="96"/>
      <c r="X14" s="96"/>
      <c r="Y14" s="96"/>
      <c r="Z14" s="96"/>
      <c r="AA14" s="96"/>
      <c r="AB14" s="96"/>
      <c r="AC14" s="96"/>
      <c r="AD14" s="96"/>
      <c r="AE14" s="96"/>
      <c r="AF14" s="96"/>
      <c r="AG14" s="96"/>
      <c r="AH14" s="96"/>
      <c r="AI14" s="96"/>
    </row>
    <row r="15" spans="1:35">
      <c r="A15" s="90" t="s">
        <v>38</v>
      </c>
      <c r="B15" s="91" t="s">
        <v>24</v>
      </c>
      <c r="C15" s="89">
        <v>5</v>
      </c>
      <c r="D15" s="89"/>
      <c r="E15" s="89"/>
      <c r="F15" s="89"/>
      <c r="G15" s="89"/>
      <c r="H15" s="89"/>
      <c r="I15" s="89"/>
      <c r="J15" s="89"/>
      <c r="K15" s="89"/>
      <c r="L15" s="89"/>
      <c r="M15" s="89"/>
      <c r="N15" s="89"/>
      <c r="O15" s="89"/>
      <c r="P15" s="89"/>
      <c r="Q15" s="89"/>
      <c r="R15" s="89"/>
      <c r="S15" s="89"/>
      <c r="T15" s="96"/>
      <c r="U15" s="96"/>
      <c r="V15" s="96"/>
      <c r="W15" s="96"/>
      <c r="X15" s="96"/>
      <c r="Y15" s="96"/>
      <c r="Z15" s="96"/>
      <c r="AA15" s="96"/>
      <c r="AB15" s="96"/>
      <c r="AC15" s="96"/>
      <c r="AD15" s="96"/>
      <c r="AE15" s="96"/>
      <c r="AF15" s="96"/>
      <c r="AG15" s="96"/>
      <c r="AH15" s="96"/>
      <c r="AI15" s="96"/>
    </row>
    <row r="16" spans="1:35">
      <c r="A16" s="90" t="s">
        <v>39</v>
      </c>
      <c r="B16" s="97" t="s">
        <v>24</v>
      </c>
      <c r="C16" s="89">
        <v>5</v>
      </c>
      <c r="D16" s="89"/>
      <c r="E16" s="89"/>
      <c r="F16" s="89"/>
      <c r="G16" s="89"/>
      <c r="H16" s="89"/>
      <c r="I16" s="89"/>
      <c r="J16" s="89"/>
      <c r="K16" s="89"/>
      <c r="L16" s="89"/>
      <c r="M16" s="89"/>
      <c r="N16" s="89"/>
      <c r="O16" s="89"/>
      <c r="P16" s="89"/>
      <c r="Q16" s="89"/>
      <c r="R16" s="89"/>
      <c r="S16" s="89"/>
      <c r="T16" s="96"/>
      <c r="U16" s="96"/>
      <c r="V16" s="96"/>
      <c r="W16" s="96"/>
      <c r="X16" s="96"/>
      <c r="Y16" s="96"/>
      <c r="Z16" s="96"/>
      <c r="AA16" s="96"/>
      <c r="AB16" s="96"/>
      <c r="AC16" s="96"/>
      <c r="AD16" s="96"/>
      <c r="AE16" s="96"/>
      <c r="AF16" s="96"/>
      <c r="AG16" s="96"/>
      <c r="AH16" s="96"/>
      <c r="AI16" s="96"/>
    </row>
    <row r="17" spans="1:35">
      <c r="A17" s="90" t="s">
        <v>40</v>
      </c>
      <c r="B17" s="97" t="s">
        <v>24</v>
      </c>
      <c r="C17" s="89">
        <v>5</v>
      </c>
      <c r="D17" s="89"/>
      <c r="E17" s="89"/>
      <c r="F17" s="89"/>
      <c r="G17" s="89"/>
      <c r="H17" s="89"/>
      <c r="I17" s="89"/>
      <c r="J17" s="89"/>
      <c r="K17" s="89"/>
      <c r="L17" s="89"/>
      <c r="M17" s="89"/>
      <c r="N17" s="89"/>
      <c r="O17" s="89"/>
      <c r="P17" s="89"/>
      <c r="Q17" s="89"/>
      <c r="R17" s="89"/>
      <c r="S17" s="89"/>
      <c r="T17" s="96"/>
      <c r="U17" s="96"/>
      <c r="V17" s="96"/>
      <c r="W17" s="96"/>
      <c r="X17" s="96"/>
      <c r="Y17" s="96"/>
      <c r="Z17" s="96"/>
      <c r="AA17" s="96"/>
      <c r="AB17" s="96"/>
      <c r="AC17" s="96"/>
      <c r="AD17" s="96"/>
      <c r="AE17" s="96"/>
      <c r="AF17" s="96"/>
      <c r="AG17" s="96"/>
      <c r="AH17" s="96"/>
      <c r="AI17" s="96"/>
    </row>
    <row r="18" spans="1:35">
      <c r="A18" s="90" t="s">
        <v>41</v>
      </c>
      <c r="B18" s="97" t="s">
        <v>24</v>
      </c>
      <c r="C18" s="89">
        <v>5</v>
      </c>
      <c r="D18" s="89"/>
      <c r="E18" s="89"/>
      <c r="F18" s="89"/>
      <c r="G18" s="89"/>
      <c r="H18" s="89"/>
      <c r="I18" s="89"/>
      <c r="J18" s="89"/>
      <c r="K18" s="89"/>
      <c r="L18" s="89"/>
      <c r="M18" s="89"/>
      <c r="N18" s="89"/>
      <c r="O18" s="89"/>
      <c r="P18" s="89"/>
      <c r="Q18" s="89"/>
      <c r="R18" s="89"/>
      <c r="S18" s="89"/>
      <c r="T18" s="96"/>
      <c r="U18" s="96"/>
      <c r="V18" s="96"/>
      <c r="W18" s="96"/>
      <c r="X18" s="96"/>
      <c r="Y18" s="96"/>
      <c r="Z18" s="96"/>
      <c r="AA18" s="96"/>
      <c r="AB18" s="96"/>
      <c r="AC18" s="96"/>
      <c r="AD18" s="96"/>
      <c r="AE18" s="96"/>
      <c r="AF18" s="96"/>
      <c r="AG18" s="96"/>
      <c r="AH18" s="96"/>
      <c r="AI18" s="96"/>
    </row>
    <row r="19" spans="1:35">
      <c r="A19" s="90" t="s">
        <v>42</v>
      </c>
      <c r="B19" s="91" t="s">
        <v>24</v>
      </c>
      <c r="C19" s="89">
        <v>5</v>
      </c>
      <c r="D19" s="89"/>
      <c r="E19" s="89"/>
      <c r="F19" s="89"/>
      <c r="G19" s="89"/>
      <c r="H19" s="89"/>
      <c r="I19" s="89"/>
      <c r="J19" s="89"/>
      <c r="K19" s="89"/>
      <c r="L19" s="89"/>
      <c r="M19" s="89"/>
      <c r="N19" s="89"/>
      <c r="O19" s="89"/>
      <c r="P19" s="89"/>
      <c r="Q19" s="89"/>
      <c r="R19" s="89"/>
      <c r="S19" s="89"/>
      <c r="T19" s="96"/>
      <c r="U19" s="96"/>
      <c r="V19" s="96"/>
      <c r="W19" s="96"/>
      <c r="X19" s="96"/>
      <c r="Y19" s="96"/>
      <c r="Z19" s="96"/>
      <c r="AA19" s="96"/>
      <c r="AB19" s="96"/>
      <c r="AC19" s="96"/>
      <c r="AD19" s="96"/>
      <c r="AE19" s="96"/>
      <c r="AF19" s="96"/>
      <c r="AG19" s="96"/>
      <c r="AH19" s="96"/>
      <c r="AI19" s="96"/>
    </row>
    <row r="20" spans="1:35">
      <c r="A20" s="90" t="s">
        <v>43</v>
      </c>
      <c r="B20" s="97" t="s">
        <v>24</v>
      </c>
      <c r="C20" s="89">
        <v>5</v>
      </c>
      <c r="D20" s="89"/>
      <c r="E20" s="89"/>
      <c r="F20" s="89"/>
      <c r="G20" s="89"/>
      <c r="H20" s="89"/>
      <c r="I20" s="89"/>
      <c r="J20" s="89"/>
      <c r="K20" s="89"/>
      <c r="L20" s="89"/>
      <c r="M20" s="89"/>
      <c r="N20" s="89"/>
      <c r="O20" s="89"/>
      <c r="P20" s="89"/>
      <c r="Q20" s="89"/>
      <c r="R20" s="89"/>
      <c r="S20" s="89"/>
      <c r="T20" s="96"/>
      <c r="U20" s="96"/>
      <c r="V20" s="96"/>
      <c r="W20" s="96"/>
      <c r="X20" s="96"/>
      <c r="Y20" s="96"/>
      <c r="Z20" s="96"/>
      <c r="AA20" s="96"/>
      <c r="AB20" s="96"/>
      <c r="AC20" s="96"/>
      <c r="AD20" s="96"/>
      <c r="AE20" s="96"/>
      <c r="AF20" s="96"/>
      <c r="AG20" s="96"/>
      <c r="AH20" s="96"/>
      <c r="AI20" s="96"/>
    </row>
    <row r="21" spans="1:35">
      <c r="A21" s="90" t="s">
        <v>44</v>
      </c>
      <c r="B21" s="97" t="s">
        <v>24</v>
      </c>
      <c r="C21" s="89">
        <v>5</v>
      </c>
      <c r="D21" s="89"/>
      <c r="E21" s="89"/>
      <c r="F21" s="89"/>
      <c r="G21" s="89"/>
      <c r="H21" s="89"/>
      <c r="I21" s="89"/>
      <c r="J21" s="89"/>
      <c r="K21" s="89"/>
      <c r="L21" s="89"/>
      <c r="M21" s="89"/>
      <c r="N21" s="89"/>
      <c r="O21" s="89"/>
      <c r="P21" s="89"/>
      <c r="Q21" s="89"/>
      <c r="R21" s="89"/>
      <c r="S21" s="89"/>
      <c r="T21" s="96"/>
      <c r="U21" s="96"/>
      <c r="V21" s="96"/>
      <c r="W21" s="96"/>
      <c r="X21" s="96"/>
      <c r="Y21" s="96"/>
      <c r="Z21" s="96"/>
      <c r="AA21" s="96"/>
      <c r="AB21" s="96"/>
      <c r="AC21" s="96"/>
      <c r="AD21" s="96"/>
      <c r="AE21" s="96"/>
      <c r="AF21" s="96"/>
      <c r="AG21" s="96"/>
      <c r="AH21" s="96"/>
      <c r="AI21" s="96"/>
    </row>
    <row r="22" spans="1:35">
      <c r="A22" s="90" t="s">
        <v>45</v>
      </c>
      <c r="B22" s="91" t="s">
        <v>24</v>
      </c>
      <c r="C22" s="89">
        <v>5</v>
      </c>
      <c r="D22" s="89"/>
      <c r="E22" s="89"/>
      <c r="F22" s="89"/>
      <c r="G22" s="89"/>
      <c r="H22" s="89"/>
      <c r="I22" s="89"/>
      <c r="J22" s="89"/>
      <c r="K22" s="89"/>
      <c r="L22" s="89"/>
      <c r="M22" s="89"/>
      <c r="N22" s="89"/>
      <c r="O22" s="89"/>
      <c r="P22" s="89"/>
      <c r="Q22" s="89"/>
      <c r="R22" s="89"/>
      <c r="S22" s="89"/>
      <c r="T22" s="96"/>
      <c r="U22" s="96"/>
      <c r="V22" s="96"/>
      <c r="W22" s="96"/>
      <c r="X22" s="96"/>
      <c r="Y22" s="96"/>
      <c r="Z22" s="96"/>
      <c r="AA22" s="96"/>
      <c r="AB22" s="96"/>
      <c r="AC22" s="96"/>
      <c r="AD22" s="96"/>
      <c r="AE22" s="96"/>
      <c r="AF22" s="96"/>
      <c r="AG22" s="96"/>
      <c r="AH22" s="96"/>
      <c r="AI22" s="96"/>
    </row>
    <row r="23" spans="1:35">
      <c r="A23" s="94" t="s">
        <v>46</v>
      </c>
      <c r="B23" s="97" t="s">
        <v>26</v>
      </c>
      <c r="C23" s="89">
        <v>5</v>
      </c>
      <c r="D23" s="89"/>
      <c r="E23" s="89"/>
      <c r="F23" s="89"/>
      <c r="G23" s="89"/>
      <c r="H23" s="89"/>
      <c r="I23" s="89"/>
      <c r="J23" s="89"/>
      <c r="K23" s="89"/>
      <c r="L23" s="89"/>
      <c r="M23" s="89"/>
      <c r="N23" s="89"/>
      <c r="O23" s="89"/>
      <c r="P23" s="89"/>
      <c r="Q23" s="89"/>
      <c r="R23" s="89"/>
      <c r="S23" s="89"/>
      <c r="T23" s="96"/>
      <c r="U23" s="96"/>
      <c r="V23" s="96"/>
      <c r="W23" s="96"/>
      <c r="X23" s="96"/>
      <c r="Y23" s="96"/>
      <c r="Z23" s="96"/>
      <c r="AA23" s="96"/>
      <c r="AB23" s="96"/>
      <c r="AC23" s="96"/>
      <c r="AD23" s="96"/>
      <c r="AE23" s="96"/>
      <c r="AF23" s="96"/>
      <c r="AG23" s="96"/>
      <c r="AH23" s="96"/>
      <c r="AI23" s="96"/>
    </row>
    <row r="24" spans="1:35">
      <c r="A24" s="90" t="s">
        <v>47</v>
      </c>
      <c r="B24" s="97" t="s">
        <v>24</v>
      </c>
      <c r="C24" s="89">
        <v>5</v>
      </c>
      <c r="D24" s="89"/>
      <c r="E24" s="89"/>
      <c r="F24" s="89"/>
      <c r="G24" s="89"/>
      <c r="H24" s="89"/>
      <c r="I24" s="89"/>
      <c r="J24" s="89"/>
      <c r="K24" s="89"/>
      <c r="L24" s="89"/>
      <c r="M24" s="89"/>
      <c r="N24" s="89"/>
      <c r="O24" s="89"/>
      <c r="P24" s="89"/>
      <c r="Q24" s="89"/>
      <c r="R24" s="89"/>
      <c r="S24" s="89"/>
      <c r="T24" s="96"/>
      <c r="U24" s="96"/>
      <c r="V24" s="96"/>
      <c r="W24" s="96"/>
      <c r="X24" s="96"/>
      <c r="Y24" s="96"/>
      <c r="Z24" s="96"/>
      <c r="AA24" s="96"/>
      <c r="AB24" s="96"/>
      <c r="AC24" s="96"/>
      <c r="AD24" s="96"/>
      <c r="AE24" s="96"/>
      <c r="AF24" s="96"/>
      <c r="AG24" s="96"/>
      <c r="AH24" s="96"/>
      <c r="AI24" s="96"/>
    </row>
    <row r="25" spans="1:35">
      <c r="A25" s="94" t="s">
        <v>48</v>
      </c>
      <c r="B25" s="97" t="s">
        <v>26</v>
      </c>
      <c r="C25" s="89">
        <v>5</v>
      </c>
      <c r="D25" s="89"/>
      <c r="E25" s="89"/>
      <c r="F25" s="89"/>
      <c r="G25" s="89"/>
      <c r="H25" s="89"/>
      <c r="I25" s="89"/>
      <c r="J25" s="89"/>
      <c r="K25" s="89"/>
      <c r="L25" s="89"/>
      <c r="M25" s="89"/>
      <c r="N25" s="89"/>
      <c r="O25" s="89"/>
      <c r="P25" s="89"/>
      <c r="Q25" s="89"/>
      <c r="R25" s="89"/>
      <c r="S25" s="89"/>
      <c r="T25" s="96"/>
      <c r="U25" s="96"/>
      <c r="V25" s="96"/>
      <c r="W25" s="96"/>
      <c r="X25" s="96"/>
      <c r="Y25" s="96"/>
      <c r="Z25" s="96"/>
      <c r="AA25" s="96"/>
      <c r="AB25" s="96"/>
      <c r="AC25" s="96"/>
      <c r="AD25" s="96"/>
      <c r="AE25" s="96"/>
      <c r="AF25" s="96"/>
      <c r="AG25" s="96"/>
      <c r="AH25" s="96"/>
      <c r="AI25" s="96"/>
    </row>
    <row r="26" spans="1:35">
      <c r="A26" s="90" t="s">
        <v>49</v>
      </c>
      <c r="B26" s="91" t="s">
        <v>24</v>
      </c>
      <c r="C26" s="89">
        <v>5</v>
      </c>
      <c r="D26" s="89"/>
      <c r="E26" s="89"/>
      <c r="F26" s="89"/>
      <c r="G26" s="89"/>
      <c r="H26" s="89"/>
      <c r="I26" s="89"/>
      <c r="J26" s="89"/>
      <c r="K26" s="89"/>
      <c r="L26" s="89"/>
      <c r="M26" s="89"/>
      <c r="N26" s="89"/>
      <c r="O26" s="89"/>
      <c r="P26" s="89"/>
      <c r="Q26" s="89"/>
      <c r="R26" s="89"/>
      <c r="S26" s="89"/>
      <c r="T26" s="96"/>
      <c r="U26" s="96"/>
      <c r="V26" s="96"/>
      <c r="W26" s="96"/>
      <c r="X26" s="96"/>
      <c r="Y26" s="96"/>
      <c r="Z26" s="96"/>
      <c r="AA26" s="96"/>
      <c r="AB26" s="96"/>
      <c r="AC26" s="96"/>
      <c r="AD26" s="96"/>
      <c r="AE26" s="96"/>
      <c r="AF26" s="96"/>
      <c r="AG26" s="96"/>
      <c r="AH26" s="96"/>
      <c r="AI26" s="96"/>
    </row>
    <row r="27" spans="1:35">
      <c r="A27" s="90" t="s">
        <v>50</v>
      </c>
      <c r="B27" s="97" t="s">
        <v>24</v>
      </c>
      <c r="C27" s="89">
        <v>5</v>
      </c>
      <c r="D27" s="89"/>
      <c r="E27" s="89"/>
      <c r="F27" s="89"/>
      <c r="G27" s="89"/>
      <c r="H27" s="89"/>
      <c r="I27" s="89"/>
      <c r="J27" s="89"/>
      <c r="K27" s="89"/>
      <c r="L27" s="89"/>
      <c r="M27" s="89"/>
      <c r="N27" s="89"/>
      <c r="O27" s="89"/>
      <c r="P27" s="89"/>
      <c r="Q27" s="89"/>
      <c r="R27" s="89"/>
      <c r="S27" s="89"/>
      <c r="T27" s="96"/>
      <c r="U27" s="96"/>
      <c r="V27" s="96"/>
      <c r="W27" s="96"/>
      <c r="X27" s="96"/>
      <c r="Y27" s="96"/>
      <c r="Z27" s="96"/>
      <c r="AA27" s="96"/>
      <c r="AB27" s="96"/>
      <c r="AC27" s="96"/>
      <c r="AD27" s="96"/>
      <c r="AE27" s="96"/>
      <c r="AF27" s="96"/>
      <c r="AG27" s="96"/>
      <c r="AH27" s="96"/>
      <c r="AI27" s="96"/>
    </row>
    <row r="28" spans="1:35">
      <c r="A28" s="90" t="s">
        <v>51</v>
      </c>
      <c r="B28" s="91" t="s">
        <v>24</v>
      </c>
      <c r="C28" s="89">
        <v>5</v>
      </c>
      <c r="D28" s="89"/>
      <c r="E28" s="89"/>
      <c r="F28" s="89"/>
      <c r="G28" s="89"/>
      <c r="H28" s="89"/>
      <c r="I28" s="89"/>
      <c r="J28" s="89"/>
      <c r="K28" s="89"/>
      <c r="L28" s="89"/>
      <c r="M28" s="89"/>
      <c r="N28" s="89"/>
      <c r="O28" s="89"/>
      <c r="P28" s="89"/>
      <c r="Q28" s="89"/>
      <c r="R28" s="89"/>
      <c r="S28" s="89"/>
      <c r="T28" s="96"/>
      <c r="U28" s="96"/>
      <c r="V28" s="96"/>
      <c r="W28" s="96"/>
      <c r="X28" s="96"/>
      <c r="Y28" s="96"/>
      <c r="Z28" s="96"/>
      <c r="AA28" s="96"/>
      <c r="AB28" s="96"/>
      <c r="AC28" s="96"/>
      <c r="AD28" s="96"/>
      <c r="AE28" s="96"/>
      <c r="AF28" s="96"/>
      <c r="AG28" s="96"/>
      <c r="AH28" s="96"/>
      <c r="AI28" s="96"/>
    </row>
    <row r="29" spans="1:35">
      <c r="A29" s="90" t="s">
        <v>52</v>
      </c>
      <c r="B29" s="97" t="s">
        <v>24</v>
      </c>
      <c r="C29" s="89">
        <v>5</v>
      </c>
      <c r="D29" s="89"/>
      <c r="E29" s="89"/>
      <c r="F29" s="89"/>
      <c r="G29" s="89"/>
      <c r="H29" s="89"/>
      <c r="I29" s="89"/>
      <c r="J29" s="89"/>
      <c r="K29" s="89"/>
      <c r="L29" s="89"/>
      <c r="M29" s="89"/>
      <c r="N29" s="89"/>
      <c r="O29" s="89"/>
      <c r="P29" s="89"/>
      <c r="Q29" s="89"/>
      <c r="R29" s="89"/>
      <c r="S29" s="89"/>
      <c r="T29" s="96"/>
      <c r="U29" s="96"/>
      <c r="V29" s="96"/>
      <c r="W29" s="96"/>
      <c r="X29" s="96"/>
      <c r="Y29" s="96"/>
      <c r="Z29" s="96"/>
      <c r="AA29" s="96"/>
      <c r="AB29" s="96"/>
      <c r="AC29" s="96"/>
      <c r="AD29" s="96"/>
      <c r="AE29" s="96"/>
      <c r="AF29" s="96"/>
      <c r="AG29" s="96"/>
      <c r="AH29" s="96"/>
      <c r="AI29" s="96"/>
    </row>
    <row r="30" spans="1:35">
      <c r="A30" s="90" t="s">
        <v>53</v>
      </c>
      <c r="B30" s="91" t="s">
        <v>24</v>
      </c>
      <c r="C30" s="89">
        <v>5</v>
      </c>
      <c r="D30" s="89"/>
      <c r="E30" s="89"/>
      <c r="F30" s="89"/>
      <c r="G30" s="89"/>
      <c r="H30" s="89"/>
      <c r="I30" s="89"/>
      <c r="J30" s="89"/>
      <c r="K30" s="89"/>
      <c r="L30" s="89"/>
      <c r="M30" s="89"/>
      <c r="N30" s="89"/>
      <c r="O30" s="89"/>
      <c r="P30" s="89"/>
      <c r="Q30" s="89"/>
      <c r="R30" s="89"/>
      <c r="S30" s="89"/>
      <c r="T30" s="96"/>
      <c r="U30" s="96"/>
      <c r="V30" s="96"/>
      <c r="W30" s="96"/>
      <c r="X30" s="96"/>
      <c r="Y30" s="96"/>
      <c r="Z30" s="96"/>
      <c r="AA30" s="96"/>
      <c r="AB30" s="96"/>
      <c r="AC30" s="96"/>
      <c r="AD30" s="96"/>
      <c r="AE30" s="96"/>
      <c r="AF30" s="96"/>
      <c r="AG30" s="96"/>
      <c r="AH30" s="96"/>
      <c r="AI30" s="96"/>
    </row>
    <row r="31" spans="1:35">
      <c r="A31" s="98" t="s">
        <v>25</v>
      </c>
      <c r="B31" s="98" t="s">
        <v>24</v>
      </c>
      <c r="C31" s="113">
        <v>5</v>
      </c>
      <c r="D31" s="99">
        <f>SUM(D32:D44)</f>
        <v>4.0832597132563263E-4</v>
      </c>
      <c r="E31" s="99">
        <f t="shared" ref="E31:S31" si="0">SUM(E32:E44)</f>
        <v>6.7801432790763734</v>
      </c>
      <c r="F31" s="99">
        <f t="shared" si="0"/>
        <v>1.9035473937414522E-2</v>
      </c>
      <c r="G31" s="99">
        <f t="shared" si="0"/>
        <v>2.3387190841414976E-6</v>
      </c>
      <c r="H31" s="99">
        <f t="shared" si="0"/>
        <v>1.9446138627824291E-2</v>
      </c>
      <c r="I31" s="99">
        <f t="shared" si="0"/>
        <v>6.780553943766785</v>
      </c>
      <c r="J31" s="99">
        <f t="shared" si="0"/>
        <v>5.4134810567824951E-5</v>
      </c>
      <c r="K31" s="99">
        <f t="shared" si="0"/>
        <v>1.3243061261417527E-5</v>
      </c>
      <c r="L31" s="99">
        <f t="shared" si="0"/>
        <v>3.540077553479296E-5</v>
      </c>
      <c r="M31" s="99">
        <f t="shared" si="0"/>
        <v>5.078085550688987E-5</v>
      </c>
      <c r="N31" s="99">
        <f t="shared" si="0"/>
        <v>1.3710368136793537E-5</v>
      </c>
      <c r="O31" s="99">
        <f t="shared" si="0"/>
        <v>4.7607365329180976E-5</v>
      </c>
      <c r="P31" s="99">
        <f t="shared" si="0"/>
        <v>1.1409997990195558E-5</v>
      </c>
      <c r="Q31" s="99">
        <f t="shared" si="0"/>
        <v>3.0609435360556468E-5</v>
      </c>
      <c r="R31" s="99">
        <f t="shared" si="0"/>
        <v>4.2611404061492662E-5</v>
      </c>
      <c r="S31" s="99">
        <f t="shared" si="0"/>
        <v>1.1772920736655508E-5</v>
      </c>
      <c r="T31" s="100">
        <f>IFERROR(IF(D31&lt;0.01,D31,1-EXP(-(D31))),".")</f>
        <v>4.0832597132563263E-4</v>
      </c>
      <c r="U31" s="100">
        <f t="shared" ref="U31:AI31" si="1">IFERROR(IF(E31&lt;0.01,E31,1-EXP(-(E31))),".")</f>
        <v>0.99886388789443548</v>
      </c>
      <c r="V31" s="100">
        <f t="shared" si="1"/>
        <v>1.8855443435131791E-2</v>
      </c>
      <c r="W31" s="100">
        <f t="shared" si="1"/>
        <v>2.3387190841414976E-6</v>
      </c>
      <c r="X31" s="100">
        <f t="shared" si="1"/>
        <v>1.9258282139223426E-2</v>
      </c>
      <c r="Y31" s="100">
        <f t="shared" si="1"/>
        <v>0.99886435435977461</v>
      </c>
      <c r="Z31" s="100">
        <f t="shared" si="1"/>
        <v>5.4134810567824951E-5</v>
      </c>
      <c r="AA31" s="100">
        <f t="shared" si="1"/>
        <v>1.3243061261417527E-5</v>
      </c>
      <c r="AB31" s="100">
        <f t="shared" si="1"/>
        <v>3.540077553479296E-5</v>
      </c>
      <c r="AC31" s="100">
        <f t="shared" si="1"/>
        <v>5.078085550688987E-5</v>
      </c>
      <c r="AD31" s="100">
        <f t="shared" si="1"/>
        <v>1.3710368136793537E-5</v>
      </c>
      <c r="AE31" s="100">
        <f t="shared" si="1"/>
        <v>4.7607365329180976E-5</v>
      </c>
      <c r="AF31" s="100">
        <f t="shared" si="1"/>
        <v>1.1409997990195558E-5</v>
      </c>
      <c r="AG31" s="100">
        <f t="shared" si="1"/>
        <v>3.0609435360556468E-5</v>
      </c>
      <c r="AH31" s="100">
        <f t="shared" si="1"/>
        <v>4.2611404061492662E-5</v>
      </c>
      <c r="AI31" s="100">
        <f t="shared" si="1"/>
        <v>1.1772920736655508E-5</v>
      </c>
    </row>
    <row r="32" spans="1:35">
      <c r="A32" s="101" t="s">
        <v>303</v>
      </c>
      <c r="B32" s="102">
        <v>1</v>
      </c>
      <c r="C32" s="89">
        <v>5</v>
      </c>
      <c r="D32" s="103">
        <f>IFERROR((($C32*s_TR)/s_out!C32),0)</f>
        <v>6.7002674478538145E-5</v>
      </c>
      <c r="E32" s="103">
        <f>IFERROR((($C32*s_TR)/s_out!D32),0)</f>
        <v>0.78934093148399931</v>
      </c>
      <c r="F32" s="103">
        <f>IFERROR((($C32*s_TR)/s_out!E32),0)</f>
        <v>2.2161004731813009E-3</v>
      </c>
      <c r="G32" s="103">
        <f>IFERROR((($C32*s_TR)/s_out!F32),0)</f>
        <v>9.1882705704864467E-8</v>
      </c>
      <c r="H32" s="103">
        <f>IFERROR((($C32*s_TR)/s_out!G32),0)</f>
        <v>2.2831950303655439E-3</v>
      </c>
      <c r="I32" s="103">
        <f>IFERROR((($C32*s_TR)/s_out!H32),0)</f>
        <v>0.78940802604118343</v>
      </c>
      <c r="J32" s="103">
        <f>IFERROR((($C32*s_TR)/s_out!I32),0)</f>
        <v>8.291117224454796E-7</v>
      </c>
      <c r="K32" s="103">
        <f>IFERROR((($C32*s_TR)/s_out!J32),0)</f>
        <v>4.1210700803408217E-7</v>
      </c>
      <c r="L32" s="103">
        <f>IFERROR((($C32*s_TR)/s_out!K32),0)</f>
        <v>7.7243826293654791E-7</v>
      </c>
      <c r="M32" s="103">
        <f>IFERROR((($C32*s_TR)/s_out!L32),0)</f>
        <v>8.291117224454796E-7</v>
      </c>
      <c r="N32" s="103">
        <f>IFERROR((($C32*s_TR)/s_out!M32),0)</f>
        <v>5.5973787169315074E-7</v>
      </c>
      <c r="O32" s="103">
        <f>IFERROR((($C32*s_TR)/s_out!N32),0)</f>
        <v>6.6528046735511029E-7</v>
      </c>
      <c r="P32" s="103">
        <f>IFERROR((($C32*s_TR)/s_out!O32),0)</f>
        <v>3.2158935943485969E-7</v>
      </c>
      <c r="Q32" s="103">
        <f>IFERROR((($C32*s_TR)/s_out!P32),0)</f>
        <v>5.8305007065058273E-7</v>
      </c>
      <c r="R32" s="103">
        <f>IFERROR((($C32*s_TR)/s_out!Q32),0)</f>
        <v>6.0711849027802938E-7</v>
      </c>
      <c r="S32" s="103">
        <f>IFERROR((($C32*s_TR)/s_out!R32),0)</f>
        <v>4.6253003136111895E-7</v>
      </c>
      <c r="T32" s="103">
        <f>IFERROR(IF((($C32*s_TR)/s_out!C32)&lt;0.01,($C32*s_TR)/s_out!C32,1-EXP(-(($C32*s_TR)/s_out!C32))),".")</f>
        <v>6.7002674478538145E-5</v>
      </c>
      <c r="U32" s="103">
        <f>IFERROR(IF((($C32*s_TR)/s_out!D32)&lt;0.01,($C32*s_TR)/s_out!D32,1-EXP(-(($C32*s_TR)/s_out!D32))),".")</f>
        <v>0.54585599131168583</v>
      </c>
      <c r="V32" s="103">
        <f>IFERROR(IF((($C32*s_TR)/s_out!E32)&lt;0.01,($C32*s_TR)/s_out!E32,1-EXP(-(($C32*s_TR)/s_out!E32))),".")</f>
        <v>2.2161004731813009E-3</v>
      </c>
      <c r="W32" s="103">
        <f>IFERROR(IF((($C32*s_TR)/s_out!F32)&lt;0.01,($C32*s_TR)/s_out!F32,1-EXP(-(($C32*s_TR)/s_out!F32))),".")</f>
        <v>9.1882705704864467E-8</v>
      </c>
      <c r="X32" s="103">
        <f>IFERROR(IF((($C32*s_TR)/s_out!G32)&lt;0.01,($C32*s_TR)/s_out!G32,1-EXP(-(($C32*s_TR)/s_out!G32))),".")</f>
        <v>2.2831950303655439E-3</v>
      </c>
      <c r="Y32" s="103">
        <f>IFERROR(IF((($C32*s_TR)/s_out!H32)&lt;0.01,($C32*s_TR)/s_out!H32,1-EXP(-(($C32*s_TR)/s_out!H32))),".")</f>
        <v>0.54588646088066417</v>
      </c>
      <c r="Z32" s="104">
        <f>IFERROR(IF((($C32*s_TR)/s_out!I32)&lt;0.01,($C32*s_TR)/s_out!I32,1-EXP(-(($C32*s_TR)/s_out!I32))),".")</f>
        <v>8.291117224454796E-7</v>
      </c>
      <c r="AA32" s="104">
        <f>IFERROR(IF((($C32*s_TR)/s_out!J32)&lt;0.01,($C32*s_TR)/s_out!J32,1-EXP(-(($C32*s_TR)/s_out!J32))),".")</f>
        <v>4.1210700803408217E-7</v>
      </c>
      <c r="AB32" s="104">
        <f>IFERROR(IF((($C32*s_TR)/s_out!K32)&lt;0.01,($C32*s_TR)/s_out!K32,1-EXP(-(($C32*s_TR)/s_out!K32))),".")</f>
        <v>7.7243826293654791E-7</v>
      </c>
      <c r="AC32" s="104">
        <f>IFERROR(IF((($C32*s_TR)/s_out!L32)&lt;0.01,($C32*s_TR)/s_out!L32,1-EXP(-(($C32*s_TR)/s_out!L32))),".")</f>
        <v>8.291117224454796E-7</v>
      </c>
      <c r="AD32" s="104">
        <f>IFERROR(IF((($C32*s_TR)/s_out!M32)&lt;0.01,($C32*s_TR)/s_out!M32,1-EXP(-(($C32*s_TR)/s_out!M32))),".")</f>
        <v>5.5973787169315074E-7</v>
      </c>
      <c r="AE32" s="103">
        <f>IFERROR(IF((($C32*s_TR)/s_out!N32)&lt;0.01,($C32*s_TR)/s_out!N32,1-EXP(-(($C32*s_TR)/s_out!N32))),".")</f>
        <v>6.6528046735511029E-7</v>
      </c>
      <c r="AF32" s="103">
        <f>IFERROR(IF((($C32*s_TR)/s_out!O32)&lt;0.01,($C32*s_TR)/s_out!O32,1-EXP(-(($C32*s_TR)/s_out!O32))),".")</f>
        <v>3.2158935943485969E-7</v>
      </c>
      <c r="AG32" s="103">
        <f>IFERROR(IF((($C32*s_TR)/s_out!P32)&lt;0.01,($C32*s_TR)/s_out!P32,1-EXP(-(($C32*s_TR)/s_out!P32))),".")</f>
        <v>5.8305007065058273E-7</v>
      </c>
      <c r="AH32" s="103">
        <f>IFERROR(IF((($C32*s_TR)/s_out!Q32)&lt;0.01,($C32*s_TR)/s_out!Q32,1-EXP(-(($C32*s_TR)/s_out!Q32))),".")</f>
        <v>6.0711849027802938E-7</v>
      </c>
      <c r="AI32" s="103">
        <f>IFERROR(IF((($C32*s_TR)/s_out!R32)&lt;0.01,($C32*s_TR)/s_out!R32,1-EXP(-(($C32*s_TR)/s_out!R32))),".")</f>
        <v>4.6253003136111895E-7</v>
      </c>
    </row>
    <row r="33" spans="1:35">
      <c r="A33" s="101" t="s">
        <v>304</v>
      </c>
      <c r="B33" s="102">
        <v>1</v>
      </c>
      <c r="C33" s="89">
        <v>5</v>
      </c>
      <c r="D33" s="103">
        <f>IFERROR((($C33*s_TR)/s_out!C33),0)</f>
        <v>3.4590811621033916E-5</v>
      </c>
      <c r="E33" s="103">
        <f>IFERROR((($C33*s_TR)/s_out!D33),0)</f>
        <v>0.59974433519617609</v>
      </c>
      <c r="F33" s="103">
        <f>IFERROR((($C33*s_TR)/s_out!E33),0)</f>
        <v>1.6838018301132437E-3</v>
      </c>
      <c r="G33" s="103">
        <f>IFERROR((($C33*s_TR)/s_out!F33),0)</f>
        <v>1.0377437087248219E-7</v>
      </c>
      <c r="H33" s="103">
        <f>IFERROR((($C33*s_TR)/s_out!G33),0)</f>
        <v>1.71849641610515E-3</v>
      </c>
      <c r="I33" s="103">
        <f>IFERROR((($C33*s_TR)/s_out!H33),0)</f>
        <v>0.59977902978216791</v>
      </c>
      <c r="J33" s="103">
        <f>IFERROR((($C33*s_TR)/s_out!I33),0)</f>
        <v>1.5458770631835609E-6</v>
      </c>
      <c r="K33" s="103">
        <f>IFERROR((($C33*s_TR)/s_out!J33),0)</f>
        <v>5.1854928123945191E-7</v>
      </c>
      <c r="L33" s="103">
        <f>IFERROR((($C33*s_TR)/s_out!K33),0)</f>
        <v>1.2339099989654793E-6</v>
      </c>
      <c r="M33" s="103">
        <f>IFERROR((($C33*s_TR)/s_out!L33),0)</f>
        <v>1.5388979342301371E-6</v>
      </c>
      <c r="N33" s="103">
        <f>IFERROR((($C33*s_TR)/s_out!M33),0)</f>
        <v>6.2812160580821934E-7</v>
      </c>
      <c r="O33" s="103">
        <f>IFERROR((($C33*s_TR)/s_out!N33),0)</f>
        <v>1.2800920292570733E-6</v>
      </c>
      <c r="P33" s="103">
        <f>IFERROR((($C33*s_TR)/s_out!O33),0)</f>
        <v>4.1489505337860662E-7</v>
      </c>
      <c r="Q33" s="103">
        <f>IFERROR((($C33*s_TR)/s_out!P33),0)</f>
        <v>9.6938014380324987E-7</v>
      </c>
      <c r="R33" s="103">
        <f>IFERROR((($C33*s_TR)/s_out!Q33),0)</f>
        <v>1.2120110150944415E-6</v>
      </c>
      <c r="S33" s="103">
        <f>IFERROR((($C33*s_TR)/s_out!R33),0)</f>
        <v>5.2239170196299984E-7</v>
      </c>
      <c r="T33" s="103">
        <f>IFERROR(IF((($C33*s_TR)/s_out!C33)&lt;0.01,($C33*s_TR)/s_out!C33,1-EXP(-(($C33*s_TR)/s_out!C33))),".")</f>
        <v>3.4590811621033916E-5</v>
      </c>
      <c r="U33" s="103">
        <f>IFERROR(IF((($C33*s_TR)/s_out!D33)&lt;0.01,($C33*s_TR)/s_out!D33,1-EXP(-(($C33*s_TR)/s_out!D33))),".")</f>
        <v>0.45104803414876982</v>
      </c>
      <c r="V33" s="103">
        <f>IFERROR(IF((($C33*s_TR)/s_out!E33)&lt;0.01,($C33*s_TR)/s_out!E33,1-EXP(-(($C33*s_TR)/s_out!E33))),".")</f>
        <v>1.6838018301132437E-3</v>
      </c>
      <c r="W33" s="103">
        <f>IFERROR(IF((($C33*s_TR)/s_out!F33)&lt;0.01,($C33*s_TR)/s_out!F33,1-EXP(-(($C33*s_TR)/s_out!F33))),".")</f>
        <v>1.0377437087248219E-7</v>
      </c>
      <c r="X33" s="103">
        <f>IFERROR(IF((($C33*s_TR)/s_out!G33)&lt;0.01,($C33*s_TR)/s_out!G33,1-EXP(-(($C33*s_TR)/s_out!G33))),".")</f>
        <v>1.71849641610515E-3</v>
      </c>
      <c r="Y33" s="103">
        <f>IFERROR(IF((($C33*s_TR)/s_out!H33)&lt;0.01,($C33*s_TR)/s_out!H33,1-EXP(-(($C33*s_TR)/s_out!H33))),".")</f>
        <v>0.45106707947956748</v>
      </c>
      <c r="Z33" s="104">
        <f>IFERROR(IF((($C33*s_TR)/s_out!I33)&lt;0.01,($C33*s_TR)/s_out!I33,1-EXP(-(($C33*s_TR)/s_out!I33))),".")</f>
        <v>1.5458770631835609E-6</v>
      </c>
      <c r="AA33" s="104">
        <f>IFERROR(IF((($C33*s_TR)/s_out!J33)&lt;0.01,($C33*s_TR)/s_out!J33,1-EXP(-(($C33*s_TR)/s_out!J33))),".")</f>
        <v>5.1854928123945191E-7</v>
      </c>
      <c r="AB33" s="104">
        <f>IFERROR(IF((($C33*s_TR)/s_out!K33)&lt;0.01,($C33*s_TR)/s_out!K33,1-EXP(-(($C33*s_TR)/s_out!K33))),".")</f>
        <v>1.2339099989654793E-6</v>
      </c>
      <c r="AC33" s="104">
        <f>IFERROR(IF((($C33*s_TR)/s_out!L33)&lt;0.01,($C33*s_TR)/s_out!L33,1-EXP(-(($C33*s_TR)/s_out!L33))),".")</f>
        <v>1.5388979342301371E-6</v>
      </c>
      <c r="AD33" s="104">
        <f>IFERROR(IF((($C33*s_TR)/s_out!M33)&lt;0.01,($C33*s_TR)/s_out!M33,1-EXP(-(($C33*s_TR)/s_out!M33))),".")</f>
        <v>6.2812160580821934E-7</v>
      </c>
      <c r="AE33" s="103">
        <f>IFERROR(IF((($C33*s_TR)/s_out!N33)&lt;0.01,($C33*s_TR)/s_out!N33,1-EXP(-(($C33*s_TR)/s_out!N33))),".")</f>
        <v>1.2800920292570733E-6</v>
      </c>
      <c r="AF33" s="103">
        <f>IFERROR(IF((($C33*s_TR)/s_out!O33)&lt;0.01,($C33*s_TR)/s_out!O33,1-EXP(-(($C33*s_TR)/s_out!O33))),".")</f>
        <v>4.1489505337860662E-7</v>
      </c>
      <c r="AG33" s="103">
        <f>IFERROR(IF((($C33*s_TR)/s_out!P33)&lt;0.01,($C33*s_TR)/s_out!P33,1-EXP(-(($C33*s_TR)/s_out!P33))),".")</f>
        <v>9.6938014380324987E-7</v>
      </c>
      <c r="AH33" s="103">
        <f>IFERROR(IF((($C33*s_TR)/s_out!Q33)&lt;0.01,($C33*s_TR)/s_out!Q33,1-EXP(-(($C33*s_TR)/s_out!Q33))),".")</f>
        <v>1.2120110150944415E-6</v>
      </c>
      <c r="AI33" s="103">
        <f>IFERROR(IF((($C33*s_TR)/s_out!R33)&lt;0.01,($C33*s_TR)/s_out!R33,1-EXP(-(($C33*s_TR)/s_out!R33))),".")</f>
        <v>5.2239170196299984E-7</v>
      </c>
    </row>
    <row r="34" spans="1:35">
      <c r="A34" s="101" t="s">
        <v>305</v>
      </c>
      <c r="B34" s="102">
        <v>1</v>
      </c>
      <c r="C34" s="89">
        <v>5</v>
      </c>
      <c r="D34" s="103">
        <f>IFERROR((($C34*s_TR)/s_out!C34),0)</f>
        <v>1.9011327961796593E-6</v>
      </c>
      <c r="E34" s="103">
        <f>IFERROR((($C34*s_TR)/s_out!D34),0)</f>
        <v>3.1960569088518797E-4</v>
      </c>
      <c r="F34" s="103">
        <f>IFERROR((($C34*s_TR)/s_out!E34),0)</f>
        <v>8.9730342688615434E-7</v>
      </c>
      <c r="G34" s="103">
        <f>IFERROR((($C34*s_TR)/s_out!F34),0)</f>
        <v>8.7413395356825963E-7</v>
      </c>
      <c r="H34" s="103">
        <f>IFERROR((($C34*s_TR)/s_out!G34),0)</f>
        <v>3.6725701766340732E-6</v>
      </c>
      <c r="I34" s="103">
        <f>IFERROR((($C34*s_TR)/s_out!H34),0)</f>
        <v>3.2238095763493596E-4</v>
      </c>
      <c r="J34" s="103">
        <f>IFERROR((($C34*s_TR)/s_out!I34),0)</f>
        <v>2.2010882459967121E-5</v>
      </c>
      <c r="K34" s="103">
        <f>IFERROR((($C34*s_TR)/s_out!J34),0)</f>
        <v>5.2211860718991781E-6</v>
      </c>
      <c r="L34" s="103">
        <f>IFERROR((($C34*s_TR)/s_out!K34),0)</f>
        <v>1.4332667648350687E-5</v>
      </c>
      <c r="M34" s="103">
        <f>IFERROR((($C34*s_TR)/s_out!L34),0)</f>
        <v>2.0827157676509591E-5</v>
      </c>
      <c r="N34" s="103">
        <f>IFERROR((($C34*s_TR)/s_out!M34),0)</f>
        <v>5.1508024361260265E-6</v>
      </c>
      <c r="O34" s="103">
        <f>IFERROR((($C34*s_TR)/s_out!N34),0)</f>
        <v>1.8603641929694423E-5</v>
      </c>
      <c r="P34" s="103">
        <f>IFERROR((($C34*s_TR)/s_out!O34),0)</f>
        <v>4.4372159670594461E-6</v>
      </c>
      <c r="Q34" s="103">
        <f>IFERROR((($C34*s_TR)/s_out!P34),0)</f>
        <v>1.2223292857558065E-5</v>
      </c>
      <c r="R34" s="103">
        <f>IFERROR((($C34*s_TR)/s_out!Q34),0)</f>
        <v>1.6982437643467392E-5</v>
      </c>
      <c r="S34" s="103">
        <f>IFERROR((($C34*s_TR)/s_out!R34),0)</f>
        <v>4.4003188832557498E-6</v>
      </c>
      <c r="T34" s="103">
        <f>IFERROR(IF((($C34*s_TR)/s_out!C34)&lt;0.01,($C34*s_TR)/s_out!C34,1-EXP(-(($C34*s_TR)/s_out!C34))),".")</f>
        <v>1.9011327961796593E-6</v>
      </c>
      <c r="U34" s="103">
        <f>IFERROR(IF((($C34*s_TR)/s_out!D34)&lt;0.01,($C34*s_TR)/s_out!D34,1-EXP(-(($C34*s_TR)/s_out!D34))),".")</f>
        <v>3.1960569088518797E-4</v>
      </c>
      <c r="V34" s="103">
        <f>IFERROR(IF((($C34*s_TR)/s_out!E34)&lt;0.01,($C34*s_TR)/s_out!E34,1-EXP(-(($C34*s_TR)/s_out!E34))),".")</f>
        <v>8.9730342688615434E-7</v>
      </c>
      <c r="W34" s="103">
        <f>IFERROR(IF((($C34*s_TR)/s_out!F34)&lt;0.01,($C34*s_TR)/s_out!F34,1-EXP(-(($C34*s_TR)/s_out!F34))),".")</f>
        <v>8.7413395356825963E-7</v>
      </c>
      <c r="X34" s="103">
        <f>IFERROR(IF((($C34*s_TR)/s_out!G34)&lt;0.01,($C34*s_TR)/s_out!G34,1-EXP(-(($C34*s_TR)/s_out!G34))),".")</f>
        <v>3.6725701766340732E-6</v>
      </c>
      <c r="Y34" s="103">
        <f>IFERROR(IF((($C34*s_TR)/s_out!H34)&lt;0.01,($C34*s_TR)/s_out!H34,1-EXP(-(($C34*s_TR)/s_out!H34))),".")</f>
        <v>3.2238095763493596E-4</v>
      </c>
      <c r="Z34" s="103">
        <f>IFERROR(IF((($C34*s_TR)/s_out!I34)&lt;0.01,($C34*s_TR)/s_out!I34,1-EXP(-(($C34*s_TR)/s_out!I34))),".")</f>
        <v>2.2010882459967121E-5</v>
      </c>
      <c r="AA34" s="103">
        <f>IFERROR(IF((($C34*s_TR)/s_out!J34)&lt;0.01,($C34*s_TR)/s_out!J34,1-EXP(-(($C34*s_TR)/s_out!J34))),".")</f>
        <v>5.2211860718991781E-6</v>
      </c>
      <c r="AB34" s="103">
        <f>IFERROR(IF((($C34*s_TR)/s_out!K34)&lt;0.01,($C34*s_TR)/s_out!K34,1-EXP(-(($C34*s_TR)/s_out!K34))),".")</f>
        <v>1.4332667648350687E-5</v>
      </c>
      <c r="AC34" s="103">
        <f>IFERROR(IF((($C34*s_TR)/s_out!L34)&lt;0.01,($C34*s_TR)/s_out!L34,1-EXP(-(($C34*s_TR)/s_out!L34))),".")</f>
        <v>2.0827157676509591E-5</v>
      </c>
      <c r="AD34" s="103">
        <f>IFERROR(IF((($C34*s_TR)/s_out!M34)&lt;0.01,($C34*s_TR)/s_out!M34,1-EXP(-(($C34*s_TR)/s_out!M34))),".")</f>
        <v>5.1508024361260265E-6</v>
      </c>
      <c r="AE34" s="103">
        <f>IFERROR(IF((($C34*s_TR)/s_out!N34)&lt;0.01,($C34*s_TR)/s_out!N34,1-EXP(-(($C34*s_TR)/s_out!N34))),".")</f>
        <v>1.8603641929694423E-5</v>
      </c>
      <c r="AF34" s="103">
        <f>IFERROR(IF((($C34*s_TR)/s_out!O34)&lt;0.01,($C34*s_TR)/s_out!O34,1-EXP(-(($C34*s_TR)/s_out!O34))),".")</f>
        <v>4.4372159670594461E-6</v>
      </c>
      <c r="AG34" s="103">
        <f>IFERROR(IF((($C34*s_TR)/s_out!P34)&lt;0.01,($C34*s_TR)/s_out!P34,1-EXP(-(($C34*s_TR)/s_out!P34))),".")</f>
        <v>1.2223292857558065E-5</v>
      </c>
      <c r="AH34" s="103">
        <f>IFERROR(IF((($C34*s_TR)/s_out!Q34)&lt;0.01,($C34*s_TR)/s_out!Q34,1-EXP(-(($C34*s_TR)/s_out!Q34))),".")</f>
        <v>1.6982437643467392E-5</v>
      </c>
      <c r="AI34" s="103">
        <f>IFERROR(IF((($C34*s_TR)/s_out!R34)&lt;0.01,($C34*s_TR)/s_out!R34,1-EXP(-(($C34*s_TR)/s_out!R34))),".")</f>
        <v>4.4003188832557498E-6</v>
      </c>
    </row>
    <row r="35" spans="1:35">
      <c r="A35" s="101" t="s">
        <v>306</v>
      </c>
      <c r="B35" s="102">
        <v>1</v>
      </c>
      <c r="C35" s="89">
        <v>5</v>
      </c>
      <c r="D35" s="103">
        <f>IFERROR((($C35*s_TR)/s_out!C35),0)</f>
        <v>3.8403971957210894E-5</v>
      </c>
      <c r="E35" s="103">
        <f>IFERROR((($C35*s_TR)/s_out!D35),0)</f>
        <v>0.59200569861299956</v>
      </c>
      <c r="F35" s="103">
        <f>IFERROR((($C35*s_TR)/s_out!E35),0)</f>
        <v>1.6620753548859755E-3</v>
      </c>
      <c r="G35" s="103">
        <f>IFERROR((($C35*s_TR)/s_out!F35),0)</f>
        <v>1.7825410163408656E-9</v>
      </c>
      <c r="H35" s="103">
        <f>IFERROR((($C35*s_TR)/s_out!G35),0)</f>
        <v>1.7004811093842029E-3</v>
      </c>
      <c r="I35" s="103">
        <f>IFERROR((($C35*s_TR)/s_out!H35),0)</f>
        <v>0.59204410436749777</v>
      </c>
      <c r="J35" s="103">
        <f>IFERROR((($C35*s_TR)/s_out!I35),0)</f>
        <v>2.1572898132032877E-8</v>
      </c>
      <c r="K35" s="103">
        <f>IFERROR((($C35*s_TR)/s_out!J35),0)</f>
        <v>6.2912097015583559E-9</v>
      </c>
      <c r="L35" s="103">
        <f>IFERROR((($C35*s_TR)/s_out!K35),0)</f>
        <v>1.5359620082183009E-8</v>
      </c>
      <c r="M35" s="103">
        <f>IFERROR((($C35*s_TR)/s_out!L35),0)</f>
        <v>2.0864428571046573E-8</v>
      </c>
      <c r="N35" s="103">
        <f>IFERROR((($C35*s_TR)/s_out!M35),0)</f>
        <v>1.083958428309041E-8</v>
      </c>
      <c r="O35" s="103">
        <f>IFERROR((($C35*s_TR)/s_out!N35),0)</f>
        <v>1.7858359380821919E-8</v>
      </c>
      <c r="P35" s="103">
        <f>IFERROR((($C35*s_TR)/s_out!O35),0)</f>
        <v>5.1027438378082202E-9</v>
      </c>
      <c r="Q35" s="103">
        <f>IFERROR((($C35*s_TR)/s_out!P35),0)</f>
        <v>1.2346623130688338E-8</v>
      </c>
      <c r="R35" s="103">
        <f>IFERROR((($C35*s_TR)/s_out!Q35),0)</f>
        <v>1.6602425322204512E-8</v>
      </c>
      <c r="S35" s="103">
        <f>IFERROR((($C35*s_TR)/s_out!R35),0)</f>
        <v>8.9731657972602705E-9</v>
      </c>
      <c r="T35" s="103">
        <f>IFERROR(IF((($C35*s_TR)/s_out!C35)&lt;0.01,($C35*s_TR)/s_out!C35,1-EXP(-(($C35*s_TR)/s_out!C35))),".")</f>
        <v>3.8403971957210894E-5</v>
      </c>
      <c r="U35" s="103">
        <f>IFERROR(IF((($C35*s_TR)/s_out!D35)&lt;0.01,($C35*s_TR)/s_out!D35,1-EXP(-(($C35*s_TR)/s_out!D35))),".")</f>
        <v>0.44678341449533454</v>
      </c>
      <c r="V35" s="103">
        <f>IFERROR(IF((($C35*s_TR)/s_out!E35)&lt;0.01,($C35*s_TR)/s_out!E35,1-EXP(-(($C35*s_TR)/s_out!E35))),".")</f>
        <v>1.6620753548859755E-3</v>
      </c>
      <c r="W35" s="103">
        <f>IFERROR(IF((($C35*s_TR)/s_out!F35)&lt;0.01,($C35*s_TR)/s_out!F35,1-EXP(-(($C35*s_TR)/s_out!F35))),".")</f>
        <v>1.7825410163408656E-9</v>
      </c>
      <c r="X35" s="103">
        <f>IFERROR(IF((($C35*s_TR)/s_out!G35)&lt;0.01,($C35*s_TR)/s_out!G35,1-EXP(-(($C35*s_TR)/s_out!G35))),".")</f>
        <v>1.7004811093842029E-3</v>
      </c>
      <c r="Y35" s="103">
        <f>IFERROR(IF((($C35*s_TR)/s_out!H35)&lt;0.01,($C35*s_TR)/s_out!H35,1-EXP(-(($C35*s_TR)/s_out!H35))),".")</f>
        <v>0.4468046607877092</v>
      </c>
      <c r="Z35" s="103">
        <f>IFERROR(IF((($C35*s_TR)/s_out!I35)&lt;0.01,($C35*s_TR)/s_out!I35,1-EXP(-(($C35*s_TR)/s_out!I35))),".")</f>
        <v>2.1572898132032877E-8</v>
      </c>
      <c r="AA35" s="103">
        <f>IFERROR(IF((($C35*s_TR)/s_out!J35)&lt;0.01,($C35*s_TR)/s_out!J35,1-EXP(-(($C35*s_TR)/s_out!J35))),".")</f>
        <v>6.2912097015583559E-9</v>
      </c>
      <c r="AB35" s="103">
        <f>IFERROR(IF((($C35*s_TR)/s_out!K35)&lt;0.01,($C35*s_TR)/s_out!K35,1-EXP(-(($C35*s_TR)/s_out!K35))),".")</f>
        <v>1.5359620082183009E-8</v>
      </c>
      <c r="AC35" s="103">
        <f>IFERROR(IF((($C35*s_TR)/s_out!L35)&lt;0.01,($C35*s_TR)/s_out!L35,1-EXP(-(($C35*s_TR)/s_out!L35))),".")</f>
        <v>2.0864428571046573E-8</v>
      </c>
      <c r="AD35" s="103">
        <f>IFERROR(IF((($C35*s_TR)/s_out!M35)&lt;0.01,($C35*s_TR)/s_out!M35,1-EXP(-(($C35*s_TR)/s_out!M35))),".")</f>
        <v>1.083958428309041E-8</v>
      </c>
      <c r="AE35" s="103">
        <f>IFERROR(IF((($C35*s_TR)/s_out!N35)&lt;0.01,($C35*s_TR)/s_out!N35,1-EXP(-(($C35*s_TR)/s_out!N35))),".")</f>
        <v>1.7858359380821919E-8</v>
      </c>
      <c r="AF35" s="103">
        <f>IFERROR(IF((($C35*s_TR)/s_out!O35)&lt;0.01,($C35*s_TR)/s_out!O35,1-EXP(-(($C35*s_TR)/s_out!O35))),".")</f>
        <v>5.1027438378082202E-9</v>
      </c>
      <c r="AG35" s="103">
        <f>IFERROR(IF((($C35*s_TR)/s_out!P35)&lt;0.01,($C35*s_TR)/s_out!P35,1-EXP(-(($C35*s_TR)/s_out!P35))),".")</f>
        <v>1.2346623130688338E-8</v>
      </c>
      <c r="AH35" s="103">
        <f>IFERROR(IF((($C35*s_TR)/s_out!Q35)&lt;0.01,($C35*s_TR)/s_out!Q35,1-EXP(-(($C35*s_TR)/s_out!Q35))),".")</f>
        <v>1.6602425322204512E-8</v>
      </c>
      <c r="AI35" s="103">
        <f>IFERROR(IF((($C35*s_TR)/s_out!R35)&lt;0.01,($C35*s_TR)/s_out!R35,1-EXP(-(($C35*s_TR)/s_out!R35))),".")</f>
        <v>8.9731657972602705E-9</v>
      </c>
    </row>
    <row r="36" spans="1:35">
      <c r="A36" s="101" t="s">
        <v>307</v>
      </c>
      <c r="B36" s="102">
        <v>1</v>
      </c>
      <c r="C36" s="89">
        <v>5</v>
      </c>
      <c r="D36" s="103">
        <f>IFERROR((($C36*s_TR)/s_out!C36),0)</f>
        <v>1.4490009277472475E-4</v>
      </c>
      <c r="E36" s="103">
        <f>IFERROR((($C36*s_TR)/s_out!D36),0)</f>
        <v>3.6526364672592915</v>
      </c>
      <c r="F36" s="103">
        <f>IFERROR((($C36*s_TR)/s_out!E36),0)</f>
        <v>1.0254896307270335E-2</v>
      </c>
      <c r="G36" s="103">
        <f>IFERROR((($C36*s_TR)/s_out!F36),0)</f>
        <v>3.4432347342495002E-7</v>
      </c>
      <c r="H36" s="103">
        <f>IFERROR((($C36*s_TR)/s_out!G36),0)</f>
        <v>1.0400140723518485E-2</v>
      </c>
      <c r="I36" s="103">
        <f>IFERROR((($C36*s_TR)/s_out!H36),0)</f>
        <v>3.6527817116755399</v>
      </c>
      <c r="J36" s="103">
        <f>IFERROR((($C36*s_TR)/s_out!I36),0)</f>
        <v>6.587359361753424E-6</v>
      </c>
      <c r="K36" s="103">
        <f>IFERROR((($C36*s_TR)/s_out!J36),0)</f>
        <v>1.9871867407956163E-6</v>
      </c>
      <c r="L36" s="103">
        <f>IFERROR((($C36*s_TR)/s_out!K36),0)</f>
        <v>5.0125687643342458E-6</v>
      </c>
      <c r="M36" s="103">
        <f>IFERROR((($C36*s_TR)/s_out!L36),0)</f>
        <v>6.5187410350684918E-6</v>
      </c>
      <c r="N36" s="103">
        <f>IFERROR((($C36*s_TR)/s_out!M36),0)</f>
        <v>2.0791352985534239E-6</v>
      </c>
      <c r="O36" s="103">
        <f>IFERROR((($C36*s_TR)/s_out!N36),0)</f>
        <v>5.3569099448330925E-6</v>
      </c>
      <c r="P36" s="103">
        <f>IFERROR((($C36*s_TR)/s_out!O36),0)</f>
        <v>1.5619675999843445E-6</v>
      </c>
      <c r="Q36" s="103">
        <f>IFERROR((($C36*s_TR)/s_out!P36),0)</f>
        <v>3.9018641230631051E-6</v>
      </c>
      <c r="R36" s="103">
        <f>IFERROR((($C36*s_TR)/s_out!Q36),0)</f>
        <v>5.1232860085026003E-6</v>
      </c>
      <c r="S36" s="103">
        <f>IFERROR((($C36*s_TR)/s_out!R36),0)</f>
        <v>1.7332962252240245E-6</v>
      </c>
      <c r="T36" s="103">
        <f>IFERROR(IF((($C36*s_TR)/s_out!C36)&lt;0.01,($C36*s_TR)/s_out!C36,1-EXP(-(($C36*s_TR)/s_out!C36))),".")</f>
        <v>1.4490009277472475E-4</v>
      </c>
      <c r="U36" s="103">
        <f>IFERROR(IF((($C36*s_TR)/s_out!D36)&lt;0.01,($C36*s_TR)/s_out!D36,1-EXP(-(($C36*s_TR)/s_out!D36))),".")</f>
        <v>0.97407730572899187</v>
      </c>
      <c r="V36" s="103">
        <f>IFERROR(IF((($C36*s_TR)/s_out!E36)&lt;0.01,($C36*s_TR)/s_out!E36,1-EXP(-(($C36*s_TR)/s_out!E36))),".")</f>
        <v>1.0202494137378726E-2</v>
      </c>
      <c r="W36" s="103">
        <f>IFERROR(IF((($C36*s_TR)/s_out!F36)&lt;0.01,($C36*s_TR)/s_out!F36,1-EXP(-(($C36*s_TR)/s_out!F36))),".")</f>
        <v>3.4432347342495002E-7</v>
      </c>
      <c r="X36" s="103">
        <f>IFERROR(IF((($C36*s_TR)/s_out!G36)&lt;0.01,($C36*s_TR)/s_out!G36,1-EXP(-(($C36*s_TR)/s_out!G36))),".")</f>
        <v>1.0346246258472469E-2</v>
      </c>
      <c r="Y36" s="103">
        <f>IFERROR(IF((($C36*s_TR)/s_out!H36)&lt;0.01,($C36*s_TR)/s_out!H36,1-EXP(-(($C36*s_TR)/s_out!H36))),".")</f>
        <v>0.97408107058217031</v>
      </c>
      <c r="Z36" s="103">
        <f>IFERROR(IF((($C36*s_TR)/s_out!I36)&lt;0.01,($C36*s_TR)/s_out!I36,1-EXP(-(($C36*s_TR)/s_out!I36))),".")</f>
        <v>6.587359361753424E-6</v>
      </c>
      <c r="AA36" s="103">
        <f>IFERROR(IF((($C36*s_TR)/s_out!J36)&lt;0.01,($C36*s_TR)/s_out!J36,1-EXP(-(($C36*s_TR)/s_out!J36))),".")</f>
        <v>1.9871867407956163E-6</v>
      </c>
      <c r="AB36" s="103">
        <f>IFERROR(IF((($C36*s_TR)/s_out!K36)&lt;0.01,($C36*s_TR)/s_out!K36,1-EXP(-(($C36*s_TR)/s_out!K36))),".")</f>
        <v>5.0125687643342458E-6</v>
      </c>
      <c r="AC36" s="103">
        <f>IFERROR(IF((($C36*s_TR)/s_out!L36)&lt;0.01,($C36*s_TR)/s_out!L36,1-EXP(-(($C36*s_TR)/s_out!L36))),".")</f>
        <v>6.5187410350684918E-6</v>
      </c>
      <c r="AD36" s="103">
        <f>IFERROR(IF((($C36*s_TR)/s_out!M36)&lt;0.01,($C36*s_TR)/s_out!M36,1-EXP(-(($C36*s_TR)/s_out!M36))),".")</f>
        <v>2.0791352985534239E-6</v>
      </c>
      <c r="AE36" s="103">
        <f>IFERROR(IF((($C36*s_TR)/s_out!N36)&lt;0.01,($C36*s_TR)/s_out!N36,1-EXP(-(($C36*s_TR)/s_out!N36))),".")</f>
        <v>5.3569099448330925E-6</v>
      </c>
      <c r="AF36" s="103">
        <f>IFERROR(IF((($C36*s_TR)/s_out!O36)&lt;0.01,($C36*s_TR)/s_out!O36,1-EXP(-(($C36*s_TR)/s_out!O36))),".")</f>
        <v>1.5619675999843445E-6</v>
      </c>
      <c r="AG36" s="103">
        <f>IFERROR(IF((($C36*s_TR)/s_out!P36)&lt;0.01,($C36*s_TR)/s_out!P36,1-EXP(-(($C36*s_TR)/s_out!P36))),".")</f>
        <v>3.9018641230631051E-6</v>
      </c>
      <c r="AH36" s="103">
        <f>IFERROR(IF((($C36*s_TR)/s_out!Q36)&lt;0.01,($C36*s_TR)/s_out!Q36,1-EXP(-(($C36*s_TR)/s_out!Q36))),".")</f>
        <v>5.1232860085026003E-6</v>
      </c>
      <c r="AI36" s="103">
        <f>IFERROR(IF((($C36*s_TR)/s_out!R36)&lt;0.01,($C36*s_TR)/s_out!R36,1-EXP(-(($C36*s_TR)/s_out!R36))),".")</f>
        <v>1.7332962252240245E-6</v>
      </c>
    </row>
    <row r="37" spans="1:35">
      <c r="A37" s="101" t="s">
        <v>308</v>
      </c>
      <c r="B37" s="102">
        <v>1</v>
      </c>
      <c r="C37" s="89">
        <v>5</v>
      </c>
      <c r="D37" s="103">
        <f>IFERROR((($C37*s_TR)/s_out!C37),0)</f>
        <v>5.4746087683683611E-5</v>
      </c>
      <c r="E37" s="103">
        <f>IFERROR((($C37*s_TR)/s_out!D37),0)</f>
        <v>0.54712160643057606</v>
      </c>
      <c r="F37" s="103">
        <f>IFERROR((($C37*s_TR)/s_out!E37),0)</f>
        <v>1.5360617985678232E-3</v>
      </c>
      <c r="G37" s="103">
        <f>IFERROR((($C37*s_TR)/s_out!F37),0)</f>
        <v>4.3545516196820417E-8</v>
      </c>
      <c r="H37" s="103">
        <f>IFERROR((($C37*s_TR)/s_out!G37),0)</f>
        <v>1.5908514317677035E-3</v>
      </c>
      <c r="I37" s="103">
        <f>IFERROR((($C37*s_TR)/s_out!H37),0)</f>
        <v>0.54717639606377599</v>
      </c>
      <c r="J37" s="103">
        <f>IFERROR((($C37*s_TR)/s_out!I37),0)</f>
        <v>1.7943692428109586E-7</v>
      </c>
      <c r="K37" s="103">
        <f>IFERROR((($C37*s_TR)/s_out!J37),0)</f>
        <v>1.3064929400810955E-7</v>
      </c>
      <c r="L37" s="103">
        <f>IFERROR((($C37*s_TR)/s_out!K37),0)</f>
        <v>1.7840764938082193E-7</v>
      </c>
      <c r="M37" s="103">
        <f>IFERROR((($C37*s_TR)/s_out!L37),0)</f>
        <v>1.7909383264767122E-7</v>
      </c>
      <c r="N37" s="103">
        <f>IFERROR((($C37*s_TR)/s_out!M37),0)</f>
        <v>2.5972036650246566E-7</v>
      </c>
      <c r="O37" s="103">
        <f>IFERROR((($C37*s_TR)/s_out!N37),0)</f>
        <v>1.3317399633014847E-7</v>
      </c>
      <c r="P37" s="103">
        <f>IFERROR((($C37*s_TR)/s_out!O37),0)</f>
        <v>1.1042071682444355E-7</v>
      </c>
      <c r="Q37" s="103">
        <f>IFERROR((($C37*s_TR)/s_out!P37),0)</f>
        <v>1.456164690410959E-7</v>
      </c>
      <c r="R37" s="103">
        <f>IFERROR((($C37*s_TR)/s_out!Q37),0)</f>
        <v>1.4658232993734845E-7</v>
      </c>
      <c r="S37" s="103">
        <f>IFERROR((($C37*s_TR)/s_out!R37),0)</f>
        <v>2.1920456975708269E-7</v>
      </c>
      <c r="T37" s="103">
        <f>IFERROR(IF((($C37*s_TR)/s_out!C37)&lt;0.01,($C37*s_TR)/s_out!C37,1-EXP(-(($C37*s_TR)/s_out!C37))),".")</f>
        <v>5.4746087683683611E-5</v>
      </c>
      <c r="U37" s="103">
        <f>IFERROR(IF((($C37*s_TR)/s_out!D37)&lt;0.01,($C37*s_TR)/s_out!D37,1-EXP(-(($C37*s_TR)/s_out!D37))),".")</f>
        <v>0.42138710864287887</v>
      </c>
      <c r="V37" s="103">
        <f>IFERROR(IF((($C37*s_TR)/s_out!E37)&lt;0.01,($C37*s_TR)/s_out!E37,1-EXP(-(($C37*s_TR)/s_out!E37))),".")</f>
        <v>1.5360617985678232E-3</v>
      </c>
      <c r="W37" s="103">
        <f>IFERROR(IF((($C37*s_TR)/s_out!F37)&lt;0.01,($C37*s_TR)/s_out!F37,1-EXP(-(($C37*s_TR)/s_out!F37))),".")</f>
        <v>4.3545516196820417E-8</v>
      </c>
      <c r="X37" s="103">
        <f>IFERROR(IF((($C37*s_TR)/s_out!G37)&lt;0.01,($C37*s_TR)/s_out!G37,1-EXP(-(($C37*s_TR)/s_out!G37))),".")</f>
        <v>1.5908514317677035E-3</v>
      </c>
      <c r="Y37" s="103">
        <f>IFERROR(IF((($C37*s_TR)/s_out!H37)&lt;0.01,($C37*s_TR)/s_out!H37,1-EXP(-(($C37*s_TR)/s_out!H37))),".")</f>
        <v>0.42141880976250679</v>
      </c>
      <c r="Z37" s="103">
        <f>IFERROR(IF((($C37*s_TR)/s_out!I37)&lt;0.01,($C37*s_TR)/s_out!I37,1-EXP(-(($C37*s_TR)/s_out!I37))),".")</f>
        <v>1.7943692428109586E-7</v>
      </c>
      <c r="AA37" s="103">
        <f>IFERROR(IF((($C37*s_TR)/s_out!J37)&lt;0.01,($C37*s_TR)/s_out!J37,1-EXP(-(($C37*s_TR)/s_out!J37))),".")</f>
        <v>1.3064929400810955E-7</v>
      </c>
      <c r="AB37" s="103">
        <f>IFERROR(IF((($C37*s_TR)/s_out!K37)&lt;0.01,($C37*s_TR)/s_out!K37,1-EXP(-(($C37*s_TR)/s_out!K37))),".")</f>
        <v>1.7840764938082193E-7</v>
      </c>
      <c r="AC37" s="103">
        <f>IFERROR(IF((($C37*s_TR)/s_out!L37)&lt;0.01,($C37*s_TR)/s_out!L37,1-EXP(-(($C37*s_TR)/s_out!L37))),".")</f>
        <v>1.7909383264767122E-7</v>
      </c>
      <c r="AD37" s="103">
        <f>IFERROR(IF((($C37*s_TR)/s_out!M37)&lt;0.01,($C37*s_TR)/s_out!M37,1-EXP(-(($C37*s_TR)/s_out!M37))),".")</f>
        <v>2.5972036650246566E-7</v>
      </c>
      <c r="AE37" s="103">
        <f>IFERROR(IF((($C37*s_TR)/s_out!N37)&lt;0.01,($C37*s_TR)/s_out!N37,1-EXP(-(($C37*s_TR)/s_out!N37))),".")</f>
        <v>1.3317399633014847E-7</v>
      </c>
      <c r="AF37" s="103">
        <f>IFERROR(IF((($C37*s_TR)/s_out!O37)&lt;0.01,($C37*s_TR)/s_out!O37,1-EXP(-(($C37*s_TR)/s_out!O37))),".")</f>
        <v>1.1042071682444355E-7</v>
      </c>
      <c r="AG37" s="103">
        <f>IFERROR(IF((($C37*s_TR)/s_out!P37)&lt;0.01,($C37*s_TR)/s_out!P37,1-EXP(-(($C37*s_TR)/s_out!P37))),".")</f>
        <v>1.456164690410959E-7</v>
      </c>
      <c r="AH37" s="103">
        <f>IFERROR(IF((($C37*s_TR)/s_out!Q37)&lt;0.01,($C37*s_TR)/s_out!Q37,1-EXP(-(($C37*s_TR)/s_out!Q37))),".")</f>
        <v>1.4658232993734845E-7</v>
      </c>
      <c r="AI37" s="103">
        <f>IFERROR(IF((($C37*s_TR)/s_out!R37)&lt;0.01,($C37*s_TR)/s_out!R37,1-EXP(-(($C37*s_TR)/s_out!R37))),".")</f>
        <v>2.1920456975708269E-7</v>
      </c>
    </row>
    <row r="38" spans="1:35">
      <c r="A38" s="101" t="s">
        <v>309</v>
      </c>
      <c r="B38" s="102">
        <v>1</v>
      </c>
      <c r="C38" s="89">
        <v>5</v>
      </c>
      <c r="D38" s="103">
        <f>IFERROR((($C38*s_TR)/s_out!C38),0)</f>
        <v>6.6457937287655723E-5</v>
      </c>
      <c r="E38" s="103">
        <f>IFERROR((($C38*s_TR)/s_out!D38),0)</f>
        <v>0.59742274422122299</v>
      </c>
      <c r="F38" s="103">
        <f>IFERROR((($C38*s_TR)/s_out!E38),0)</f>
        <v>1.677283887545063E-3</v>
      </c>
      <c r="G38" s="103">
        <f>IFERROR((($C38*s_TR)/s_out!F38),0)</f>
        <v>5.8870118220358468E-8</v>
      </c>
      <c r="H38" s="103">
        <f>IFERROR((($C38*s_TR)/s_out!G38),0)</f>
        <v>1.7438006949509388E-3</v>
      </c>
      <c r="I38" s="103">
        <f>IFERROR((($C38*s_TR)/s_out!H38),0)</f>
        <v>0.59748926102862898</v>
      </c>
      <c r="J38" s="103">
        <f>IFERROR((($C38*s_TR)/s_out!I38),0)</f>
        <v>1.2121486057035615E-6</v>
      </c>
      <c r="K38" s="103">
        <f>IFERROR((($C38*s_TR)/s_out!J38),0)</f>
        <v>3.3953896354665207E-7</v>
      </c>
      <c r="L38" s="103">
        <f>IFERROR((($C38*s_TR)/s_out!K38),0)</f>
        <v>8.7906527779068494E-7</v>
      </c>
      <c r="M38" s="103">
        <f>IFERROR((($C38*s_TR)/s_out!L38),0)</f>
        <v>1.1812439670312328E-6</v>
      </c>
      <c r="N38" s="103">
        <f>IFERROR((($C38*s_TR)/s_out!M38),0)</f>
        <v>3.5368642036109589E-7</v>
      </c>
      <c r="O38" s="103">
        <f>IFERROR((($C38*s_TR)/s_out!N38),0)</f>
        <v>9.7502536849315031E-7</v>
      </c>
      <c r="P38" s="103">
        <f>IFERROR((($C38*s_TR)/s_out!O38),0)</f>
        <v>2.7015451474624792E-7</v>
      </c>
      <c r="Q38" s="103">
        <f>IFERROR((($C38*s_TR)/s_out!P38),0)</f>
        <v>6.8653415317176009E-7</v>
      </c>
      <c r="R38" s="103">
        <f>IFERROR((($C38*s_TR)/s_out!Q38),0)</f>
        <v>9.2487461700600299E-7</v>
      </c>
      <c r="S38" s="103">
        <f>IFERROR((($C38*s_TR)/s_out!R38),0)</f>
        <v>2.9634736393329361E-7</v>
      </c>
      <c r="T38" s="103">
        <f>IFERROR(IF((($C38*s_TR)/s_out!C38)&lt;0.01,($C38*s_TR)/s_out!C38,1-EXP(-(($C38*s_TR)/s_out!C38))),".")</f>
        <v>6.6457937287655723E-5</v>
      </c>
      <c r="U38" s="103">
        <f>IFERROR(IF((($C38*s_TR)/s_out!D38)&lt;0.01,($C38*s_TR)/s_out!D38,1-EXP(-(($C38*s_TR)/s_out!D38))),".")</f>
        <v>0.44977211170723319</v>
      </c>
      <c r="V38" s="103">
        <f>IFERROR(IF((($C38*s_TR)/s_out!E38)&lt;0.01,($C38*s_TR)/s_out!E38,1-EXP(-(($C38*s_TR)/s_out!E38))),".")</f>
        <v>1.677283887545063E-3</v>
      </c>
      <c r="W38" s="103">
        <f>IFERROR(IF((($C38*s_TR)/s_out!F38)&lt;0.01,($C38*s_TR)/s_out!F38,1-EXP(-(($C38*s_TR)/s_out!F38))),".")</f>
        <v>5.8870118220358468E-8</v>
      </c>
      <c r="X38" s="103">
        <f>IFERROR(IF((($C38*s_TR)/s_out!G38)&lt;0.01,($C38*s_TR)/s_out!G38,1-EXP(-(($C38*s_TR)/s_out!G38))),".")</f>
        <v>1.7438006949509388E-3</v>
      </c>
      <c r="Y38" s="103">
        <f>IFERROR(IF((($C38*s_TR)/s_out!H38)&lt;0.01,($C38*s_TR)/s_out!H38,1-EXP(-(($C38*s_TR)/s_out!H38))),".")</f>
        <v>0.44980870989249744</v>
      </c>
      <c r="Z38" s="103">
        <f>IFERROR(IF((($C38*s_TR)/s_out!I38)&lt;0.01,($C38*s_TR)/s_out!I38,1-EXP(-(($C38*s_TR)/s_out!I38))),".")</f>
        <v>1.2121486057035615E-6</v>
      </c>
      <c r="AA38" s="103">
        <f>IFERROR(IF((($C38*s_TR)/s_out!J38)&lt;0.01,($C38*s_TR)/s_out!J38,1-EXP(-(($C38*s_TR)/s_out!J38))),".")</f>
        <v>3.3953896354665207E-7</v>
      </c>
      <c r="AB38" s="103">
        <f>IFERROR(IF((($C38*s_TR)/s_out!K38)&lt;0.01,($C38*s_TR)/s_out!K38,1-EXP(-(($C38*s_TR)/s_out!K38))),".")</f>
        <v>8.7906527779068494E-7</v>
      </c>
      <c r="AC38" s="103">
        <f>IFERROR(IF((($C38*s_TR)/s_out!L38)&lt;0.01,($C38*s_TR)/s_out!L38,1-EXP(-(($C38*s_TR)/s_out!L38))),".")</f>
        <v>1.1812439670312328E-6</v>
      </c>
      <c r="AD38" s="103">
        <f>IFERROR(IF((($C38*s_TR)/s_out!M38)&lt;0.01,($C38*s_TR)/s_out!M38,1-EXP(-(($C38*s_TR)/s_out!M38))),".")</f>
        <v>3.5368642036109589E-7</v>
      </c>
      <c r="AE38" s="103">
        <f>IFERROR(IF((($C38*s_TR)/s_out!N38)&lt;0.01,($C38*s_TR)/s_out!N38,1-EXP(-(($C38*s_TR)/s_out!N38))),".")</f>
        <v>9.7502536849315031E-7</v>
      </c>
      <c r="AF38" s="103">
        <f>IFERROR(IF((($C38*s_TR)/s_out!O38)&lt;0.01,($C38*s_TR)/s_out!O38,1-EXP(-(($C38*s_TR)/s_out!O38))),".")</f>
        <v>2.7015451474624792E-7</v>
      </c>
      <c r="AG38" s="103">
        <f>IFERROR(IF((($C38*s_TR)/s_out!P38)&lt;0.01,($C38*s_TR)/s_out!P38,1-EXP(-(($C38*s_TR)/s_out!P38))),".")</f>
        <v>6.8653415317176009E-7</v>
      </c>
      <c r="AH38" s="103">
        <f>IFERROR(IF((($C38*s_TR)/s_out!Q38)&lt;0.01,($C38*s_TR)/s_out!Q38,1-EXP(-(($C38*s_TR)/s_out!Q38))),".")</f>
        <v>9.2487461700600299E-7</v>
      </c>
      <c r="AI38" s="103">
        <f>IFERROR(IF((($C38*s_TR)/s_out!R38)&lt;0.01,($C38*s_TR)/s_out!R38,1-EXP(-(($C38*s_TR)/s_out!R38))),".")</f>
        <v>2.9634736393329361E-7</v>
      </c>
    </row>
    <row r="39" spans="1:35">
      <c r="A39" s="101" t="s">
        <v>310</v>
      </c>
      <c r="B39" s="102">
        <v>1</v>
      </c>
      <c r="C39" s="89">
        <v>5</v>
      </c>
      <c r="D39" s="103">
        <f>IFERROR((($C39*s_TR)/s_out!C39),0)</f>
        <v>0</v>
      </c>
      <c r="E39" s="103">
        <f>IFERROR((($C39*s_TR)/s_out!D39),0)</f>
        <v>0</v>
      </c>
      <c r="F39" s="103">
        <f>IFERROR((($C39*s_TR)/s_out!E39),0)</f>
        <v>0</v>
      </c>
      <c r="G39" s="103">
        <f>IFERROR((($C39*s_TR)/s_out!F39),0)</f>
        <v>1.1670856782180602E-7</v>
      </c>
      <c r="H39" s="103">
        <f>IFERROR((($C39*s_TR)/s_out!G39),0)</f>
        <v>1.1670856782180604E-7</v>
      </c>
      <c r="I39" s="103">
        <f>IFERROR((($C39*s_TR)/s_out!H39),0)</f>
        <v>1.1670856782180604E-7</v>
      </c>
      <c r="J39" s="103">
        <f>IFERROR((($C39*s_TR)/s_out!I39),0)</f>
        <v>2.8018328989019178E-6</v>
      </c>
      <c r="K39" s="103">
        <f>IFERROR((($C39*s_TR)/s_out!J39),0)</f>
        <v>6.8392179447583568E-7</v>
      </c>
      <c r="L39" s="103">
        <f>IFERROR((($C39*s_TR)/s_out!K39),0)</f>
        <v>1.887025097166904E-6</v>
      </c>
      <c r="M39" s="103">
        <f>IFERROR((($C39*s_TR)/s_out!L39),0)</f>
        <v>2.6988702199890416E-6</v>
      </c>
      <c r="N39" s="103">
        <f>IFERROR((($C39*s_TR)/s_out!M39),0)</f>
        <v>6.7393753470246572E-7</v>
      </c>
      <c r="O39" s="103">
        <f>IFERROR((($C39*s_TR)/s_out!N39),0)</f>
        <v>2.1686013149395643E-6</v>
      </c>
      <c r="P39" s="103">
        <f>IFERROR((($C39*s_TR)/s_out!O39),0)</f>
        <v>5.7247918064383545E-7</v>
      </c>
      <c r="Q39" s="103">
        <f>IFERROR((($C39*s_TR)/s_out!P39),0)</f>
        <v>1.6112369680709106E-6</v>
      </c>
      <c r="R39" s="103">
        <f>IFERROR((($C39*s_TR)/s_out!Q39),0)</f>
        <v>2.2331192236481604E-6</v>
      </c>
      <c r="S39" s="103">
        <f>IFERROR((($C39*s_TR)/s_out!R39),0)</f>
        <v>5.8750139235259076E-7</v>
      </c>
      <c r="T39" s="103" t="str">
        <f>IFERROR(IF((($C39*s_TR)/s_out!C39)&lt;0.01,($C39*s_TR)/s_out!C39,1-EXP(-(($C39*s_TR)/s_out!C39))),".")</f>
        <v>.</v>
      </c>
      <c r="U39" s="103" t="str">
        <f>IFERROR(IF((($C39*s_TR)/s_out!D39)&lt;0.01,($C39*s_TR)/s_out!D39,1-EXP(-(($C39*s_TR)/s_out!D39))),".")</f>
        <v>.</v>
      </c>
      <c r="V39" s="103" t="str">
        <f>IFERROR(IF((($C39*s_TR)/s_out!E39)&lt;0.01,($C39*s_TR)/s_out!E39,1-EXP(-(($C39*s_TR)/s_out!E39))),".")</f>
        <v>.</v>
      </c>
      <c r="W39" s="103">
        <f>IFERROR(IF((($C39*s_TR)/s_out!F39)&lt;0.01,($C39*s_TR)/s_out!F39,1-EXP(-(($C39*s_TR)/s_out!F39))),".")</f>
        <v>1.1670856782180602E-7</v>
      </c>
      <c r="X39" s="103">
        <f>IFERROR(IF((($C39*s_TR)/s_out!G39)&lt;0.01,($C39*s_TR)/s_out!G39,1-EXP(-(($C39*s_TR)/s_out!G39))),".")</f>
        <v>1.1670856782180604E-7</v>
      </c>
      <c r="Y39" s="103">
        <f>IFERROR(IF((($C39*s_TR)/s_out!H39)&lt;0.01,($C39*s_TR)/s_out!H39,1-EXP(-(($C39*s_TR)/s_out!H39))),".")</f>
        <v>1.1670856782180604E-7</v>
      </c>
      <c r="Z39" s="103">
        <f>IFERROR(IF((($C39*s_TR)/s_out!I39)&lt;0.01,($C39*s_TR)/s_out!I39,1-EXP(-(($C39*s_TR)/s_out!I39))),".")</f>
        <v>2.8018328989019178E-6</v>
      </c>
      <c r="AA39" s="103">
        <f>IFERROR(IF((($C39*s_TR)/s_out!J39)&lt;0.01,($C39*s_TR)/s_out!J39,1-EXP(-(($C39*s_TR)/s_out!J39))),".")</f>
        <v>6.8392179447583568E-7</v>
      </c>
      <c r="AB39" s="103">
        <f>IFERROR(IF((($C39*s_TR)/s_out!K39)&lt;0.01,($C39*s_TR)/s_out!K39,1-EXP(-(($C39*s_TR)/s_out!K39))),".")</f>
        <v>1.887025097166904E-6</v>
      </c>
      <c r="AC39" s="103">
        <f>IFERROR(IF((($C39*s_TR)/s_out!L39)&lt;0.01,($C39*s_TR)/s_out!L39,1-EXP(-(($C39*s_TR)/s_out!L39))),".")</f>
        <v>2.6988702199890416E-6</v>
      </c>
      <c r="AD39" s="103">
        <f>IFERROR(IF((($C39*s_TR)/s_out!M39)&lt;0.01,($C39*s_TR)/s_out!M39,1-EXP(-(($C39*s_TR)/s_out!M39))),".")</f>
        <v>6.7393753470246572E-7</v>
      </c>
      <c r="AE39" s="103">
        <f>IFERROR(IF((($C39*s_TR)/s_out!N39)&lt;0.01,($C39*s_TR)/s_out!N39,1-EXP(-(($C39*s_TR)/s_out!N39))),".")</f>
        <v>2.1686013149395643E-6</v>
      </c>
      <c r="AF39" s="103">
        <f>IFERROR(IF((($C39*s_TR)/s_out!O39)&lt;0.01,($C39*s_TR)/s_out!O39,1-EXP(-(($C39*s_TR)/s_out!O39))),".")</f>
        <v>5.7247918064383545E-7</v>
      </c>
      <c r="AG39" s="103">
        <f>IFERROR(IF((($C39*s_TR)/s_out!P39)&lt;0.01,($C39*s_TR)/s_out!P39,1-EXP(-(($C39*s_TR)/s_out!P39))),".")</f>
        <v>1.6112369680709106E-6</v>
      </c>
      <c r="AH39" s="103">
        <f>IFERROR(IF((($C39*s_TR)/s_out!Q39)&lt;0.01,($C39*s_TR)/s_out!Q39,1-EXP(-(($C39*s_TR)/s_out!Q39))),".")</f>
        <v>2.2331192236481604E-6</v>
      </c>
      <c r="AI39" s="103">
        <f>IFERROR(IF((($C39*s_TR)/s_out!R39)&lt;0.01,($C39*s_TR)/s_out!R39,1-EXP(-(($C39*s_TR)/s_out!R39))),".")</f>
        <v>5.8750139235259076E-7</v>
      </c>
    </row>
    <row r="40" spans="1:35">
      <c r="A40" s="101" t="s">
        <v>311</v>
      </c>
      <c r="B40" s="102">
        <v>1</v>
      </c>
      <c r="C40" s="89">
        <v>5</v>
      </c>
      <c r="D40" s="103">
        <f>IFERROR((($C40*s_TR)/s_out!C40),0)</f>
        <v>0</v>
      </c>
      <c r="E40" s="103">
        <f>IFERROR((($C40*s_TR)/s_out!D40),0)</f>
        <v>0</v>
      </c>
      <c r="F40" s="103">
        <f>IFERROR((($C40*s_TR)/s_out!E40),0)</f>
        <v>0</v>
      </c>
      <c r="G40" s="103">
        <f>IFERROR((($C40*s_TR)/s_out!F40),0)</f>
        <v>9.6923987389273336E-10</v>
      </c>
      <c r="H40" s="103">
        <f>IFERROR((($C40*s_TR)/s_out!G40),0)</f>
        <v>9.6923987389273336E-10</v>
      </c>
      <c r="I40" s="103">
        <f>IFERROR((($C40*s_TR)/s_out!H40),0)</f>
        <v>9.6923987389273336E-10</v>
      </c>
      <c r="J40" s="103">
        <f>IFERROR((($C40*s_TR)/s_out!I40),0)</f>
        <v>2.3659012559539732E-8</v>
      </c>
      <c r="K40" s="103">
        <f>IFERROR((($C40*s_TR)/s_out!J40),0)</f>
        <v>5.4752029065468496E-9</v>
      </c>
      <c r="L40" s="103">
        <f>IFERROR((($C40*s_TR)/s_out!K40),0)</f>
        <v>1.5104008018060274E-8</v>
      </c>
      <c r="M40" s="103">
        <f>IFERROR((($C40*s_TR)/s_out!L40),0)</f>
        <v>2.2184011776526026E-8</v>
      </c>
      <c r="N40" s="103">
        <f>IFERROR((($C40*s_TR)/s_out!M40),0)</f>
        <v>5.3690028501698616E-9</v>
      </c>
      <c r="O40" s="103">
        <f>IFERROR((($C40*s_TR)/s_out!N40),0)</f>
        <v>2.0158204396086099E-8</v>
      </c>
      <c r="P40" s="103">
        <f>IFERROR((($C40*s_TR)/s_out!O40),0)</f>
        <v>4.9477705643835595E-9</v>
      </c>
      <c r="Q40" s="103">
        <f>IFERROR((($C40*s_TR)/s_out!P40),0)</f>
        <v>1.3703185033268107E-8</v>
      </c>
      <c r="R40" s="103">
        <f>IFERROR((($C40*s_TR)/s_out!Q40),0)</f>
        <v>1.9817809946720054E-8</v>
      </c>
      <c r="S40" s="103">
        <f>IFERROR((($C40*s_TR)/s_out!R40),0)</f>
        <v>4.8790743135932574E-9</v>
      </c>
      <c r="T40" s="103" t="str">
        <f>IFERROR(IF((($C40*s_TR)/s_out!C40)&lt;0.01,($C40*s_TR)/s_out!C40,1-EXP(-(($C40*s_TR)/s_out!C40))),".")</f>
        <v>.</v>
      </c>
      <c r="U40" s="103" t="str">
        <f>IFERROR(IF((($C40*s_TR)/s_out!D40)&lt;0.01,($C40*s_TR)/s_out!D40,1-EXP(-(($C40*s_TR)/s_out!D40))),".")</f>
        <v>.</v>
      </c>
      <c r="V40" s="103" t="str">
        <f>IFERROR(IF((($C40*s_TR)/s_out!E40)&lt;0.01,($C40*s_TR)/s_out!E40,1-EXP(-(($C40*s_TR)/s_out!E40))),".")</f>
        <v>.</v>
      </c>
      <c r="W40" s="103">
        <f>IFERROR(IF((($C40*s_TR)/s_out!F40)&lt;0.01,($C40*s_TR)/s_out!F40,1-EXP(-(($C40*s_TR)/s_out!F40))),".")</f>
        <v>9.6923987389273336E-10</v>
      </c>
      <c r="X40" s="103">
        <f>IFERROR(IF((($C40*s_TR)/s_out!G40)&lt;0.01,($C40*s_TR)/s_out!G40,1-EXP(-(($C40*s_TR)/s_out!G40))),".")</f>
        <v>9.6923987389273336E-10</v>
      </c>
      <c r="Y40" s="103">
        <f>IFERROR(IF((($C40*s_TR)/s_out!H40)&lt;0.01,($C40*s_TR)/s_out!H40,1-EXP(-(($C40*s_TR)/s_out!H40))),".")</f>
        <v>9.6923987389273336E-10</v>
      </c>
      <c r="Z40" s="103">
        <f>IFERROR(IF((($C40*s_TR)/s_out!I40)&lt;0.01,($C40*s_TR)/s_out!I40,1-EXP(-(($C40*s_TR)/s_out!I40))),".")</f>
        <v>2.3659012559539732E-8</v>
      </c>
      <c r="AA40" s="103">
        <f>IFERROR(IF((($C40*s_TR)/s_out!J40)&lt;0.01,($C40*s_TR)/s_out!J40,1-EXP(-(($C40*s_TR)/s_out!J40))),".")</f>
        <v>5.4752029065468496E-9</v>
      </c>
      <c r="AB40" s="103">
        <f>IFERROR(IF((($C40*s_TR)/s_out!K40)&lt;0.01,($C40*s_TR)/s_out!K40,1-EXP(-(($C40*s_TR)/s_out!K40))),".")</f>
        <v>1.5104008018060274E-8</v>
      </c>
      <c r="AC40" s="103">
        <f>IFERROR(IF((($C40*s_TR)/s_out!L40)&lt;0.01,($C40*s_TR)/s_out!L40,1-EXP(-(($C40*s_TR)/s_out!L40))),".")</f>
        <v>2.2184011776526026E-8</v>
      </c>
      <c r="AD40" s="103">
        <f>IFERROR(IF((($C40*s_TR)/s_out!M40)&lt;0.01,($C40*s_TR)/s_out!M40,1-EXP(-(($C40*s_TR)/s_out!M40))),".")</f>
        <v>5.3690028501698616E-9</v>
      </c>
      <c r="AE40" s="103">
        <f>IFERROR(IF((($C40*s_TR)/s_out!N40)&lt;0.01,($C40*s_TR)/s_out!N40,1-EXP(-(($C40*s_TR)/s_out!N40))),".")</f>
        <v>2.0158204396086099E-8</v>
      </c>
      <c r="AF40" s="103">
        <f>IFERROR(IF((($C40*s_TR)/s_out!O40)&lt;0.01,($C40*s_TR)/s_out!O40,1-EXP(-(($C40*s_TR)/s_out!O40))),".")</f>
        <v>4.9477705643835595E-9</v>
      </c>
      <c r="AG40" s="103">
        <f>IFERROR(IF((($C40*s_TR)/s_out!P40)&lt;0.01,($C40*s_TR)/s_out!P40,1-EXP(-(($C40*s_TR)/s_out!P40))),".")</f>
        <v>1.3703185033268107E-8</v>
      </c>
      <c r="AH40" s="103">
        <f>IFERROR(IF((($C40*s_TR)/s_out!Q40)&lt;0.01,($C40*s_TR)/s_out!Q40,1-EXP(-(($C40*s_TR)/s_out!Q40))),".")</f>
        <v>1.9817809946720054E-8</v>
      </c>
      <c r="AI40" s="103">
        <f>IFERROR(IF((($C40*s_TR)/s_out!R40)&lt;0.01,($C40*s_TR)/s_out!R40,1-EXP(-(($C40*s_TR)/s_out!R40))),".")</f>
        <v>4.8790743135932574E-9</v>
      </c>
    </row>
    <row r="41" spans="1:35">
      <c r="A41" s="101" t="s">
        <v>312</v>
      </c>
      <c r="B41" s="105">
        <v>0.99987999999999999</v>
      </c>
      <c r="C41" s="89">
        <v>5</v>
      </c>
      <c r="D41" s="103">
        <f>IFERROR((($C41*s_TR)/s_out!C41),0)</f>
        <v>2.3339187590676343E-7</v>
      </c>
      <c r="E41" s="103">
        <f>IFERROR((($C41*s_TR)/s_out!D41),0)</f>
        <v>1.5475415893572968E-3</v>
      </c>
      <c r="F41" s="103">
        <f>IFERROR((($C41*s_TR)/s_out!E41),0)</f>
        <v>4.344773610048076E-6</v>
      </c>
      <c r="G41" s="103">
        <f>IFERROR((($C41*s_TR)/s_out!F41),0)</f>
        <v>5.3208399818989116E-7</v>
      </c>
      <c r="H41" s="103">
        <f>IFERROR((($C41*s_TR)/s_out!G41),0)</f>
        <v>5.1102494841447301E-6</v>
      </c>
      <c r="I41" s="103">
        <f>IFERROR((($C41*s_TR)/s_out!H41),0)</f>
        <v>1.5483070652313933E-3</v>
      </c>
      <c r="J41" s="103">
        <f>IFERROR((($C41*s_TR)/s_out!I41),0)</f>
        <v>1.3756763351673891E-5</v>
      </c>
      <c r="K41" s="103">
        <f>IFERROR((($C41*s_TR)/s_out!J41),0)</f>
        <v>2.982111281395115E-6</v>
      </c>
      <c r="L41" s="103">
        <f>IFERROR((($C41*s_TR)/s_out!K41),0)</f>
        <v>8.330977548024446E-6</v>
      </c>
      <c r="M41" s="103">
        <f>IFERROR((($C41*s_TR)/s_out!L41),0)</f>
        <v>1.2602970296372208E-5</v>
      </c>
      <c r="N41" s="103">
        <f>IFERROR((($C41*s_TR)/s_out!M41),0)</f>
        <v>3.0471970434890546E-6</v>
      </c>
      <c r="O41" s="103">
        <f>IFERROR((($C41*s_TR)/s_out!N41),0)</f>
        <v>1.326754993580876E-5</v>
      </c>
      <c r="P41" s="103">
        <f>IFERROR((($C41*s_TR)/s_out!O41),0)</f>
        <v>2.7753662027047837E-6</v>
      </c>
      <c r="Q41" s="103">
        <f>IFERROR((($C41*s_TR)/s_out!P41),0)</f>
        <v>7.7455405019624141E-6</v>
      </c>
      <c r="R41" s="103">
        <f>IFERROR((($C41*s_TR)/s_out!Q41),0)</f>
        <v>1.1153538111782662E-5</v>
      </c>
      <c r="S41" s="103">
        <f>IFERROR((($C41*s_TR)/s_out!R41),0)</f>
        <v>2.6784673620738903E-6</v>
      </c>
      <c r="T41" s="103">
        <f>IFERROR(IF((($C41*s_TR)/s_out!C41)&lt;0.01,($C41*s_TR)/s_out!C41,1-EXP(-(($C41*s_TR)/s_out!C41))),".")</f>
        <v>2.3339187590676343E-7</v>
      </c>
      <c r="U41" s="103">
        <f>IFERROR(IF((($C41*s_TR)/s_out!D41)&lt;0.01,($C41*s_TR)/s_out!D41,1-EXP(-(($C41*s_TR)/s_out!D41))),".")</f>
        <v>1.5475415893572968E-3</v>
      </c>
      <c r="V41" s="103">
        <f>IFERROR(IF((($C41*s_TR)/s_out!E41)&lt;0.01,($C41*s_TR)/s_out!E41,1-EXP(-(($C41*s_TR)/s_out!E41))),".")</f>
        <v>4.344773610048076E-6</v>
      </c>
      <c r="W41" s="103">
        <f>IFERROR(IF((($C41*s_TR)/s_out!F41)&lt;0.01,($C41*s_TR)/s_out!F41,1-EXP(-(($C41*s_TR)/s_out!F41))),".")</f>
        <v>5.3208399818989116E-7</v>
      </c>
      <c r="X41" s="103">
        <f>IFERROR(IF((($C41*s_TR)/s_out!G41)&lt;0.01,($C41*s_TR)/s_out!G41,1-EXP(-(($C41*s_TR)/s_out!G41))),".")</f>
        <v>5.1102494841447301E-6</v>
      </c>
      <c r="Y41" s="103">
        <f>IFERROR(IF((($C41*s_TR)/s_out!H41)&lt;0.01,($C41*s_TR)/s_out!H41,1-EXP(-(($C41*s_TR)/s_out!H41))),".")</f>
        <v>1.5483070652313933E-3</v>
      </c>
      <c r="Z41" s="103">
        <f>IFERROR(IF((($C41*s_TR)/s_out!I41)&lt;0.01,($C41*s_TR)/s_out!I41,1-EXP(-(($C41*s_TR)/s_out!I41))),".")</f>
        <v>1.3756763351673891E-5</v>
      </c>
      <c r="AA41" s="103">
        <f>IFERROR(IF((($C41*s_TR)/s_out!J41)&lt;0.01,($C41*s_TR)/s_out!J41,1-EXP(-(($C41*s_TR)/s_out!J41))),".")</f>
        <v>2.982111281395115E-6</v>
      </c>
      <c r="AB41" s="103">
        <f>IFERROR(IF((($C41*s_TR)/s_out!K41)&lt;0.01,($C41*s_TR)/s_out!K41,1-EXP(-(($C41*s_TR)/s_out!K41))),".")</f>
        <v>8.330977548024446E-6</v>
      </c>
      <c r="AC41" s="103">
        <f>IFERROR(IF((($C41*s_TR)/s_out!L41)&lt;0.01,($C41*s_TR)/s_out!L41,1-EXP(-(($C41*s_TR)/s_out!L41))),".")</f>
        <v>1.2602970296372208E-5</v>
      </c>
      <c r="AD41" s="103">
        <f>IFERROR(IF((($C41*s_TR)/s_out!M41)&lt;0.01,($C41*s_TR)/s_out!M41,1-EXP(-(($C41*s_TR)/s_out!M41))),".")</f>
        <v>3.0471970434890546E-6</v>
      </c>
      <c r="AE41" s="103">
        <f>IFERROR(IF((($C41*s_TR)/s_out!N41)&lt;0.01,($C41*s_TR)/s_out!N41,1-EXP(-(($C41*s_TR)/s_out!N41))),".")</f>
        <v>1.326754993580876E-5</v>
      </c>
      <c r="AF41" s="103">
        <f>IFERROR(IF((($C41*s_TR)/s_out!O41)&lt;0.01,($C41*s_TR)/s_out!O41,1-EXP(-(($C41*s_TR)/s_out!O41))),".")</f>
        <v>2.7753662027047837E-6</v>
      </c>
      <c r="AG41" s="103">
        <f>IFERROR(IF((($C41*s_TR)/s_out!P41)&lt;0.01,($C41*s_TR)/s_out!P41,1-EXP(-(($C41*s_TR)/s_out!P41))),".")</f>
        <v>7.7455405019624141E-6</v>
      </c>
      <c r="AH41" s="103">
        <f>IFERROR(IF((($C41*s_TR)/s_out!Q41)&lt;0.01,($C41*s_TR)/s_out!Q41,1-EXP(-(($C41*s_TR)/s_out!Q41))),".")</f>
        <v>1.1153538111782662E-5</v>
      </c>
      <c r="AI41" s="103">
        <f>IFERROR(IF((($C41*s_TR)/s_out!R41)&lt;0.01,($C41*s_TR)/s_out!R41,1-EXP(-(($C41*s_TR)/s_out!R41))),".")</f>
        <v>2.6784673620738903E-6</v>
      </c>
    </row>
    <row r="42" spans="1:35">
      <c r="A42" s="101" t="s">
        <v>313</v>
      </c>
      <c r="B42" s="102">
        <v>0.97898250799999997</v>
      </c>
      <c r="C42" s="89">
        <v>5</v>
      </c>
      <c r="D42" s="103">
        <f>IFERROR((($C42*s_TR)/s_out!C42),0)</f>
        <v>0</v>
      </c>
      <c r="E42" s="103">
        <f>IFERROR((($C42*s_TR)/s_out!D42),0)</f>
        <v>0</v>
      </c>
      <c r="F42" s="103">
        <f>IFERROR((($C42*s_TR)/s_out!E42),0)</f>
        <v>0</v>
      </c>
      <c r="G42" s="103">
        <f>IFERROR((($C42*s_TR)/s_out!F42),0)</f>
        <v>1.4451904841314567E-10</v>
      </c>
      <c r="H42" s="103">
        <f>IFERROR((($C42*s_TR)/s_out!G42),0)</f>
        <v>1.4451904841314567E-10</v>
      </c>
      <c r="I42" s="103">
        <f>IFERROR((($C42*s_TR)/s_out!H42),0)</f>
        <v>1.4451904841314567E-10</v>
      </c>
      <c r="J42" s="103">
        <f>IFERROR((($C42*s_TR)/s_out!I42),0)</f>
        <v>0</v>
      </c>
      <c r="K42" s="103">
        <f>IFERROR((($C42*s_TR)/s_out!J42),0)</f>
        <v>0</v>
      </c>
      <c r="L42" s="103">
        <f>IFERROR((($C42*s_TR)/s_out!K42),0)</f>
        <v>0</v>
      </c>
      <c r="M42" s="103">
        <f>IFERROR((($C42*s_TR)/s_out!L42),0)</f>
        <v>0</v>
      </c>
      <c r="N42" s="103">
        <f>IFERROR((($C42*s_TR)/s_out!M42),0)</f>
        <v>0</v>
      </c>
      <c r="O42" s="103">
        <f>IFERROR((($C42*s_TR)/s_out!N42),0)</f>
        <v>3.9816832912552299E-9</v>
      </c>
      <c r="P42" s="103">
        <f>IFERROR((($C42*s_TR)/s_out!O42),0)</f>
        <v>7.9445756448262052E-10</v>
      </c>
      <c r="Q42" s="103">
        <f>IFERROR((($C42*s_TR)/s_out!P42),0)</f>
        <v>2.2308356786264992E-9</v>
      </c>
      <c r="R42" s="103">
        <f>IFERROR((($C42*s_TR)/s_out!Q42),0)</f>
        <v>3.5406228453743173E-9</v>
      </c>
      <c r="S42" s="103">
        <f>IFERROR((($C42*s_TR)/s_out!R42),0)</f>
        <v>7.2749707882483974E-10</v>
      </c>
      <c r="T42" s="103" t="str">
        <f>IFERROR(IF((($C42*s_TR)/s_out!C42)&lt;0.01,($C42*s_TR)/s_out!C42,1-EXP(-(($C42*s_TR)/s_out!C42))),".")</f>
        <v>.</v>
      </c>
      <c r="U42" s="103" t="str">
        <f>IFERROR(IF((($C42*s_TR)/s_out!D42)&lt;0.01,($C42*s_TR)/s_out!D42,1-EXP(-(($C42*s_TR)/s_out!D42))),".")</f>
        <v>.</v>
      </c>
      <c r="V42" s="103" t="str">
        <f>IFERROR(IF((($C42*s_TR)/s_out!E42)&lt;0.01,($C42*s_TR)/s_out!E42,1-EXP(-(($C42*s_TR)/s_out!E42))),".")</f>
        <v>.</v>
      </c>
      <c r="W42" s="103">
        <f>IFERROR(IF((($C42*s_TR)/s_out!F42)&lt;0.01,($C42*s_TR)/s_out!F42,1-EXP(-(($C42*s_TR)/s_out!F42))),".")</f>
        <v>1.4451904841314567E-10</v>
      </c>
      <c r="X42" s="103">
        <f>IFERROR(IF((($C42*s_TR)/s_out!G42)&lt;0.01,($C42*s_TR)/s_out!G42,1-EXP(-(($C42*s_TR)/s_out!G42))),".")</f>
        <v>1.4451904841314567E-10</v>
      </c>
      <c r="Y42" s="103">
        <f>IFERROR(IF((($C42*s_TR)/s_out!H42)&lt;0.01,($C42*s_TR)/s_out!H42,1-EXP(-(($C42*s_TR)/s_out!H42))),".")</f>
        <v>1.4451904841314567E-10</v>
      </c>
      <c r="Z42" s="103" t="str">
        <f>IFERROR(IF((($C42*s_TR)/s_out!I42)&lt;0.01,($C42*s_TR)/s_out!I42,1-EXP(-(($C42*s_TR)/s_out!I42))),".")</f>
        <v>.</v>
      </c>
      <c r="AA42" s="103" t="str">
        <f>IFERROR(IF((($C42*s_TR)/s_out!J42)&lt;0.01,($C42*s_TR)/s_out!J42,1-EXP(-(($C42*s_TR)/s_out!J42))),".")</f>
        <v>.</v>
      </c>
      <c r="AB42" s="103" t="str">
        <f>IFERROR(IF((($C42*s_TR)/s_out!K42)&lt;0.01,($C42*s_TR)/s_out!K42,1-EXP(-(($C42*s_TR)/s_out!K42))),".")</f>
        <v>.</v>
      </c>
      <c r="AC42" s="103" t="str">
        <f>IFERROR(IF((($C42*s_TR)/s_out!L42)&lt;0.01,($C42*s_TR)/s_out!L42,1-EXP(-(($C42*s_TR)/s_out!L42))),".")</f>
        <v>.</v>
      </c>
      <c r="AD42" s="103" t="str">
        <f>IFERROR(IF((($C42*s_TR)/s_out!M42)&lt;0.01,($C42*s_TR)/s_out!M42,1-EXP(-(($C42*s_TR)/s_out!M42))),".")</f>
        <v>.</v>
      </c>
      <c r="AE42" s="103">
        <f>IFERROR(IF((($C42*s_TR)/s_out!N42)&lt;0.01,($C42*s_TR)/s_out!N42,1-EXP(-(($C42*s_TR)/s_out!N42))),".")</f>
        <v>3.9816832912552299E-9</v>
      </c>
      <c r="AF42" s="103">
        <f>IFERROR(IF((($C42*s_TR)/s_out!O42)&lt;0.01,($C42*s_TR)/s_out!O42,1-EXP(-(($C42*s_TR)/s_out!O42))),".")</f>
        <v>7.9445756448262052E-10</v>
      </c>
      <c r="AG42" s="103">
        <f>IFERROR(IF((($C42*s_TR)/s_out!P42)&lt;0.01,($C42*s_TR)/s_out!P42,1-EXP(-(($C42*s_TR)/s_out!P42))),".")</f>
        <v>2.2308356786264992E-9</v>
      </c>
      <c r="AH42" s="103">
        <f>IFERROR(IF((($C42*s_TR)/s_out!Q42)&lt;0.01,($C42*s_TR)/s_out!Q42,1-EXP(-(($C42*s_TR)/s_out!Q42))),".")</f>
        <v>3.5406228453743173E-9</v>
      </c>
      <c r="AI42" s="103">
        <f>IFERROR(IF((($C42*s_TR)/s_out!R42)&lt;0.01,($C42*s_TR)/s_out!R42,1-EXP(-(($C42*s_TR)/s_out!R42))),".")</f>
        <v>7.2749707882483974E-10</v>
      </c>
    </row>
    <row r="43" spans="1:35">
      <c r="A43" s="101" t="s">
        <v>314</v>
      </c>
      <c r="B43" s="102">
        <v>2.0897492E-2</v>
      </c>
      <c r="C43" s="89">
        <v>5</v>
      </c>
      <c r="D43" s="103">
        <f>IFERROR((($C43*s_TR)/s_out!C43),0)</f>
        <v>0</v>
      </c>
      <c r="E43" s="103">
        <f>IFERROR((($C43*s_TR)/s_out!D43),0)</f>
        <v>0</v>
      </c>
      <c r="F43" s="103">
        <f>IFERROR((($C43*s_TR)/s_out!E43),0)</f>
        <v>0</v>
      </c>
      <c r="G43" s="103">
        <f>IFERROR((($C43*s_TR)/s_out!F43),0)</f>
        <v>1.6796288513892853E-7</v>
      </c>
      <c r="H43" s="103">
        <f>IFERROR((($C43*s_TR)/s_out!G43),0)</f>
        <v>1.6796288513892853E-7</v>
      </c>
      <c r="I43" s="103">
        <f>IFERROR((($C43*s_TR)/s_out!H43),0)</f>
        <v>1.6796288513892853E-7</v>
      </c>
      <c r="J43" s="103">
        <f>IFERROR((($C43*s_TR)/s_out!I43),0)</f>
        <v>5.1517077184512936E-6</v>
      </c>
      <c r="K43" s="103">
        <f>IFERROR((($C43*s_TR)/s_out!J43),0)</f>
        <v>9.5108450186793104E-7</v>
      </c>
      <c r="L43" s="103">
        <f>IFERROR((($C43*s_TR)/s_out!K43),0)</f>
        <v>2.7320368534049389E-6</v>
      </c>
      <c r="M43" s="103">
        <f>IFERROR((($C43*s_TR)/s_out!L43),0)</f>
        <v>4.3474818529012051E-6</v>
      </c>
      <c r="N43" s="103">
        <f>IFERROR((($C43*s_TR)/s_out!M43),0)</f>
        <v>9.2660806248162396E-7</v>
      </c>
      <c r="O43" s="103">
        <f>IFERROR((($C43*s_TR)/s_out!N43),0)</f>
        <v>5.1029533867309354E-6</v>
      </c>
      <c r="P43" s="103">
        <f>IFERROR((($C43*s_TR)/s_out!O43),0)</f>
        <v>9.3090031860837521E-7</v>
      </c>
      <c r="Q43" s="103">
        <f>IFERROR((($C43*s_TR)/s_out!P43),0)</f>
        <v>2.7052240136238894E-6</v>
      </c>
      <c r="R43" s="103">
        <f>IFERROR((($C43*s_TR)/s_out!Q43),0)</f>
        <v>4.1765217744709513E-6</v>
      </c>
      <c r="S43" s="103">
        <f>IFERROR((($C43*s_TR)/s_out!R43),0)</f>
        <v>8.4551143694389103E-7</v>
      </c>
      <c r="T43" s="103" t="str">
        <f>IFERROR(IF((($C43*s_TR)/s_out!C43)&lt;0.01,($C43*s_TR)/s_out!C43,1-EXP(-(($C43*s_TR)/s_out!C43))),".")</f>
        <v>.</v>
      </c>
      <c r="U43" s="103" t="str">
        <f>IFERROR(IF((($C43*s_TR)/s_out!D43)&lt;0.01,($C43*s_TR)/s_out!D43,1-EXP(-(($C43*s_TR)/s_out!D43))),".")</f>
        <v>.</v>
      </c>
      <c r="V43" s="103" t="str">
        <f>IFERROR(IF((($C43*s_TR)/s_out!E43)&lt;0.01,($C43*s_TR)/s_out!E43,1-EXP(-(($C43*s_TR)/s_out!E43))),".")</f>
        <v>.</v>
      </c>
      <c r="W43" s="103">
        <f>IFERROR(IF((($C43*s_TR)/s_out!F43)&lt;0.01,($C43*s_TR)/s_out!F43,1-EXP(-(($C43*s_TR)/s_out!F43))),".")</f>
        <v>1.6796288513892853E-7</v>
      </c>
      <c r="X43" s="103">
        <f>IFERROR(IF((($C43*s_TR)/s_out!G43)&lt;0.01,($C43*s_TR)/s_out!G43,1-EXP(-(($C43*s_TR)/s_out!G43))),".")</f>
        <v>1.6796288513892853E-7</v>
      </c>
      <c r="Y43" s="103">
        <f>IFERROR(IF((($C43*s_TR)/s_out!H43)&lt;0.01,($C43*s_TR)/s_out!H43,1-EXP(-(($C43*s_TR)/s_out!H43))),".")</f>
        <v>1.6796288513892853E-7</v>
      </c>
      <c r="Z43" s="103">
        <f>IFERROR(IF((($C43*s_TR)/s_out!I43)&lt;0.01,($C43*s_TR)/s_out!I43,1-EXP(-(($C43*s_TR)/s_out!I43))),".")</f>
        <v>5.1517077184512936E-6</v>
      </c>
      <c r="AA43" s="103">
        <f>IFERROR(IF((($C43*s_TR)/s_out!J43)&lt;0.01,($C43*s_TR)/s_out!J43,1-EXP(-(($C43*s_TR)/s_out!J43))),".")</f>
        <v>9.5108450186793104E-7</v>
      </c>
      <c r="AB43" s="103">
        <f>IFERROR(IF((($C43*s_TR)/s_out!K43)&lt;0.01,($C43*s_TR)/s_out!K43,1-EXP(-(($C43*s_TR)/s_out!K43))),".")</f>
        <v>2.7320368534049389E-6</v>
      </c>
      <c r="AC43" s="103">
        <f>IFERROR(IF((($C43*s_TR)/s_out!L43)&lt;0.01,($C43*s_TR)/s_out!L43,1-EXP(-(($C43*s_TR)/s_out!L43))),".")</f>
        <v>4.3474818529012051E-6</v>
      </c>
      <c r="AD43" s="103">
        <f>IFERROR(IF((($C43*s_TR)/s_out!M43)&lt;0.01,($C43*s_TR)/s_out!M43,1-EXP(-(($C43*s_TR)/s_out!M43))),".")</f>
        <v>9.2660806248162396E-7</v>
      </c>
      <c r="AE43" s="103">
        <f>IFERROR(IF((($C43*s_TR)/s_out!N43)&lt;0.01,($C43*s_TR)/s_out!N43,1-EXP(-(($C43*s_TR)/s_out!N43))),".")</f>
        <v>5.1029533867309354E-6</v>
      </c>
      <c r="AF43" s="103">
        <f>IFERROR(IF((($C43*s_TR)/s_out!O43)&lt;0.01,($C43*s_TR)/s_out!O43,1-EXP(-(($C43*s_TR)/s_out!O43))),".")</f>
        <v>9.3090031860837521E-7</v>
      </c>
      <c r="AG43" s="103">
        <f>IFERROR(IF((($C43*s_TR)/s_out!P43)&lt;0.01,($C43*s_TR)/s_out!P43,1-EXP(-(($C43*s_TR)/s_out!P43))),".")</f>
        <v>2.7052240136238894E-6</v>
      </c>
      <c r="AH43" s="103">
        <f>IFERROR(IF((($C43*s_TR)/s_out!Q43)&lt;0.01,($C43*s_TR)/s_out!Q43,1-EXP(-(($C43*s_TR)/s_out!Q43))),".")</f>
        <v>4.1765217744709513E-6</v>
      </c>
      <c r="AI43" s="103">
        <f>IFERROR(IF((($C43*s_TR)/s_out!R43)&lt;0.01,($C43*s_TR)/s_out!R43,1-EXP(-(($C43*s_TR)/s_out!R43))),".")</f>
        <v>8.4551143694389103E-7</v>
      </c>
    </row>
    <row r="44" spans="1:35">
      <c r="A44" s="101" t="s">
        <v>315</v>
      </c>
      <c r="B44" s="102">
        <v>0.99987999999999999</v>
      </c>
      <c r="C44" s="89">
        <v>5</v>
      </c>
      <c r="D44" s="103">
        <f>IFERROR((($C44*s_TR)/s_out!C44),0)</f>
        <v>8.987085069922048E-8</v>
      </c>
      <c r="E44" s="103">
        <f>IFERROR((($C44*s_TR)/s_out!D44),0)</f>
        <v>4.3485918660940047E-6</v>
      </c>
      <c r="F44" s="103">
        <f>IFERROR((($C44*s_TR)/s_out!E44),0)</f>
        <v>1.2208813844235093E-8</v>
      </c>
      <c r="G44" s="103">
        <f>IFERROR((($C44*s_TR)/s_out!F44),0)</f>
        <v>2.5371950644904407E-9</v>
      </c>
      <c r="H44" s="103">
        <f>IFERROR((($C44*s_TR)/s_out!G44),0)</f>
        <v>1.0461685960794601E-7</v>
      </c>
      <c r="I44" s="103">
        <f>IFERROR((($C44*s_TR)/s_out!H44),0)</f>
        <v>4.4409999118577163E-6</v>
      </c>
      <c r="J44" s="103">
        <f>IFERROR((($C44*s_TR)/s_out!I44),0)</f>
        <v>1.4458550772035402E-8</v>
      </c>
      <c r="K44" s="103">
        <f>IFERROR((($C44*s_TR)/s_out!J44),0)</f>
        <v>4.9599115474504062E-9</v>
      </c>
      <c r="L44" s="103">
        <f>IFERROR((($C44*s_TR)/s_out!K44),0)</f>
        <v>1.1214806337961374E-8</v>
      </c>
      <c r="M44" s="103">
        <f>IFERROR((($C44*s_TR)/s_out!L44),0)</f>
        <v>1.4238529347243557E-8</v>
      </c>
      <c r="N44" s="103">
        <f>IFERROR((($C44*s_TR)/s_out!M44),0)</f>
        <v>1.521290994275029E-8</v>
      </c>
      <c r="O44" s="103">
        <f>IFERROR((($C44*s_TR)/s_out!N44),0)</f>
        <v>1.2138708670552111E-8</v>
      </c>
      <c r="P44" s="103">
        <f>IFERROR((($C44*s_TR)/s_out!O44),0)</f>
        <v>4.1641048439415716E-9</v>
      </c>
      <c r="Q44" s="103">
        <f>IFERROR((($C44*s_TR)/s_out!P44),0)</f>
        <v>9.4154157688108544E-9</v>
      </c>
      <c r="R44" s="103">
        <f>IFERROR((($C44*s_TR)/s_out!Q44),0)</f>
        <v>1.1953989190782838E-8</v>
      </c>
      <c r="S44" s="103">
        <f>IFERROR((($C44*s_TR)/s_out!R44),0)</f>
        <v>1.277203260118961E-8</v>
      </c>
      <c r="T44" s="103">
        <f>IFERROR(IF((($C44*s_TR)/s_out!C44)&lt;0.01,($C44*s_TR)/s_out!C44,1-EXP(-(($C44*s_TR)/s_out!C44))),".")</f>
        <v>8.987085069922048E-8</v>
      </c>
      <c r="U44" s="103">
        <f>IFERROR(IF((($C44*s_TR)/s_out!D44)&lt;0.01,($C44*s_TR)/s_out!D44,1-EXP(-(($C44*s_TR)/s_out!D44))),".")</f>
        <v>4.3485918660940047E-6</v>
      </c>
      <c r="V44" s="103">
        <f>IFERROR(IF((($C44*s_TR)/s_out!E44)&lt;0.01,($C44*s_TR)/s_out!E44,1-EXP(-(($C44*s_TR)/s_out!E44))),".")</f>
        <v>1.2208813844235093E-8</v>
      </c>
      <c r="W44" s="103">
        <f>IFERROR(IF((($C44*s_TR)/s_out!F44)&lt;0.01,($C44*s_TR)/s_out!F44,1-EXP(-(($C44*s_TR)/s_out!F44))),".")</f>
        <v>2.5371950644904407E-9</v>
      </c>
      <c r="X44" s="103">
        <f>IFERROR(IF((($C44*s_TR)/s_out!G44)&lt;0.01,($C44*s_TR)/s_out!G44,1-EXP(-(($C44*s_TR)/s_out!G44))),".")</f>
        <v>1.0461685960794601E-7</v>
      </c>
      <c r="Y44" s="103">
        <f>IFERROR(IF((($C44*s_TR)/s_out!H44)&lt;0.01,($C44*s_TR)/s_out!H44,1-EXP(-(($C44*s_TR)/s_out!H44))),".")</f>
        <v>4.4409999118577163E-6</v>
      </c>
      <c r="Z44" s="103">
        <f>IFERROR(IF((($C44*s_TR)/s_out!I44)&lt;0.01,($C44*s_TR)/s_out!I44,1-EXP(-(($C44*s_TR)/s_out!I44))),".")</f>
        <v>1.4458550772035402E-8</v>
      </c>
      <c r="AA44" s="103">
        <f>IFERROR(IF((($C44*s_TR)/s_out!J44)&lt;0.01,($C44*s_TR)/s_out!J44,1-EXP(-(($C44*s_TR)/s_out!J44))),".")</f>
        <v>4.9599115474504062E-9</v>
      </c>
      <c r="AB44" s="103">
        <f>IFERROR(IF((($C44*s_TR)/s_out!K44)&lt;0.01,($C44*s_TR)/s_out!K44,1-EXP(-(($C44*s_TR)/s_out!K44))),".")</f>
        <v>1.1214806337961374E-8</v>
      </c>
      <c r="AC44" s="103">
        <f>IFERROR(IF((($C44*s_TR)/s_out!L44)&lt;0.01,($C44*s_TR)/s_out!L44,1-EXP(-(($C44*s_TR)/s_out!L44))),".")</f>
        <v>1.4238529347243557E-8</v>
      </c>
      <c r="AD44" s="103">
        <f>IFERROR(IF((($C44*s_TR)/s_out!M44)&lt;0.01,($C44*s_TR)/s_out!M44,1-EXP(-(($C44*s_TR)/s_out!M44))),".")</f>
        <v>1.521290994275029E-8</v>
      </c>
      <c r="AE44" s="103">
        <f>IFERROR(IF((($C44*s_TR)/s_out!N44)&lt;0.01,($C44*s_TR)/s_out!N44,1-EXP(-(($C44*s_TR)/s_out!N44))),".")</f>
        <v>1.2138708670552111E-8</v>
      </c>
      <c r="AF44" s="103">
        <f>IFERROR(IF((($C44*s_TR)/s_out!O44)&lt;0.01,($C44*s_TR)/s_out!O44,1-EXP(-(($C44*s_TR)/s_out!O44))),".")</f>
        <v>4.1641048439415716E-9</v>
      </c>
      <c r="AG44" s="103">
        <f>IFERROR(IF((($C44*s_TR)/s_out!P44)&lt;0.01,($C44*s_TR)/s_out!P44,1-EXP(-(($C44*s_TR)/s_out!P44))),".")</f>
        <v>9.4154157688108544E-9</v>
      </c>
      <c r="AH44" s="103">
        <f>IFERROR(IF((($C44*s_TR)/s_out!Q44)&lt;0.01,($C44*s_TR)/s_out!Q44,1-EXP(-(($C44*s_TR)/s_out!Q44))),".")</f>
        <v>1.1953989190782838E-8</v>
      </c>
      <c r="AI44" s="103">
        <f>IFERROR(IF((($C44*s_TR)/s_out!R44)&lt;0.01,($C44*s_TR)/s_out!R44,1-EXP(-(($C44*s_TR)/s_out!R44))),".")</f>
        <v>1.277203260118961E-8</v>
      </c>
    </row>
    <row r="45" spans="1:35">
      <c r="A45" s="98" t="s">
        <v>33</v>
      </c>
      <c r="B45" s="98" t="s">
        <v>24</v>
      </c>
      <c r="C45" s="113">
        <v>5</v>
      </c>
      <c r="D45" s="99">
        <f>SUM(D46:D47)</f>
        <v>2.3396462348400109E-5</v>
      </c>
      <c r="E45" s="99">
        <f t="shared" ref="E45:S45" si="2">SUM(E46:E47)</f>
        <v>2.352545521285645E-3</v>
      </c>
      <c r="F45" s="99">
        <f t="shared" si="2"/>
        <v>6.6048484690893681E-6</v>
      </c>
      <c r="G45" s="99">
        <f t="shared" si="2"/>
        <v>2.2397267917200418E-6</v>
      </c>
      <c r="H45" s="99">
        <f t="shared" si="2"/>
        <v>3.2241037609209514E-5</v>
      </c>
      <c r="I45" s="99">
        <f t="shared" si="2"/>
        <v>2.3781817104257656E-3</v>
      </c>
      <c r="J45" s="99">
        <f t="shared" si="2"/>
        <v>6.2727601718338863E-5</v>
      </c>
      <c r="K45" s="99">
        <f t="shared" si="2"/>
        <v>1.2787671477921031E-5</v>
      </c>
      <c r="L45" s="99">
        <f t="shared" si="2"/>
        <v>3.6057605480031188E-5</v>
      </c>
      <c r="M45" s="99">
        <f t="shared" si="2"/>
        <v>5.5910717411430492E-5</v>
      </c>
      <c r="N45" s="99">
        <f t="shared" si="2"/>
        <v>1.2530180530529499E-5</v>
      </c>
      <c r="O45" s="99">
        <f t="shared" si="2"/>
        <v>5.8280204420156262E-5</v>
      </c>
      <c r="P45" s="99">
        <f t="shared" si="2"/>
        <v>1.213641012128152E-5</v>
      </c>
      <c r="Q45" s="99">
        <f t="shared" si="2"/>
        <v>3.358684442052403E-5</v>
      </c>
      <c r="R45" s="99">
        <f t="shared" si="2"/>
        <v>5.4229092930697729E-5</v>
      </c>
      <c r="S45" s="99">
        <f t="shared" si="2"/>
        <v>1.1274601626797372E-5</v>
      </c>
      <c r="T45" s="100">
        <f>IFERROR(IF(D45&lt;0.01,D45,1-EXP(-(D45))),".")</f>
        <v>2.3396462348400109E-5</v>
      </c>
      <c r="U45" s="100">
        <f t="shared" ref="U45:AI45" si="3">IFERROR(IF(E45&lt;0.01,E45,1-EXP(-(E45))),".")</f>
        <v>2.352545521285645E-3</v>
      </c>
      <c r="V45" s="100">
        <f t="shared" si="3"/>
        <v>6.6048484690893681E-6</v>
      </c>
      <c r="W45" s="100">
        <f t="shared" si="3"/>
        <v>2.2397267917200418E-6</v>
      </c>
      <c r="X45" s="100">
        <f t="shared" si="3"/>
        <v>3.2241037609209514E-5</v>
      </c>
      <c r="Y45" s="100">
        <f t="shared" si="3"/>
        <v>2.3781817104257656E-3</v>
      </c>
      <c r="Z45" s="100">
        <f t="shared" si="3"/>
        <v>6.2727601718338863E-5</v>
      </c>
      <c r="AA45" s="100">
        <f t="shared" si="3"/>
        <v>1.2787671477921031E-5</v>
      </c>
      <c r="AB45" s="100">
        <f t="shared" si="3"/>
        <v>3.6057605480031188E-5</v>
      </c>
      <c r="AC45" s="100">
        <f t="shared" si="3"/>
        <v>5.5910717411430492E-5</v>
      </c>
      <c r="AD45" s="100">
        <f t="shared" si="3"/>
        <v>1.2530180530529499E-5</v>
      </c>
      <c r="AE45" s="100">
        <f t="shared" si="3"/>
        <v>5.8280204420156262E-5</v>
      </c>
      <c r="AF45" s="100">
        <f t="shared" si="3"/>
        <v>1.213641012128152E-5</v>
      </c>
      <c r="AG45" s="100">
        <f t="shared" si="3"/>
        <v>3.358684442052403E-5</v>
      </c>
      <c r="AH45" s="100">
        <f t="shared" si="3"/>
        <v>5.4229092930697729E-5</v>
      </c>
      <c r="AI45" s="100">
        <f t="shared" si="3"/>
        <v>1.1274601626797372E-5</v>
      </c>
    </row>
    <row r="46" spans="1:35">
      <c r="A46" s="101" t="s">
        <v>316</v>
      </c>
      <c r="B46" s="102">
        <v>1</v>
      </c>
      <c r="C46" s="89">
        <v>5</v>
      </c>
      <c r="D46" s="103">
        <f>IFERROR((($C46*s_TR)/s_out!C46),0)</f>
        <v>2.3396462348400109E-5</v>
      </c>
      <c r="E46" s="103">
        <f>IFERROR((($C46*s_TR)/s_out!D46),0)</f>
        <v>2.352545521285645E-3</v>
      </c>
      <c r="F46" s="103">
        <f>IFERROR((($C46*s_TR)/s_out!E46),0)</f>
        <v>6.6048484690893681E-6</v>
      </c>
      <c r="G46" s="103">
        <f>IFERROR((($C46*s_TR)/s_out!F46),0)</f>
        <v>2.4994667220116446E-9</v>
      </c>
      <c r="H46" s="103">
        <f>IFERROR((($C46*s_TR)/s_out!G46),0)</f>
        <v>3.0003810284211487E-5</v>
      </c>
      <c r="I46" s="103">
        <f>IFERROR((($C46*s_TR)/s_out!H46),0)</f>
        <v>2.3759444831007673E-3</v>
      </c>
      <c r="J46" s="103">
        <f>IFERROR((($C46*s_TR)/s_out!I46),0)</f>
        <v>1.486894626305754E-8</v>
      </c>
      <c r="K46" s="103">
        <f>IFERROR((($C46*s_TR)/s_out!J46),0)</f>
        <v>5.1805546387989046E-9</v>
      </c>
      <c r="L46" s="103">
        <f>IFERROR((($C46*s_TR)/s_out!K46),0)</f>
        <v>1.1417338864149042E-8</v>
      </c>
      <c r="M46" s="103">
        <f>IFERROR((($C46*s_TR)/s_out!L46),0)</f>
        <v>1.4586027623802735E-8</v>
      </c>
      <c r="N46" s="103">
        <f>IFERROR((($C46*s_TR)/s_out!M46),0)</f>
        <v>1.4900381667419177E-8</v>
      </c>
      <c r="O46" s="103">
        <f>IFERROR((($C46*s_TR)/s_out!N46),0)</f>
        <v>1.1840487786835952E-8</v>
      </c>
      <c r="P46" s="103">
        <f>IFERROR((($C46*s_TR)/s_out!O46),0)</f>
        <v>4.4123802488147731E-9</v>
      </c>
      <c r="Q46" s="103">
        <f>IFERROR((($C46*s_TR)/s_out!P46),0)</f>
        <v>9.8833596221927665E-9</v>
      </c>
      <c r="R46" s="103">
        <f>IFERROR((($C46*s_TR)/s_out!Q46),0)</f>
        <v>1.1887669803374191E-8</v>
      </c>
      <c r="S46" s="103">
        <f>IFERROR((($C46*s_TR)/s_out!R46),0)</f>
        <v>1.2582111208517818E-8</v>
      </c>
      <c r="T46" s="103">
        <f>IFERROR(IF((($C46*s_TR)/s_out!C46)&lt;0.01,($C46*s_TR)/s_out!C46,1-EXP(-(($C46*s_TR)/s_out!C46))),".")</f>
        <v>2.3396462348400109E-5</v>
      </c>
      <c r="U46" s="103">
        <f>IFERROR(IF((($C46*s_TR)/s_out!D46)&lt;0.01,($C46*s_TR)/s_out!D46,1-EXP(-(($C46*s_TR)/s_out!D46))),".")</f>
        <v>2.352545521285645E-3</v>
      </c>
      <c r="V46" s="103">
        <f>IFERROR(IF((($C46*s_TR)/s_out!E46)&lt;0.01,($C46*s_TR)/s_out!E46,1-EXP(-(($C46*s_TR)/s_out!E46))),".")</f>
        <v>6.6048484690893681E-6</v>
      </c>
      <c r="W46" s="103">
        <f>IFERROR(IF((($C46*s_TR)/s_out!F46)&lt;0.01,($C46*s_TR)/s_out!F46,1-EXP(-(($C46*s_TR)/s_out!F46))),".")</f>
        <v>2.4994667220116446E-9</v>
      </c>
      <c r="X46" s="103">
        <f>IFERROR(IF((($C46*s_TR)/s_out!G46)&lt;0.01,($C46*s_TR)/s_out!G46,1-EXP(-(($C46*s_TR)/s_out!G46))),".")</f>
        <v>3.0003810284211487E-5</v>
      </c>
      <c r="Y46" s="103">
        <f>IFERROR(IF((($C46*s_TR)/s_out!H46)&lt;0.01,($C46*s_TR)/s_out!H46,1-EXP(-(($C46*s_TR)/s_out!H46))),".")</f>
        <v>2.3759444831007673E-3</v>
      </c>
      <c r="Z46" s="103">
        <f>IFERROR(IF((($C46*s_TR)/s_out!I46)&lt;0.01,($C46*s_TR)/s_out!I46,1-EXP(-(($C46*s_TR)/s_out!I46))),".")</f>
        <v>1.486894626305754E-8</v>
      </c>
      <c r="AA46" s="103">
        <f>IFERROR(IF((($C46*s_TR)/s_out!J46)&lt;0.01,($C46*s_TR)/s_out!J46,1-EXP(-(($C46*s_TR)/s_out!J46))),".")</f>
        <v>5.1805546387989046E-9</v>
      </c>
      <c r="AB46" s="103">
        <f>IFERROR(IF((($C46*s_TR)/s_out!K46)&lt;0.01,($C46*s_TR)/s_out!K46,1-EXP(-(($C46*s_TR)/s_out!K46))),".")</f>
        <v>1.1417338864149042E-8</v>
      </c>
      <c r="AC46" s="103">
        <f>IFERROR(IF((($C46*s_TR)/s_out!L46)&lt;0.01,($C46*s_TR)/s_out!L46,1-EXP(-(($C46*s_TR)/s_out!L46))),".")</f>
        <v>1.4586027623802735E-8</v>
      </c>
      <c r="AD46" s="103">
        <f>IFERROR(IF((($C46*s_TR)/s_out!M46)&lt;0.01,($C46*s_TR)/s_out!M46,1-EXP(-(($C46*s_TR)/s_out!M46))),".")</f>
        <v>1.4900381667419177E-8</v>
      </c>
      <c r="AE46" s="103">
        <f>IFERROR(IF((($C46*s_TR)/s_out!N46)&lt;0.01,($C46*s_TR)/s_out!N46,1-EXP(-(($C46*s_TR)/s_out!N46))),".")</f>
        <v>1.1840487786835952E-8</v>
      </c>
      <c r="AF46" s="103">
        <f>IFERROR(IF((($C46*s_TR)/s_out!O46)&lt;0.01,($C46*s_TR)/s_out!O46,1-EXP(-(($C46*s_TR)/s_out!O46))),".")</f>
        <v>4.4123802488147731E-9</v>
      </c>
      <c r="AG46" s="103">
        <f>IFERROR(IF((($C46*s_TR)/s_out!P46)&lt;0.01,($C46*s_TR)/s_out!P46,1-EXP(-(($C46*s_TR)/s_out!P46))),".")</f>
        <v>9.8833596221927665E-9</v>
      </c>
      <c r="AH46" s="103">
        <f>IFERROR(IF((($C46*s_TR)/s_out!Q46)&lt;0.01,($C46*s_TR)/s_out!Q46,1-EXP(-(($C46*s_TR)/s_out!Q46))),".")</f>
        <v>1.1887669803374191E-8</v>
      </c>
      <c r="AI46" s="103">
        <f>IFERROR(IF((($C46*s_TR)/s_out!R46)&lt;0.01,($C46*s_TR)/s_out!R46,1-EXP(-(($C46*s_TR)/s_out!R46))),".")</f>
        <v>1.2582111208517818E-8</v>
      </c>
    </row>
    <row r="47" spans="1:35">
      <c r="A47" s="101" t="s">
        <v>317</v>
      </c>
      <c r="B47" s="102">
        <v>0.94399</v>
      </c>
      <c r="C47" s="89">
        <v>5</v>
      </c>
      <c r="D47" s="103">
        <f>IFERROR((($C47*s_TR)/s_out!C47),0)</f>
        <v>0</v>
      </c>
      <c r="E47" s="103">
        <f>IFERROR((($C47*s_TR)/s_out!D47),0)</f>
        <v>0</v>
      </c>
      <c r="F47" s="103">
        <f>IFERROR((($C47*s_TR)/s_out!E47),0)</f>
        <v>0</v>
      </c>
      <c r="G47" s="103">
        <f>IFERROR((($C47*s_TR)/s_out!F47),0)</f>
        <v>2.2372273249980301E-6</v>
      </c>
      <c r="H47" s="103">
        <f>IFERROR((($C47*s_TR)/s_out!G47),0)</f>
        <v>2.2372273249980301E-6</v>
      </c>
      <c r="I47" s="103">
        <f>IFERROR((($C47*s_TR)/s_out!H47),0)</f>
        <v>2.2372273249980301E-6</v>
      </c>
      <c r="J47" s="103">
        <f>IFERROR((($C47*s_TR)/s_out!I47),0)</f>
        <v>6.2712732772075811E-5</v>
      </c>
      <c r="K47" s="103">
        <f>IFERROR((($C47*s_TR)/s_out!J47),0)</f>
        <v>1.2782490923282232E-5</v>
      </c>
      <c r="L47" s="103">
        <f>IFERROR((($C47*s_TR)/s_out!K47),0)</f>
        <v>3.6046188141167041E-5</v>
      </c>
      <c r="M47" s="103">
        <f>IFERROR((($C47*s_TR)/s_out!L47),0)</f>
        <v>5.5896131383806688E-5</v>
      </c>
      <c r="N47" s="103">
        <f>IFERROR((($C47*s_TR)/s_out!M47),0)</f>
        <v>1.251528014886208E-5</v>
      </c>
      <c r="O47" s="103">
        <f>IFERROR((($C47*s_TR)/s_out!N47),0)</f>
        <v>5.8268363932369428E-5</v>
      </c>
      <c r="P47" s="103">
        <f>IFERROR((($C47*s_TR)/s_out!O47),0)</f>
        <v>1.2131997741032705E-5</v>
      </c>
      <c r="Q47" s="103">
        <f>IFERROR((($C47*s_TR)/s_out!P47),0)</f>
        <v>3.3576961060901839E-5</v>
      </c>
      <c r="R47" s="103">
        <f>IFERROR((($C47*s_TR)/s_out!Q47),0)</f>
        <v>5.4217205260894354E-5</v>
      </c>
      <c r="S47" s="103">
        <f>IFERROR((($C47*s_TR)/s_out!R47),0)</f>
        <v>1.1262019515588855E-5</v>
      </c>
      <c r="T47" s="103" t="str">
        <f>IFERROR(IF((($C47*s_TR)/s_out!C47)&lt;0.01,($C47*s_TR)/s_out!C47,1-EXP(-(($C47*s_TR)/s_out!C47))),".")</f>
        <v>.</v>
      </c>
      <c r="U47" s="103" t="str">
        <f>IFERROR(IF((($C47*s_TR)/s_out!D47)&lt;0.01,($C47*s_TR)/s_out!D47,1-EXP(-(($C47*s_TR)/s_out!D47))),".")</f>
        <v>.</v>
      </c>
      <c r="V47" s="103" t="str">
        <f>IFERROR(IF((($C47*s_TR)/s_out!E47)&lt;0.01,($C47*s_TR)/s_out!E47,1-EXP(-(($C47*s_TR)/s_out!E47))),".")</f>
        <v>.</v>
      </c>
      <c r="W47" s="103">
        <f>IFERROR(IF((($C47*s_TR)/s_out!F47)&lt;0.01,($C47*s_TR)/s_out!F47,1-EXP(-(($C47*s_TR)/s_out!F47))),".")</f>
        <v>2.2372273249980301E-6</v>
      </c>
      <c r="X47" s="103">
        <f>IFERROR(IF((($C47*s_TR)/s_out!G47)&lt;0.01,($C47*s_TR)/s_out!G47,1-EXP(-(($C47*s_TR)/s_out!G47))),".")</f>
        <v>2.2372273249980301E-6</v>
      </c>
      <c r="Y47" s="103">
        <f>IFERROR(IF((($C47*s_TR)/s_out!H47)&lt;0.01,($C47*s_TR)/s_out!H47,1-EXP(-(($C47*s_TR)/s_out!H47))),".")</f>
        <v>2.2372273249980301E-6</v>
      </c>
      <c r="Z47" s="103">
        <f>IFERROR(IF((($C47*s_TR)/s_out!I47)&lt;0.01,($C47*s_TR)/s_out!I47,1-EXP(-(($C47*s_TR)/s_out!I47))),".")</f>
        <v>6.2712732772075811E-5</v>
      </c>
      <c r="AA47" s="103">
        <f>IFERROR(IF((($C47*s_TR)/s_out!J47)&lt;0.01,($C47*s_TR)/s_out!J47,1-EXP(-(($C47*s_TR)/s_out!J47))),".")</f>
        <v>1.2782490923282232E-5</v>
      </c>
      <c r="AB47" s="103">
        <f>IFERROR(IF((($C47*s_TR)/s_out!K47)&lt;0.01,($C47*s_TR)/s_out!K47,1-EXP(-(($C47*s_TR)/s_out!K47))),".")</f>
        <v>3.6046188141167041E-5</v>
      </c>
      <c r="AC47" s="103">
        <f>IFERROR(IF((($C47*s_TR)/s_out!L47)&lt;0.01,($C47*s_TR)/s_out!L47,1-EXP(-(($C47*s_TR)/s_out!L47))),".")</f>
        <v>5.5896131383806688E-5</v>
      </c>
      <c r="AD47" s="103">
        <f>IFERROR(IF((($C47*s_TR)/s_out!M47)&lt;0.01,($C47*s_TR)/s_out!M47,1-EXP(-(($C47*s_TR)/s_out!M47))),".")</f>
        <v>1.251528014886208E-5</v>
      </c>
      <c r="AE47" s="103">
        <f>IFERROR(IF((($C47*s_TR)/s_out!N47)&lt;0.01,($C47*s_TR)/s_out!N47,1-EXP(-(($C47*s_TR)/s_out!N47))),".")</f>
        <v>5.8268363932369428E-5</v>
      </c>
      <c r="AF47" s="103">
        <f>IFERROR(IF((($C47*s_TR)/s_out!O47)&lt;0.01,($C47*s_TR)/s_out!O47,1-EXP(-(($C47*s_TR)/s_out!O47))),".")</f>
        <v>1.2131997741032705E-5</v>
      </c>
      <c r="AG47" s="103">
        <f>IFERROR(IF((($C47*s_TR)/s_out!P47)&lt;0.01,($C47*s_TR)/s_out!P47,1-EXP(-(($C47*s_TR)/s_out!P47))),".")</f>
        <v>3.3576961060901839E-5</v>
      </c>
      <c r="AH47" s="103">
        <f>IFERROR(IF((($C47*s_TR)/s_out!Q47)&lt;0.01,($C47*s_TR)/s_out!Q47,1-EXP(-(($C47*s_TR)/s_out!Q47))),".")</f>
        <v>5.4217205260894354E-5</v>
      </c>
      <c r="AI47" s="103">
        <f>IFERROR(IF((($C47*s_TR)/s_out!R47)&lt;0.01,($C47*s_TR)/s_out!R47,1-EXP(-(($C47*s_TR)/s_out!R47))),".")</f>
        <v>1.1262019515588855E-5</v>
      </c>
    </row>
    <row r="48" spans="1:35">
      <c r="A48" s="98" t="s">
        <v>46</v>
      </c>
      <c r="B48" s="98" t="s">
        <v>24</v>
      </c>
      <c r="C48" s="113">
        <v>5</v>
      </c>
      <c r="D48" s="99">
        <f>SUM(D49:D62)</f>
        <v>1.7178543016076785E-3</v>
      </c>
      <c r="E48" s="99">
        <f t="shared" ref="E48:S48" si="4">SUM(E49:E62)</f>
        <v>1.2370265888050316</v>
      </c>
      <c r="F48" s="99">
        <f t="shared" si="4"/>
        <v>3.4729925934979221E-3</v>
      </c>
      <c r="G48" s="99">
        <f t="shared" si="4"/>
        <v>6.6147618837868009E-6</v>
      </c>
      <c r="H48" s="99">
        <f t="shared" si="4"/>
        <v>5.1974616569893878E-3</v>
      </c>
      <c r="I48" s="99">
        <f t="shared" si="4"/>
        <v>1.2387510578685228</v>
      </c>
      <c r="J48" s="99">
        <f t="shared" si="4"/>
        <v>2.0105460891841056E-4</v>
      </c>
      <c r="K48" s="99">
        <f t="shared" si="4"/>
        <v>3.7609660131691801E-5</v>
      </c>
      <c r="L48" s="99">
        <f t="shared" si="4"/>
        <v>1.0746104341757891E-4</v>
      </c>
      <c r="M48" s="99">
        <f t="shared" si="4"/>
        <v>1.7084228465635476E-4</v>
      </c>
      <c r="N48" s="99">
        <f t="shared" si="4"/>
        <v>3.6657480343465095E-5</v>
      </c>
      <c r="O48" s="99">
        <f t="shared" si="4"/>
        <v>1.9761149215054394E-4</v>
      </c>
      <c r="P48" s="99">
        <f t="shared" si="4"/>
        <v>3.6594482604717632E-5</v>
      </c>
      <c r="Q48" s="99">
        <f t="shared" si="4"/>
        <v>1.0563707133955628E-4</v>
      </c>
      <c r="R48" s="99">
        <f t="shared" si="4"/>
        <v>1.6588096554952827E-4</v>
      </c>
      <c r="S48" s="99">
        <f t="shared" si="4"/>
        <v>3.3298170728468938E-5</v>
      </c>
      <c r="T48" s="100">
        <f>IFERROR(IF(D48&lt;0.01,D48,1-EXP(-(D48))),".")</f>
        <v>1.7178543016076785E-3</v>
      </c>
      <c r="U48" s="100">
        <f t="shared" ref="U48:AI48" si="5">IFERROR(IF(E48&lt;0.01,E48,1-EXP(-(E48))),".")</f>
        <v>0.70975404327069769</v>
      </c>
      <c r="V48" s="100">
        <f t="shared" si="5"/>
        <v>3.4729925934979221E-3</v>
      </c>
      <c r="W48" s="100">
        <f t="shared" si="5"/>
        <v>6.6147618837868009E-6</v>
      </c>
      <c r="X48" s="100">
        <f t="shared" si="5"/>
        <v>5.1974616569893878E-3</v>
      </c>
      <c r="Y48" s="100">
        <f t="shared" si="5"/>
        <v>0.71025413212607058</v>
      </c>
      <c r="Z48" s="100">
        <f t="shared" si="5"/>
        <v>2.0105460891841056E-4</v>
      </c>
      <c r="AA48" s="100">
        <f t="shared" si="5"/>
        <v>3.7609660131691801E-5</v>
      </c>
      <c r="AB48" s="100">
        <f t="shared" si="5"/>
        <v>1.0746104341757891E-4</v>
      </c>
      <c r="AC48" s="100">
        <f t="shared" si="5"/>
        <v>1.7084228465635476E-4</v>
      </c>
      <c r="AD48" s="100">
        <f t="shared" si="5"/>
        <v>3.6657480343465095E-5</v>
      </c>
      <c r="AE48" s="100">
        <f t="shared" si="5"/>
        <v>1.9761149215054394E-4</v>
      </c>
      <c r="AF48" s="100">
        <f t="shared" si="5"/>
        <v>3.6594482604717632E-5</v>
      </c>
      <c r="AG48" s="100">
        <f t="shared" si="5"/>
        <v>1.0563707133955628E-4</v>
      </c>
      <c r="AH48" s="100">
        <f t="shared" si="5"/>
        <v>1.6588096554952827E-4</v>
      </c>
      <c r="AI48" s="100">
        <f t="shared" si="5"/>
        <v>3.3298170728468938E-5</v>
      </c>
    </row>
    <row r="49" spans="1:35">
      <c r="A49" s="101" t="s">
        <v>318</v>
      </c>
      <c r="B49" s="106">
        <v>1</v>
      </c>
      <c r="C49" s="89">
        <v>5</v>
      </c>
      <c r="D49" s="103">
        <f>IFERROR((($C49*s_TR)/s_out!C49),0)</f>
        <v>2.1680540197120473E-4</v>
      </c>
      <c r="E49" s="103">
        <f>IFERROR((($C49*s_TR)/s_out!D49),0)</f>
        <v>0.5889102439797288</v>
      </c>
      <c r="F49" s="103">
        <f>IFERROR((($C49*s_TR)/s_out!E49),0)</f>
        <v>1.6533847647950684E-3</v>
      </c>
      <c r="G49" s="103">
        <f>IFERROR((($C49*s_TR)/s_out!F49),0)</f>
        <v>2.8919190574534358E-8</v>
      </c>
      <c r="H49" s="103">
        <f>IFERROR((($C49*s_TR)/s_out!G49),0)</f>
        <v>1.870219085956848E-3</v>
      </c>
      <c r="I49" s="103">
        <f>IFERROR((($C49*s_TR)/s_out!H49),0)</f>
        <v>0.58912707830089062</v>
      </c>
      <c r="J49" s="103">
        <f>IFERROR((($C49*s_TR)/s_out!I49),0)</f>
        <v>6.808756099561643E-7</v>
      </c>
      <c r="K49" s="103">
        <f>IFERROR((($C49*s_TR)/s_out!J49),0)</f>
        <v>1.7257333216832875E-7</v>
      </c>
      <c r="L49" s="103">
        <f>IFERROR((($C49*s_TR)/s_out!K49),0)</f>
        <v>4.7184043437616438E-7</v>
      </c>
      <c r="M49" s="103">
        <f>IFERROR((($C49*s_TR)/s_out!L49),0)</f>
        <v>6.6178563958356172E-7</v>
      </c>
      <c r="N49" s="103">
        <f>IFERROR((($C49*s_TR)/s_out!M49),0)</f>
        <v>1.7021890248904108E-7</v>
      </c>
      <c r="O49" s="103">
        <f>IFERROR((($C49*s_TR)/s_out!N49),0)</f>
        <v>5.191585847964286E-7</v>
      </c>
      <c r="P49" s="103">
        <f>IFERROR((($C49*s_TR)/s_out!O49),0)</f>
        <v>1.401993650044551E-7</v>
      </c>
      <c r="Q49" s="103">
        <f>IFERROR((($C49*s_TR)/s_out!P49),0)</f>
        <v>3.8816295590246313E-7</v>
      </c>
      <c r="R49" s="103">
        <f>IFERROR((($C49*s_TR)/s_out!Q49),0)</f>
        <v>5.3887963135523339E-7</v>
      </c>
      <c r="S49" s="103">
        <f>IFERROR((($C49*s_TR)/s_out!R49),0)</f>
        <v>1.4557684191780823E-7</v>
      </c>
      <c r="T49" s="103">
        <f>IFERROR(IF((($C49*s_TR)/s_out!C49)&lt;0.01,($C49*s_TR)/s_out!C49,1-EXP(-(($C49*s_TR)/s_out!C49))),".")</f>
        <v>2.1680540197120473E-4</v>
      </c>
      <c r="U49" s="103">
        <f>IFERROR(IF((($C49*s_TR)/s_out!D49)&lt;0.01,($C49*s_TR)/s_out!D49,1-EXP(-(($C49*s_TR)/s_out!D49))),".")</f>
        <v>0.44506830449943235</v>
      </c>
      <c r="V49" s="103">
        <f>IFERROR(IF((($C49*s_TR)/s_out!E49)&lt;0.01,($C49*s_TR)/s_out!E49,1-EXP(-(($C49*s_TR)/s_out!E49))),".")</f>
        <v>1.6533847647950684E-3</v>
      </c>
      <c r="W49" s="103">
        <f>IFERROR(IF((($C49*s_TR)/s_out!F49)&lt;0.01,($C49*s_TR)/s_out!F49,1-EXP(-(($C49*s_TR)/s_out!F49))),".")</f>
        <v>2.8919190574534358E-8</v>
      </c>
      <c r="X49" s="103">
        <f>IFERROR(IF((($C49*s_TR)/s_out!G49)&lt;0.01,($C49*s_TR)/s_out!G49,1-EXP(-(($C49*s_TR)/s_out!G49))),".")</f>
        <v>1.870219085956848E-3</v>
      </c>
      <c r="Y49" s="103">
        <f>IFERROR(IF((($C49*s_TR)/s_out!H49)&lt;0.01,($C49*s_TR)/s_out!H49,1-EXP(-(($C49*s_TR)/s_out!H49))),".")</f>
        <v>0.44518861969221446</v>
      </c>
      <c r="Z49" s="103">
        <f>IFERROR(IF((($C49*s_TR)/s_out!I49)&lt;0.01,($C49*s_TR)/s_out!I49,1-EXP(-(($C49*s_TR)/s_out!I49))),".")</f>
        <v>6.808756099561643E-7</v>
      </c>
      <c r="AA49" s="103">
        <f>IFERROR(IF((($C49*s_TR)/s_out!J49)&lt;0.01,($C49*s_TR)/s_out!J49,1-EXP(-(($C49*s_TR)/s_out!J49))),".")</f>
        <v>1.7257333216832875E-7</v>
      </c>
      <c r="AB49" s="103">
        <f>IFERROR(IF((($C49*s_TR)/s_out!K49)&lt;0.01,($C49*s_TR)/s_out!K49,1-EXP(-(($C49*s_TR)/s_out!K49))),".")</f>
        <v>4.7184043437616438E-7</v>
      </c>
      <c r="AC49" s="103">
        <f>IFERROR(IF((($C49*s_TR)/s_out!L49)&lt;0.01,($C49*s_TR)/s_out!L49,1-EXP(-(($C49*s_TR)/s_out!L49))),".")</f>
        <v>6.6178563958356172E-7</v>
      </c>
      <c r="AD49" s="103">
        <f>IFERROR(IF((($C49*s_TR)/s_out!M49)&lt;0.01,($C49*s_TR)/s_out!M49,1-EXP(-(($C49*s_TR)/s_out!M49))),".")</f>
        <v>1.7021890248904108E-7</v>
      </c>
      <c r="AE49" s="103">
        <f>IFERROR(IF((($C49*s_TR)/s_out!N49)&lt;0.01,($C49*s_TR)/s_out!N49,1-EXP(-(($C49*s_TR)/s_out!N49))),".")</f>
        <v>5.191585847964286E-7</v>
      </c>
      <c r="AF49" s="103">
        <f>IFERROR(IF((($C49*s_TR)/s_out!O49)&lt;0.01,($C49*s_TR)/s_out!O49,1-EXP(-(($C49*s_TR)/s_out!O49))),".")</f>
        <v>1.401993650044551E-7</v>
      </c>
      <c r="AG49" s="103">
        <f>IFERROR(IF((($C49*s_TR)/s_out!P49)&lt;0.01,($C49*s_TR)/s_out!P49,1-EXP(-(($C49*s_TR)/s_out!P49))),".")</f>
        <v>3.8816295590246313E-7</v>
      </c>
      <c r="AH49" s="103">
        <f>IFERROR(IF((($C49*s_TR)/s_out!Q49)&lt;0.01,($C49*s_TR)/s_out!Q49,1-EXP(-(($C49*s_TR)/s_out!Q49))),".")</f>
        <v>5.3887963135523339E-7</v>
      </c>
      <c r="AI49" s="103">
        <f>IFERROR(IF((($C49*s_TR)/s_out!R49)&lt;0.01,($C49*s_TR)/s_out!R49,1-EXP(-(($C49*s_TR)/s_out!R49))),".")</f>
        <v>1.4557684191780823E-7</v>
      </c>
    </row>
    <row r="50" spans="1:35">
      <c r="A50" s="101" t="s">
        <v>319</v>
      </c>
      <c r="B50" s="106">
        <v>1</v>
      </c>
      <c r="C50" s="89">
        <v>5</v>
      </c>
      <c r="D50" s="103">
        <f>IFERROR((($C50*s_TR)/s_out!C50),0)</f>
        <v>0</v>
      </c>
      <c r="E50" s="103">
        <f>IFERROR((($C50*s_TR)/s_out!D50),0)</f>
        <v>4.7686733539573895E-5</v>
      </c>
      <c r="F50" s="103">
        <f>IFERROR((($C50*s_TR)/s_out!E50),0)</f>
        <v>1.3388206356262234E-7</v>
      </c>
      <c r="G50" s="103">
        <f>IFERROR((($C50*s_TR)/s_out!F50),0)</f>
        <v>1.5401289406188094E-9</v>
      </c>
      <c r="H50" s="103">
        <f>IFERROR((($C50*s_TR)/s_out!G50),0)</f>
        <v>1.3542219250324114E-7</v>
      </c>
      <c r="I50" s="103">
        <f>IFERROR((($C50*s_TR)/s_out!H50),0)</f>
        <v>4.7688273668514514E-5</v>
      </c>
      <c r="J50" s="103">
        <f>IFERROR((($C50*s_TR)/s_out!I50),0)</f>
        <v>4.2477383384383562E-8</v>
      </c>
      <c r="K50" s="103">
        <f>IFERROR((($C50*s_TR)/s_out!J50),0)</f>
        <v>8.9524747325983563E-9</v>
      </c>
      <c r="L50" s="103">
        <f>IFERROR((($C50*s_TR)/s_out!K50),0)</f>
        <v>2.5263789952201639E-8</v>
      </c>
      <c r="M50" s="103">
        <f>IFERROR((($C50*s_TR)/s_out!L50),0)</f>
        <v>3.8669066253369863E-8</v>
      </c>
      <c r="N50" s="103">
        <f>IFERROR((($C50*s_TR)/s_out!M50),0)</f>
        <v>8.7884241484931493E-9</v>
      </c>
      <c r="O50" s="103">
        <f>IFERROR((($C50*s_TR)/s_out!N50),0)</f>
        <v>4.0103999691780804E-8</v>
      </c>
      <c r="P50" s="103">
        <f>IFERROR((($C50*s_TR)/s_out!O50),0)</f>
        <v>8.4191836617398161E-9</v>
      </c>
      <c r="Q50" s="103">
        <f>IFERROR((($C50*s_TR)/s_out!P50),0)</f>
        <v>2.3567832814447387E-8</v>
      </c>
      <c r="R50" s="103">
        <f>IFERROR((($C50*s_TR)/s_out!Q50),0)</f>
        <v>3.5603848751615411E-8</v>
      </c>
      <c r="S50" s="103">
        <f>IFERROR((($C50*s_TR)/s_out!R50),0)</f>
        <v>7.7528832193158973E-9</v>
      </c>
      <c r="T50" s="103" t="str">
        <f>IFERROR(IF((($C50*s_TR)/s_out!C50)&lt;0.01,($C50*s_TR)/s_out!C50,1-EXP(-(($C50*s_TR)/s_out!C50))),".")</f>
        <v>.</v>
      </c>
      <c r="U50" s="103">
        <f>IFERROR(IF((($C50*s_TR)/s_out!D50)&lt;0.01,($C50*s_TR)/s_out!D50,1-EXP(-(($C50*s_TR)/s_out!D50))),".")</f>
        <v>4.7686733539573895E-5</v>
      </c>
      <c r="V50" s="103">
        <f>IFERROR(IF((($C50*s_TR)/s_out!E50)&lt;0.01,($C50*s_TR)/s_out!E50,1-EXP(-(($C50*s_TR)/s_out!E50))),".")</f>
        <v>1.3388206356262234E-7</v>
      </c>
      <c r="W50" s="103">
        <f>IFERROR(IF((($C50*s_TR)/s_out!F50)&lt;0.01,($C50*s_TR)/s_out!F50,1-EXP(-(($C50*s_TR)/s_out!F50))),".")</f>
        <v>1.5401289406188094E-9</v>
      </c>
      <c r="X50" s="103">
        <f>IFERROR(IF((($C50*s_TR)/s_out!G50)&lt;0.01,($C50*s_TR)/s_out!G50,1-EXP(-(($C50*s_TR)/s_out!G50))),".")</f>
        <v>1.3542219250324114E-7</v>
      </c>
      <c r="Y50" s="103">
        <f>IFERROR(IF((($C50*s_TR)/s_out!H50)&lt;0.01,($C50*s_TR)/s_out!H50,1-EXP(-(($C50*s_TR)/s_out!H50))),".")</f>
        <v>4.7688273668514514E-5</v>
      </c>
      <c r="Z50" s="103">
        <f>IFERROR(IF((($C50*s_TR)/s_out!I50)&lt;0.01,($C50*s_TR)/s_out!I50,1-EXP(-(($C50*s_TR)/s_out!I50))),".")</f>
        <v>4.2477383384383562E-8</v>
      </c>
      <c r="AA50" s="103">
        <f>IFERROR(IF((($C50*s_TR)/s_out!J50)&lt;0.01,($C50*s_TR)/s_out!J50,1-EXP(-(($C50*s_TR)/s_out!J50))),".")</f>
        <v>8.9524747325983563E-9</v>
      </c>
      <c r="AB50" s="103">
        <f>IFERROR(IF((($C50*s_TR)/s_out!K50)&lt;0.01,($C50*s_TR)/s_out!K50,1-EXP(-(($C50*s_TR)/s_out!K50))),".")</f>
        <v>2.5263789952201639E-8</v>
      </c>
      <c r="AC50" s="103">
        <f>IFERROR(IF((($C50*s_TR)/s_out!L50)&lt;0.01,($C50*s_TR)/s_out!L50,1-EXP(-(($C50*s_TR)/s_out!L50))),".")</f>
        <v>3.8669066253369863E-8</v>
      </c>
      <c r="AD50" s="103">
        <f>IFERROR(IF((($C50*s_TR)/s_out!M50)&lt;0.01,($C50*s_TR)/s_out!M50,1-EXP(-(($C50*s_TR)/s_out!M50))),".")</f>
        <v>8.7884241484931493E-9</v>
      </c>
      <c r="AE50" s="103">
        <f>IFERROR(IF((($C50*s_TR)/s_out!N50)&lt;0.01,($C50*s_TR)/s_out!N50,1-EXP(-(($C50*s_TR)/s_out!N50))),".")</f>
        <v>4.0103999691780804E-8</v>
      </c>
      <c r="AF50" s="103">
        <f>IFERROR(IF((($C50*s_TR)/s_out!O50)&lt;0.01,($C50*s_TR)/s_out!O50,1-EXP(-(($C50*s_TR)/s_out!O50))),".")</f>
        <v>8.4191836617398161E-9</v>
      </c>
      <c r="AG50" s="103">
        <f>IFERROR(IF((($C50*s_TR)/s_out!P50)&lt;0.01,($C50*s_TR)/s_out!P50,1-EXP(-(($C50*s_TR)/s_out!P50))),".")</f>
        <v>2.3567832814447387E-8</v>
      </c>
      <c r="AH50" s="103">
        <f>IFERROR(IF((($C50*s_TR)/s_out!Q50)&lt;0.01,($C50*s_TR)/s_out!Q50,1-EXP(-(($C50*s_TR)/s_out!Q50))),".")</f>
        <v>3.5603848751615411E-8</v>
      </c>
      <c r="AI50" s="103">
        <f>IFERROR(IF((($C50*s_TR)/s_out!R50)&lt;0.01,($C50*s_TR)/s_out!R50,1-EXP(-(($C50*s_TR)/s_out!R50))),".")</f>
        <v>7.7528832193158973E-9</v>
      </c>
    </row>
    <row r="51" spans="1:35">
      <c r="A51" s="101" t="s">
        <v>320</v>
      </c>
      <c r="B51" s="106">
        <v>1</v>
      </c>
      <c r="C51" s="89">
        <v>5</v>
      </c>
      <c r="D51" s="103">
        <f>IFERROR((($C51*s_TR)/s_out!C51),0)</f>
        <v>0</v>
      </c>
      <c r="E51" s="103">
        <f>IFERROR((($C51*s_TR)/s_out!D51),0)</f>
        <v>2.9072175271933209E-4</v>
      </c>
      <c r="F51" s="103">
        <f>IFERROR((($C51*s_TR)/s_out!E51),0)</f>
        <v>8.1621082610546058E-7</v>
      </c>
      <c r="G51" s="103">
        <f>IFERROR((($C51*s_TR)/s_out!F51),0)</f>
        <v>2.3802165335845674E-14</v>
      </c>
      <c r="H51" s="103">
        <f>IFERROR((($C51*s_TR)/s_out!G51),0)</f>
        <v>8.1621084990762596E-7</v>
      </c>
      <c r="I51" s="103">
        <f>IFERROR((($C51*s_TR)/s_out!H51),0)</f>
        <v>2.9072175274313429E-4</v>
      </c>
      <c r="J51" s="103">
        <f>IFERROR((($C51*s_TR)/s_out!I51),0)</f>
        <v>1.6668388570191778E-13</v>
      </c>
      <c r="K51" s="103">
        <f>IFERROR((($C51*s_TR)/s_out!J51),0)</f>
        <v>7.6913519955287674E-14</v>
      </c>
      <c r="L51" s="103">
        <f>IFERROR((($C51*s_TR)/s_out!K51),0)</f>
        <v>1.4563506737095893E-13</v>
      </c>
      <c r="M51" s="103">
        <f>IFERROR((($C51*s_TR)/s_out!L51),0)</f>
        <v>1.6611499871999997E-13</v>
      </c>
      <c r="N51" s="103">
        <f>IFERROR((($C51*s_TR)/s_out!M51),0)</f>
        <v>1.2913734489534243E-13</v>
      </c>
      <c r="O51" s="103">
        <f>IFERROR((($C51*s_TR)/s_out!N51),0)</f>
        <v>1.5465515168219178E-13</v>
      </c>
      <c r="P51" s="103">
        <f>IFERROR((($C51*s_TR)/s_out!O51),0)</f>
        <v>7.1363059752328779E-14</v>
      </c>
      <c r="Q51" s="103">
        <f>IFERROR((($C51*s_TR)/s_out!P51),0)</f>
        <v>1.351253202410959E-13</v>
      </c>
      <c r="R51" s="103">
        <f>IFERROR((($C51*s_TR)/s_out!Q51),0)</f>
        <v>1.541273184E-13</v>
      </c>
      <c r="S51" s="103">
        <f>IFERROR((($C51*s_TR)/s_out!R51),0)</f>
        <v>1.1981815505753426E-13</v>
      </c>
      <c r="T51" s="103" t="str">
        <f>IFERROR(IF((($C51*s_TR)/s_out!C51)&lt;0.01,($C51*s_TR)/s_out!C51,1-EXP(-(($C51*s_TR)/s_out!C51))),".")</f>
        <v>.</v>
      </c>
      <c r="U51" s="103">
        <f>IFERROR(IF((($C51*s_TR)/s_out!D51)&lt;0.01,($C51*s_TR)/s_out!D51,1-EXP(-(($C51*s_TR)/s_out!D51))),".")</f>
        <v>2.9072175271933209E-4</v>
      </c>
      <c r="V51" s="103">
        <f>IFERROR(IF((($C51*s_TR)/s_out!E51)&lt;0.01,($C51*s_TR)/s_out!E51,1-EXP(-(($C51*s_TR)/s_out!E51))),".")</f>
        <v>8.1621082610546058E-7</v>
      </c>
      <c r="W51" s="103">
        <f>IFERROR(IF((($C51*s_TR)/s_out!F51)&lt;0.01,($C51*s_TR)/s_out!F51,1-EXP(-(($C51*s_TR)/s_out!F51))),".")</f>
        <v>2.3802165335845674E-14</v>
      </c>
      <c r="X51" s="103">
        <f>IFERROR(IF((($C51*s_TR)/s_out!G51)&lt;0.01,($C51*s_TR)/s_out!G51,1-EXP(-(($C51*s_TR)/s_out!G51))),".")</f>
        <v>8.1621084990762596E-7</v>
      </c>
      <c r="Y51" s="103">
        <f>IFERROR(IF((($C51*s_TR)/s_out!H51)&lt;0.01,($C51*s_TR)/s_out!H51,1-EXP(-(($C51*s_TR)/s_out!H51))),".")</f>
        <v>2.9072175274313429E-4</v>
      </c>
      <c r="Z51" s="103">
        <f>IFERROR(IF((($C51*s_TR)/s_out!I51)&lt;0.01,($C51*s_TR)/s_out!I51,1-EXP(-(($C51*s_TR)/s_out!I51))),".")</f>
        <v>1.6668388570191778E-13</v>
      </c>
      <c r="AA51" s="103">
        <f>IFERROR(IF((($C51*s_TR)/s_out!J51)&lt;0.01,($C51*s_TR)/s_out!J51,1-EXP(-(($C51*s_TR)/s_out!J51))),".")</f>
        <v>7.6913519955287674E-14</v>
      </c>
      <c r="AB51" s="103">
        <f>IFERROR(IF((($C51*s_TR)/s_out!K51)&lt;0.01,($C51*s_TR)/s_out!K51,1-EXP(-(($C51*s_TR)/s_out!K51))),".")</f>
        <v>1.4563506737095893E-13</v>
      </c>
      <c r="AC51" s="103">
        <f>IFERROR(IF((($C51*s_TR)/s_out!L51)&lt;0.01,($C51*s_TR)/s_out!L51,1-EXP(-(($C51*s_TR)/s_out!L51))),".")</f>
        <v>1.6611499871999997E-13</v>
      </c>
      <c r="AD51" s="103">
        <f>IFERROR(IF((($C51*s_TR)/s_out!M51)&lt;0.01,($C51*s_TR)/s_out!M51,1-EXP(-(($C51*s_TR)/s_out!M51))),".")</f>
        <v>1.2913734489534243E-13</v>
      </c>
      <c r="AE51" s="103">
        <f>IFERROR(IF((($C51*s_TR)/s_out!N51)&lt;0.01,($C51*s_TR)/s_out!N51,1-EXP(-(($C51*s_TR)/s_out!N51))),".")</f>
        <v>1.5465515168219178E-13</v>
      </c>
      <c r="AF51" s="103">
        <f>IFERROR(IF((($C51*s_TR)/s_out!O51)&lt;0.01,($C51*s_TR)/s_out!O51,1-EXP(-(($C51*s_TR)/s_out!O51))),".")</f>
        <v>7.1363059752328779E-14</v>
      </c>
      <c r="AG51" s="103">
        <f>IFERROR(IF((($C51*s_TR)/s_out!P51)&lt;0.01,($C51*s_TR)/s_out!P51,1-EXP(-(($C51*s_TR)/s_out!P51))),".")</f>
        <v>1.351253202410959E-13</v>
      </c>
      <c r="AH51" s="103">
        <f>IFERROR(IF((($C51*s_TR)/s_out!Q51)&lt;0.01,($C51*s_TR)/s_out!Q51,1-EXP(-(($C51*s_TR)/s_out!Q51))),".")</f>
        <v>1.541273184E-13</v>
      </c>
      <c r="AI51" s="103">
        <f>IFERROR(IF((($C51*s_TR)/s_out!R51)&lt;0.01,($C51*s_TR)/s_out!R51,1-EXP(-(($C51*s_TR)/s_out!R51))),".")</f>
        <v>1.1981815505753426E-13</v>
      </c>
    </row>
    <row r="52" spans="1:35">
      <c r="A52" s="101" t="s">
        <v>321</v>
      </c>
      <c r="B52" s="106">
        <v>0.99980000000000002</v>
      </c>
      <c r="C52" s="89">
        <v>5</v>
      </c>
      <c r="D52" s="103">
        <f>IFERROR((($C52*s_TR)/s_out!C52),0)</f>
        <v>1.6229921654638576E-7</v>
      </c>
      <c r="E52" s="103">
        <f>IFERROR((($C52*s_TR)/s_out!D52),0)</f>
        <v>1.6247886597305645E-3</v>
      </c>
      <c r="F52" s="103">
        <f>IFERROR((($C52*s_TR)/s_out!E52),0)</f>
        <v>4.5616472857666622E-6</v>
      </c>
      <c r="G52" s="103">
        <f>IFERROR((($C52*s_TR)/s_out!F52),0)</f>
        <v>1.0030432031506961E-6</v>
      </c>
      <c r="H52" s="103">
        <f>IFERROR((($C52*s_TR)/s_out!G52),0)</f>
        <v>5.7269897054637436E-6</v>
      </c>
      <c r="I52" s="103">
        <f>IFERROR((($C52*s_TR)/s_out!H52),0)</f>
        <v>1.6259540021502617E-3</v>
      </c>
      <c r="J52" s="103">
        <f>IFERROR((($C52*s_TR)/s_out!I52),0)</f>
        <v>2.5897885821419911E-5</v>
      </c>
      <c r="K52" s="103">
        <f>IFERROR((($C52*s_TR)/s_out!J52),0)</f>
        <v>5.8916929436273729E-6</v>
      </c>
      <c r="L52" s="103">
        <f>IFERROR((($C52*s_TR)/s_out!K52),0)</f>
        <v>1.6409095223160535E-5</v>
      </c>
      <c r="M52" s="103">
        <f>IFERROR((($C52*s_TR)/s_out!L52),0)</f>
        <v>2.4254541715242852E-5</v>
      </c>
      <c r="N52" s="103">
        <f>IFERROR((($C52*s_TR)/s_out!M52),0)</f>
        <v>5.8125689681447742E-6</v>
      </c>
      <c r="O52" s="103">
        <f>IFERROR((($C52*s_TR)/s_out!N52),0)</f>
        <v>2.3062834477714018E-5</v>
      </c>
      <c r="P52" s="103">
        <f>IFERROR((($C52*s_TR)/s_out!O52),0)</f>
        <v>5.253604408217263E-6</v>
      </c>
      <c r="Q52" s="103">
        <f>IFERROR((($C52*s_TR)/s_out!P52),0)</f>
        <v>1.4696850400079058E-5</v>
      </c>
      <c r="R52" s="103">
        <f>IFERROR((($C52*s_TR)/s_out!Q52),0)</f>
        <v>2.0543145078340735E-5</v>
      </c>
      <c r="S52" s="103">
        <f>IFERROR((($C52*s_TR)/s_out!R52),0)</f>
        <v>5.0492375104849219E-6</v>
      </c>
      <c r="T52" s="103">
        <f>IFERROR(IF((($C52*s_TR)/s_out!C52)&lt;0.01,($C52*s_TR)/s_out!C52,1-EXP(-(($C52*s_TR)/s_out!C52))),".")</f>
        <v>1.6229921654638576E-7</v>
      </c>
      <c r="U52" s="103">
        <f>IFERROR(IF((($C52*s_TR)/s_out!D52)&lt;0.01,($C52*s_TR)/s_out!D52,1-EXP(-(($C52*s_TR)/s_out!D52))),".")</f>
        <v>1.6247886597305645E-3</v>
      </c>
      <c r="V52" s="103">
        <f>IFERROR(IF((($C52*s_TR)/s_out!E52)&lt;0.01,($C52*s_TR)/s_out!E52,1-EXP(-(($C52*s_TR)/s_out!E52))),".")</f>
        <v>4.5616472857666622E-6</v>
      </c>
      <c r="W52" s="103">
        <f>IFERROR(IF((($C52*s_TR)/s_out!F52)&lt;0.01,($C52*s_TR)/s_out!F52,1-EXP(-(($C52*s_TR)/s_out!F52))),".")</f>
        <v>1.0030432031506961E-6</v>
      </c>
      <c r="X52" s="103">
        <f>IFERROR(IF((($C52*s_TR)/s_out!G52)&lt;0.01,($C52*s_TR)/s_out!G52,1-EXP(-(($C52*s_TR)/s_out!G52))),".")</f>
        <v>5.7269897054637436E-6</v>
      </c>
      <c r="Y52" s="103">
        <f>IFERROR(IF((($C52*s_TR)/s_out!H52)&lt;0.01,($C52*s_TR)/s_out!H52,1-EXP(-(($C52*s_TR)/s_out!H52))),".")</f>
        <v>1.6259540021502617E-3</v>
      </c>
      <c r="Z52" s="103">
        <f>IFERROR(IF((($C52*s_TR)/s_out!I52)&lt;0.01,($C52*s_TR)/s_out!I52,1-EXP(-(($C52*s_TR)/s_out!I52))),".")</f>
        <v>2.5897885821419911E-5</v>
      </c>
      <c r="AA52" s="103">
        <f>IFERROR(IF((($C52*s_TR)/s_out!J52)&lt;0.01,($C52*s_TR)/s_out!J52,1-EXP(-(($C52*s_TR)/s_out!J52))),".")</f>
        <v>5.8916929436273729E-6</v>
      </c>
      <c r="AB52" s="103">
        <f>IFERROR(IF((($C52*s_TR)/s_out!K52)&lt;0.01,($C52*s_TR)/s_out!K52,1-EXP(-(($C52*s_TR)/s_out!K52))),".")</f>
        <v>1.6409095223160535E-5</v>
      </c>
      <c r="AC52" s="103">
        <f>IFERROR(IF((($C52*s_TR)/s_out!L52)&lt;0.01,($C52*s_TR)/s_out!L52,1-EXP(-(($C52*s_TR)/s_out!L52))),".")</f>
        <v>2.4254541715242852E-5</v>
      </c>
      <c r="AD52" s="103">
        <f>IFERROR(IF((($C52*s_TR)/s_out!M52)&lt;0.01,($C52*s_TR)/s_out!M52,1-EXP(-(($C52*s_TR)/s_out!M52))),".")</f>
        <v>5.8125689681447742E-6</v>
      </c>
      <c r="AE52" s="103">
        <f>IFERROR(IF((($C52*s_TR)/s_out!N52)&lt;0.01,($C52*s_TR)/s_out!N52,1-EXP(-(($C52*s_TR)/s_out!N52))),".")</f>
        <v>2.3062834477714018E-5</v>
      </c>
      <c r="AF52" s="103">
        <f>IFERROR(IF((($C52*s_TR)/s_out!O52)&lt;0.01,($C52*s_TR)/s_out!O52,1-EXP(-(($C52*s_TR)/s_out!O52))),".")</f>
        <v>5.253604408217263E-6</v>
      </c>
      <c r="AG52" s="103">
        <f>IFERROR(IF((($C52*s_TR)/s_out!P52)&lt;0.01,($C52*s_TR)/s_out!P52,1-EXP(-(($C52*s_TR)/s_out!P52))),".")</f>
        <v>1.4696850400079058E-5</v>
      </c>
      <c r="AH52" s="103">
        <f>IFERROR(IF((($C52*s_TR)/s_out!Q52)&lt;0.01,($C52*s_TR)/s_out!Q52,1-EXP(-(($C52*s_TR)/s_out!Q52))),".")</f>
        <v>2.0543145078340735E-5</v>
      </c>
      <c r="AI52" s="103">
        <f>IFERROR(IF((($C52*s_TR)/s_out!R52)&lt;0.01,($C52*s_TR)/s_out!R52,1-EXP(-(($C52*s_TR)/s_out!R52))),".")</f>
        <v>5.0492375104849219E-6</v>
      </c>
    </row>
    <row r="53" spans="1:35">
      <c r="A53" s="101" t="s">
        <v>322</v>
      </c>
      <c r="B53" s="106">
        <v>2.0000000000000001E-4</v>
      </c>
      <c r="C53" s="89">
        <v>5</v>
      </c>
      <c r="D53" s="103">
        <f>IFERROR((($C53*s_TR)/s_out!C53),0)</f>
        <v>0</v>
      </c>
      <c r="E53" s="103">
        <f>IFERROR((($C53*s_TR)/s_out!D53),0)</f>
        <v>0</v>
      </c>
      <c r="F53" s="103">
        <f>IFERROR((($C53*s_TR)/s_out!E53),0)</f>
        <v>0</v>
      </c>
      <c r="G53" s="103">
        <f>IFERROR((($C53*s_TR)/s_out!F53),0)</f>
        <v>1.7930265517311059E-14</v>
      </c>
      <c r="H53" s="103">
        <f>IFERROR((($C53*s_TR)/s_out!G53),0)</f>
        <v>1.7930265517311059E-14</v>
      </c>
      <c r="I53" s="103">
        <f>IFERROR((($C53*s_TR)/s_out!H53),0)</f>
        <v>1.7930265517311059E-14</v>
      </c>
      <c r="J53" s="103">
        <f>IFERROR((($C53*s_TR)/s_out!I53),0)</f>
        <v>1.6483646921424657E-13</v>
      </c>
      <c r="K53" s="103">
        <f>IFERROR((($C53*s_TR)/s_out!J53),0)</f>
        <v>5.0390859354687114E-14</v>
      </c>
      <c r="L53" s="103">
        <f>IFERROR((($C53*s_TR)/s_out!K53),0)</f>
        <v>1.1075607867629589E-13</v>
      </c>
      <c r="M53" s="103">
        <f>IFERROR((($C53*s_TR)/s_out!L53),0)</f>
        <v>1.5361356067199999E-13</v>
      </c>
      <c r="N53" s="103">
        <f>IFERROR((($C53*s_TR)/s_out!M53),0)</f>
        <v>1.1994483504526026E-13</v>
      </c>
      <c r="O53" s="103">
        <f>IFERROR((($C53*s_TR)/s_out!N53),0)</f>
        <v>1.2404082131506849E-13</v>
      </c>
      <c r="P53" s="103">
        <f>IFERROR((($C53*s_TR)/s_out!O53),0)</f>
        <v>3.7919542992657527E-14</v>
      </c>
      <c r="Q53" s="103">
        <f>IFERROR((($C53*s_TR)/s_out!P53),0)</f>
        <v>8.3344875258082182E-14</v>
      </c>
      <c r="R53" s="103">
        <f>IFERROR((($C53*s_TR)/s_out!Q53),0)</f>
        <v>1.1559548880000001E-13</v>
      </c>
      <c r="S53" s="103">
        <f>IFERROR((($C53*s_TR)/s_out!R53),0)</f>
        <v>9.025949125479452E-14</v>
      </c>
      <c r="T53" s="103" t="str">
        <f>IFERROR(IF((($C53*s_TR)/s_out!C53)&lt;0.01,($C53*s_TR)/s_out!C53,1-EXP(-(($C53*s_TR)/s_out!C53))),".")</f>
        <v>.</v>
      </c>
      <c r="U53" s="103" t="str">
        <f>IFERROR(IF((($C53*s_TR)/s_out!D53)&lt;0.01,($C53*s_TR)/s_out!D53,1-EXP(-(($C53*s_TR)/s_out!D53))),".")</f>
        <v>.</v>
      </c>
      <c r="V53" s="103" t="str">
        <f>IFERROR(IF((($C53*s_TR)/s_out!E53)&lt;0.01,($C53*s_TR)/s_out!E53,1-EXP(-(($C53*s_TR)/s_out!E53))),".")</f>
        <v>.</v>
      </c>
      <c r="W53" s="103">
        <f>IFERROR(IF((($C53*s_TR)/s_out!F53)&lt;0.01,($C53*s_TR)/s_out!F53,1-EXP(-(($C53*s_TR)/s_out!F53))),".")</f>
        <v>1.7930265517311059E-14</v>
      </c>
      <c r="X53" s="103">
        <f>IFERROR(IF((($C53*s_TR)/s_out!G53)&lt;0.01,($C53*s_TR)/s_out!G53,1-EXP(-(($C53*s_TR)/s_out!G53))),".")</f>
        <v>1.7930265517311059E-14</v>
      </c>
      <c r="Y53" s="103">
        <f>IFERROR(IF((($C53*s_TR)/s_out!H53)&lt;0.01,($C53*s_TR)/s_out!H53,1-EXP(-(($C53*s_TR)/s_out!H53))),".")</f>
        <v>1.7930265517311059E-14</v>
      </c>
      <c r="Z53" s="103">
        <f>IFERROR(IF((($C53*s_TR)/s_out!I53)&lt;0.01,($C53*s_TR)/s_out!I53,1-EXP(-(($C53*s_TR)/s_out!I53))),".")</f>
        <v>1.6483646921424657E-13</v>
      </c>
      <c r="AA53" s="103">
        <f>IFERROR(IF((($C53*s_TR)/s_out!J53)&lt;0.01,($C53*s_TR)/s_out!J53,1-EXP(-(($C53*s_TR)/s_out!J53))),".")</f>
        <v>5.0390859354687114E-14</v>
      </c>
      <c r="AB53" s="103">
        <f>IFERROR(IF((($C53*s_TR)/s_out!K53)&lt;0.01,($C53*s_TR)/s_out!K53,1-EXP(-(($C53*s_TR)/s_out!K53))),".")</f>
        <v>1.1075607867629589E-13</v>
      </c>
      <c r="AC53" s="103">
        <f>IFERROR(IF((($C53*s_TR)/s_out!L53)&lt;0.01,($C53*s_TR)/s_out!L53,1-EXP(-(($C53*s_TR)/s_out!L53))),".")</f>
        <v>1.5361356067199999E-13</v>
      </c>
      <c r="AD53" s="103">
        <f>IFERROR(IF((($C53*s_TR)/s_out!M53)&lt;0.01,($C53*s_TR)/s_out!M53,1-EXP(-(($C53*s_TR)/s_out!M53))),".")</f>
        <v>1.1994483504526026E-13</v>
      </c>
      <c r="AE53" s="103">
        <f>IFERROR(IF((($C53*s_TR)/s_out!N53)&lt;0.01,($C53*s_TR)/s_out!N53,1-EXP(-(($C53*s_TR)/s_out!N53))),".")</f>
        <v>1.2404082131506849E-13</v>
      </c>
      <c r="AF53" s="103">
        <f>IFERROR(IF((($C53*s_TR)/s_out!O53)&lt;0.01,($C53*s_TR)/s_out!O53,1-EXP(-(($C53*s_TR)/s_out!O53))),".")</f>
        <v>3.7919542992657527E-14</v>
      </c>
      <c r="AG53" s="103">
        <f>IFERROR(IF((($C53*s_TR)/s_out!P53)&lt;0.01,($C53*s_TR)/s_out!P53,1-EXP(-(($C53*s_TR)/s_out!P53))),".")</f>
        <v>8.3344875258082182E-14</v>
      </c>
      <c r="AH53" s="103">
        <f>IFERROR(IF((($C53*s_TR)/s_out!Q53)&lt;0.01,($C53*s_TR)/s_out!Q53,1-EXP(-(($C53*s_TR)/s_out!Q53))),".")</f>
        <v>1.1559548880000001E-13</v>
      </c>
      <c r="AI53" s="103">
        <f>IFERROR(IF((($C53*s_TR)/s_out!R53)&lt;0.01,($C53*s_TR)/s_out!R53,1-EXP(-(($C53*s_TR)/s_out!R53))),".")</f>
        <v>9.025949125479452E-14</v>
      </c>
    </row>
    <row r="54" spans="1:35">
      <c r="A54" s="101" t="s">
        <v>323</v>
      </c>
      <c r="B54" s="106">
        <v>0.99999979999999999</v>
      </c>
      <c r="C54" s="89">
        <v>5</v>
      </c>
      <c r="D54" s="103">
        <f>IFERROR((($C54*s_TR)/s_out!C54),0)</f>
        <v>1.0840267930506214E-7</v>
      </c>
      <c r="E54" s="103">
        <f>IFERROR((($C54*s_TR)/s_out!D54),0)</f>
        <v>1.292561203218263E-3</v>
      </c>
      <c r="F54" s="103">
        <f>IFERROR((($C54*s_TR)/s_out!E54),0)</f>
        <v>3.6289078392051538E-6</v>
      </c>
      <c r="G54" s="103">
        <f>IFERROR((($C54*s_TR)/s_out!F54),0)</f>
        <v>5.5482394999573919E-6</v>
      </c>
      <c r="H54" s="103">
        <f>IFERROR((($C54*s_TR)/s_out!G54),0)</f>
        <v>9.2855500184676082E-6</v>
      </c>
      <c r="I54" s="103">
        <f>IFERROR((($C54*s_TR)/s_out!H54),0)</f>
        <v>1.2982178453975254E-3</v>
      </c>
      <c r="J54" s="103">
        <f>IFERROR((($C54*s_TR)/s_out!I54),0)</f>
        <v>1.7430371075103168E-4</v>
      </c>
      <c r="K54" s="103">
        <f>IFERROR((($C54*s_TR)/s_out!J54),0)</f>
        <v>3.1479970653922413E-5</v>
      </c>
      <c r="L54" s="103">
        <f>IFERROR((($C54*s_TR)/s_out!K54),0)</f>
        <v>9.0449493146481307E-5</v>
      </c>
      <c r="M54" s="103">
        <f>IFERROR((($C54*s_TR)/s_out!L54),0)</f>
        <v>1.4576113172502808E-4</v>
      </c>
      <c r="N54" s="103">
        <f>IFERROR((($C54*s_TR)/s_out!M54),0)</f>
        <v>3.0482365950100935E-5</v>
      </c>
      <c r="O54" s="103">
        <f>IFERROR((($C54*s_TR)/s_out!N54),0)</f>
        <v>1.7381734112677791E-4</v>
      </c>
      <c r="P54" s="103">
        <f>IFERROR((($C54*s_TR)/s_out!O54),0)</f>
        <v>3.1132839493569108E-5</v>
      </c>
      <c r="Q54" s="103">
        <f>IFERROR((($C54*s_TR)/s_out!P54),0)</f>
        <v>9.040451210864581E-5</v>
      </c>
      <c r="R54" s="103">
        <f>IFERROR((($C54*s_TR)/s_out!Q54),0)</f>
        <v>1.4460429734625802E-4</v>
      </c>
      <c r="S54" s="103">
        <f>IFERROR((($C54*s_TR)/s_out!R54),0)</f>
        <v>2.7929384210313148E-5</v>
      </c>
      <c r="T54" s="103">
        <f>IFERROR(IF((($C54*s_TR)/s_out!C54)&lt;0.01,($C54*s_TR)/s_out!C54,1-EXP(-(($C54*s_TR)/s_out!C54))),".")</f>
        <v>1.0840267930506214E-7</v>
      </c>
      <c r="U54" s="103">
        <f>IFERROR(IF((($C54*s_TR)/s_out!D54)&lt;0.01,($C54*s_TR)/s_out!D54,1-EXP(-(($C54*s_TR)/s_out!D54))),".")</f>
        <v>1.292561203218263E-3</v>
      </c>
      <c r="V54" s="103">
        <f>IFERROR(IF((($C54*s_TR)/s_out!E54)&lt;0.01,($C54*s_TR)/s_out!E54,1-EXP(-(($C54*s_TR)/s_out!E54))),".")</f>
        <v>3.6289078392051538E-6</v>
      </c>
      <c r="W54" s="103">
        <f>IFERROR(IF((($C54*s_TR)/s_out!F54)&lt;0.01,($C54*s_TR)/s_out!F54,1-EXP(-(($C54*s_TR)/s_out!F54))),".")</f>
        <v>5.5482394999573919E-6</v>
      </c>
      <c r="X54" s="103">
        <f>IFERROR(IF((($C54*s_TR)/s_out!G54)&lt;0.01,($C54*s_TR)/s_out!G54,1-EXP(-(($C54*s_TR)/s_out!G54))),".")</f>
        <v>9.2855500184676082E-6</v>
      </c>
      <c r="Y54" s="103">
        <f>IFERROR(IF((($C54*s_TR)/s_out!H54)&lt;0.01,($C54*s_TR)/s_out!H54,1-EXP(-(($C54*s_TR)/s_out!H54))),".")</f>
        <v>1.2982178453975254E-3</v>
      </c>
      <c r="Z54" s="103">
        <f>IFERROR(IF((($C54*s_TR)/s_out!I54)&lt;0.01,($C54*s_TR)/s_out!I54,1-EXP(-(($C54*s_TR)/s_out!I54))),".")</f>
        <v>1.7430371075103168E-4</v>
      </c>
      <c r="AA54" s="103">
        <f>IFERROR(IF((($C54*s_TR)/s_out!J54)&lt;0.01,($C54*s_TR)/s_out!J54,1-EXP(-(($C54*s_TR)/s_out!J54))),".")</f>
        <v>3.1479970653922413E-5</v>
      </c>
      <c r="AB54" s="103">
        <f>IFERROR(IF((($C54*s_TR)/s_out!K54)&lt;0.01,($C54*s_TR)/s_out!K54,1-EXP(-(($C54*s_TR)/s_out!K54))),".")</f>
        <v>9.0449493146481307E-5</v>
      </c>
      <c r="AC54" s="103">
        <f>IFERROR(IF((($C54*s_TR)/s_out!L54)&lt;0.01,($C54*s_TR)/s_out!L54,1-EXP(-(($C54*s_TR)/s_out!L54))),".")</f>
        <v>1.4576113172502808E-4</v>
      </c>
      <c r="AD54" s="103">
        <f>IFERROR(IF((($C54*s_TR)/s_out!M54)&lt;0.01,($C54*s_TR)/s_out!M54,1-EXP(-(($C54*s_TR)/s_out!M54))),".")</f>
        <v>3.0482365950100935E-5</v>
      </c>
      <c r="AE54" s="103">
        <f>IFERROR(IF((($C54*s_TR)/s_out!N54)&lt;0.01,($C54*s_TR)/s_out!N54,1-EXP(-(($C54*s_TR)/s_out!N54))),".")</f>
        <v>1.7381734112677791E-4</v>
      </c>
      <c r="AF54" s="103">
        <f>IFERROR(IF((($C54*s_TR)/s_out!O54)&lt;0.01,($C54*s_TR)/s_out!O54,1-EXP(-(($C54*s_TR)/s_out!O54))),".")</f>
        <v>3.1132839493569108E-5</v>
      </c>
      <c r="AG54" s="103">
        <f>IFERROR(IF((($C54*s_TR)/s_out!P54)&lt;0.01,($C54*s_TR)/s_out!P54,1-EXP(-(($C54*s_TR)/s_out!P54))),".")</f>
        <v>9.040451210864581E-5</v>
      </c>
      <c r="AH54" s="103">
        <f>IFERROR(IF((($C54*s_TR)/s_out!Q54)&lt;0.01,($C54*s_TR)/s_out!Q54,1-EXP(-(($C54*s_TR)/s_out!Q54))),".")</f>
        <v>1.4460429734625802E-4</v>
      </c>
      <c r="AI54" s="103">
        <f>IFERROR(IF((($C54*s_TR)/s_out!R54)&lt;0.01,($C54*s_TR)/s_out!R54,1-EXP(-(($C54*s_TR)/s_out!R54))),".")</f>
        <v>2.7929384210313148E-5</v>
      </c>
    </row>
    <row r="55" spans="1:35">
      <c r="A55" s="101" t="s">
        <v>324</v>
      </c>
      <c r="B55" s="106">
        <v>1.9999999999999999E-7</v>
      </c>
      <c r="C55" s="89">
        <v>5</v>
      </c>
      <c r="D55" s="103">
        <f>IFERROR((($C55*s_TR)/s_out!C55),0)</f>
        <v>0</v>
      </c>
      <c r="E55" s="103">
        <f>IFERROR((($C55*s_TR)/s_out!D55),0)</f>
        <v>0</v>
      </c>
      <c r="F55" s="103">
        <f>IFERROR((($C55*s_TR)/s_out!E55),0)</f>
        <v>0</v>
      </c>
      <c r="G55" s="103">
        <f>IFERROR((($C55*s_TR)/s_out!F55),0)</f>
        <v>6.0184908477596387E-16</v>
      </c>
      <c r="H55" s="103">
        <f>IFERROR((($C55*s_TR)/s_out!G55),0)</f>
        <v>6.0184908477596387E-16</v>
      </c>
      <c r="I55" s="103">
        <f>IFERROR((($C55*s_TR)/s_out!H55),0)</f>
        <v>6.0184908477596387E-16</v>
      </c>
      <c r="J55" s="103">
        <f>IFERROR((($C55*s_TR)/s_out!I55),0)</f>
        <v>1.6820873740602739E-14</v>
      </c>
      <c r="K55" s="103">
        <f>IFERROR((($C55*s_TR)/s_out!J55),0)</f>
        <v>3.4616198097902467E-15</v>
      </c>
      <c r="L55" s="103">
        <f>IFERROR((($C55*s_TR)/s_out!K55),0)</f>
        <v>9.7445061669698616E-15</v>
      </c>
      <c r="M55" s="103">
        <f>IFERROR((($C55*s_TR)/s_out!L55),0)</f>
        <v>1.5080783353643834E-14</v>
      </c>
      <c r="N55" s="103">
        <f>IFERROR((($C55*s_TR)/s_out!M55),0)</f>
        <v>3.3815756519901367E-15</v>
      </c>
      <c r="O55" s="103">
        <f>IFERROR((($C55*s_TR)/s_out!N55),0)</f>
        <v>1.5535204888344673E-14</v>
      </c>
      <c r="P55" s="103">
        <f>IFERROR((($C55*s_TR)/s_out!O55),0)</f>
        <v>3.2687081742665003E-15</v>
      </c>
      <c r="Q55" s="103">
        <f>IFERROR((($C55*s_TR)/s_out!P55),0)</f>
        <v>9.0561584516929479E-15</v>
      </c>
      <c r="R55" s="103">
        <f>IFERROR((($C55*s_TR)/s_out!Q55),0)</f>
        <v>1.4562333774246575E-14</v>
      </c>
      <c r="S55" s="103">
        <f>IFERROR((($C55*s_TR)/s_out!R55),0)</f>
        <v>3.0296591063637943E-15</v>
      </c>
      <c r="T55" s="103" t="str">
        <f>IFERROR(IF((($C55*s_TR)/s_out!C55)&lt;0.01,($C55*s_TR)/s_out!C55,1-EXP(-(($C55*s_TR)/s_out!C55))),".")</f>
        <v>.</v>
      </c>
      <c r="U55" s="103" t="str">
        <f>IFERROR(IF((($C55*s_TR)/s_out!D55)&lt;0.01,($C55*s_TR)/s_out!D55,1-EXP(-(($C55*s_TR)/s_out!D55))),".")</f>
        <v>.</v>
      </c>
      <c r="V55" s="103" t="str">
        <f>IFERROR(IF((($C55*s_TR)/s_out!E55)&lt;0.01,($C55*s_TR)/s_out!E55,1-EXP(-(($C55*s_TR)/s_out!E55))),".")</f>
        <v>.</v>
      </c>
      <c r="W55" s="103">
        <f>IFERROR(IF((($C55*s_TR)/s_out!F55)&lt;0.01,($C55*s_TR)/s_out!F55,1-EXP(-(($C55*s_TR)/s_out!F55))),".")</f>
        <v>6.0184908477596387E-16</v>
      </c>
      <c r="X55" s="103">
        <f>IFERROR(IF((($C55*s_TR)/s_out!G55)&lt;0.01,($C55*s_TR)/s_out!G55,1-EXP(-(($C55*s_TR)/s_out!G55))),".")</f>
        <v>6.0184908477596387E-16</v>
      </c>
      <c r="Y55" s="103">
        <f>IFERROR(IF((($C55*s_TR)/s_out!H55)&lt;0.01,($C55*s_TR)/s_out!H55,1-EXP(-(($C55*s_TR)/s_out!H55))),".")</f>
        <v>6.0184908477596387E-16</v>
      </c>
      <c r="Z55" s="103">
        <f>IFERROR(IF((($C55*s_TR)/s_out!I55)&lt;0.01,($C55*s_TR)/s_out!I55,1-EXP(-(($C55*s_TR)/s_out!I55))),".")</f>
        <v>1.6820873740602739E-14</v>
      </c>
      <c r="AA55" s="103">
        <f>IFERROR(IF((($C55*s_TR)/s_out!J55)&lt;0.01,($C55*s_TR)/s_out!J55,1-EXP(-(($C55*s_TR)/s_out!J55))),".")</f>
        <v>3.4616198097902467E-15</v>
      </c>
      <c r="AB55" s="103">
        <f>IFERROR(IF((($C55*s_TR)/s_out!K55)&lt;0.01,($C55*s_TR)/s_out!K55,1-EXP(-(($C55*s_TR)/s_out!K55))),".")</f>
        <v>9.7445061669698616E-15</v>
      </c>
      <c r="AC55" s="103">
        <f>IFERROR(IF((($C55*s_TR)/s_out!L55)&lt;0.01,($C55*s_TR)/s_out!L55,1-EXP(-(($C55*s_TR)/s_out!L55))),".")</f>
        <v>1.5080783353643834E-14</v>
      </c>
      <c r="AD55" s="103">
        <f>IFERROR(IF((($C55*s_TR)/s_out!M55)&lt;0.01,($C55*s_TR)/s_out!M55,1-EXP(-(($C55*s_TR)/s_out!M55))),".")</f>
        <v>3.3815756519901367E-15</v>
      </c>
      <c r="AE55" s="103">
        <f>IFERROR(IF((($C55*s_TR)/s_out!N55)&lt;0.01,($C55*s_TR)/s_out!N55,1-EXP(-(($C55*s_TR)/s_out!N55))),".")</f>
        <v>1.5535204888344673E-14</v>
      </c>
      <c r="AF55" s="103">
        <f>IFERROR(IF((($C55*s_TR)/s_out!O55)&lt;0.01,($C55*s_TR)/s_out!O55,1-EXP(-(($C55*s_TR)/s_out!O55))),".")</f>
        <v>3.2687081742665003E-15</v>
      </c>
      <c r="AG55" s="103">
        <f>IFERROR(IF((($C55*s_TR)/s_out!P55)&lt;0.01,($C55*s_TR)/s_out!P55,1-EXP(-(($C55*s_TR)/s_out!P55))),".")</f>
        <v>9.0561584516929479E-15</v>
      </c>
      <c r="AH55" s="103">
        <f>IFERROR(IF((($C55*s_TR)/s_out!Q55)&lt;0.01,($C55*s_TR)/s_out!Q55,1-EXP(-(($C55*s_TR)/s_out!Q55))),".")</f>
        <v>1.4562333774246575E-14</v>
      </c>
      <c r="AI55" s="103">
        <f>IFERROR(IF((($C55*s_TR)/s_out!R55)&lt;0.01,($C55*s_TR)/s_out!R55,1-EXP(-(($C55*s_TR)/s_out!R55))),".")</f>
        <v>3.0296591063637943E-15</v>
      </c>
    </row>
    <row r="56" spans="1:35">
      <c r="A56" s="101" t="s">
        <v>325</v>
      </c>
      <c r="B56" s="106">
        <v>0.99979000004200003</v>
      </c>
      <c r="C56" s="89">
        <v>5</v>
      </c>
      <c r="D56" s="103">
        <f>IFERROR((($C56*s_TR)/s_out!C56),0)</f>
        <v>0</v>
      </c>
      <c r="E56" s="103">
        <f>IFERROR((($C56*s_TR)/s_out!D56),0)</f>
        <v>0</v>
      </c>
      <c r="F56" s="103">
        <f>IFERROR((($C56*s_TR)/s_out!E56),0)</f>
        <v>0</v>
      </c>
      <c r="G56" s="103">
        <f>IFERROR((($C56*s_TR)/s_out!F56),0)</f>
        <v>3.2566838578686648E-10</v>
      </c>
      <c r="H56" s="103">
        <f>IFERROR((($C56*s_TR)/s_out!G56),0)</f>
        <v>3.2566838578686648E-10</v>
      </c>
      <c r="I56" s="103">
        <f>IFERROR((($C56*s_TR)/s_out!H56),0)</f>
        <v>3.2566838578686648E-10</v>
      </c>
      <c r="J56" s="103">
        <f>IFERROR((($C56*s_TR)/s_out!I56),0)</f>
        <v>9.4040138313439683E-9</v>
      </c>
      <c r="K56" s="103">
        <f>IFERROR((($C56*s_TR)/s_out!J56),0)</f>
        <v>1.8602849179094976E-9</v>
      </c>
      <c r="L56" s="103">
        <f>IFERROR((($C56*s_TR)/s_out!K56),0)</f>
        <v>5.2434501362645143E-9</v>
      </c>
      <c r="M56" s="103">
        <f>IFERROR((($C56*s_TR)/s_out!L56),0)</f>
        <v>8.2356363553285048E-9</v>
      </c>
      <c r="N56" s="103">
        <f>IFERROR((($C56*s_TR)/s_out!M56),0)</f>
        <v>1.8124099384044735E-9</v>
      </c>
      <c r="O56" s="103">
        <f>IFERROR((($C56*s_TR)/s_out!N56),0)</f>
        <v>9.0265925473742032E-9</v>
      </c>
      <c r="P56" s="103">
        <f>IFERROR((($C56*s_TR)/s_out!O56),0)</f>
        <v>1.7920273967669702E-9</v>
      </c>
      <c r="Q56" s="103">
        <f>IFERROR((($C56*s_TR)/s_out!P56),0)</f>
        <v>5.0219860692754738E-9</v>
      </c>
      <c r="R56" s="103">
        <f>IFERROR((($C56*s_TR)/s_out!Q56),0)</f>
        <v>8.0021615249533901E-9</v>
      </c>
      <c r="S56" s="103">
        <f>IFERROR((($C56*s_TR)/s_out!R56),0)</f>
        <v>1.6393880386496885E-9</v>
      </c>
      <c r="T56" s="103" t="str">
        <f>IFERROR(IF((($C56*s_TR)/s_out!C56)&lt;0.01,($C56*s_TR)/s_out!C56,1-EXP(-(($C56*s_TR)/s_out!C56))),".")</f>
        <v>.</v>
      </c>
      <c r="U56" s="103" t="str">
        <f>IFERROR(IF((($C56*s_TR)/s_out!D56)&lt;0.01,($C56*s_TR)/s_out!D56,1-EXP(-(($C56*s_TR)/s_out!D56))),".")</f>
        <v>.</v>
      </c>
      <c r="V56" s="103" t="str">
        <f>IFERROR(IF((($C56*s_TR)/s_out!E56)&lt;0.01,($C56*s_TR)/s_out!E56,1-EXP(-(($C56*s_TR)/s_out!E56))),".")</f>
        <v>.</v>
      </c>
      <c r="W56" s="103">
        <f>IFERROR(IF((($C56*s_TR)/s_out!F56)&lt;0.01,($C56*s_TR)/s_out!F56,1-EXP(-(($C56*s_TR)/s_out!F56))),".")</f>
        <v>3.2566838578686648E-10</v>
      </c>
      <c r="X56" s="103">
        <f>IFERROR(IF((($C56*s_TR)/s_out!G56)&lt;0.01,($C56*s_TR)/s_out!G56,1-EXP(-(($C56*s_TR)/s_out!G56))),".")</f>
        <v>3.2566838578686648E-10</v>
      </c>
      <c r="Y56" s="103">
        <f>IFERROR(IF((($C56*s_TR)/s_out!H56)&lt;0.01,($C56*s_TR)/s_out!H56,1-EXP(-(($C56*s_TR)/s_out!H56))),".")</f>
        <v>3.2566838578686648E-10</v>
      </c>
      <c r="Z56" s="103">
        <f>IFERROR(IF((($C56*s_TR)/s_out!I56)&lt;0.01,($C56*s_TR)/s_out!I56,1-EXP(-(($C56*s_TR)/s_out!I56))),".")</f>
        <v>9.4040138313439683E-9</v>
      </c>
      <c r="AA56" s="103">
        <f>IFERROR(IF((($C56*s_TR)/s_out!J56)&lt;0.01,($C56*s_TR)/s_out!J56,1-EXP(-(($C56*s_TR)/s_out!J56))),".")</f>
        <v>1.8602849179094976E-9</v>
      </c>
      <c r="AB56" s="103">
        <f>IFERROR(IF((($C56*s_TR)/s_out!K56)&lt;0.01,($C56*s_TR)/s_out!K56,1-EXP(-(($C56*s_TR)/s_out!K56))),".")</f>
        <v>5.2434501362645143E-9</v>
      </c>
      <c r="AC56" s="103">
        <f>IFERROR(IF((($C56*s_TR)/s_out!L56)&lt;0.01,($C56*s_TR)/s_out!L56,1-EXP(-(($C56*s_TR)/s_out!L56))),".")</f>
        <v>8.2356363553285048E-9</v>
      </c>
      <c r="AD56" s="103">
        <f>IFERROR(IF((($C56*s_TR)/s_out!M56)&lt;0.01,($C56*s_TR)/s_out!M56,1-EXP(-(($C56*s_TR)/s_out!M56))),".")</f>
        <v>1.8124099384044735E-9</v>
      </c>
      <c r="AE56" s="103">
        <f>IFERROR(IF((($C56*s_TR)/s_out!N56)&lt;0.01,($C56*s_TR)/s_out!N56,1-EXP(-(($C56*s_TR)/s_out!N56))),".")</f>
        <v>9.0265925473742032E-9</v>
      </c>
      <c r="AF56" s="103">
        <f>IFERROR(IF((($C56*s_TR)/s_out!O56)&lt;0.01,($C56*s_TR)/s_out!O56,1-EXP(-(($C56*s_TR)/s_out!O56))),".")</f>
        <v>1.7920273967669702E-9</v>
      </c>
      <c r="AG56" s="103">
        <f>IFERROR(IF((($C56*s_TR)/s_out!P56)&lt;0.01,($C56*s_TR)/s_out!P56,1-EXP(-(($C56*s_TR)/s_out!P56))),".")</f>
        <v>5.0219860692754738E-9</v>
      </c>
      <c r="AH56" s="103">
        <f>IFERROR(IF((($C56*s_TR)/s_out!Q56)&lt;0.01,($C56*s_TR)/s_out!Q56,1-EXP(-(($C56*s_TR)/s_out!Q56))),".")</f>
        <v>8.0021615249533901E-9</v>
      </c>
      <c r="AI56" s="103">
        <f>IFERROR(IF((($C56*s_TR)/s_out!R56)&lt;0.01,($C56*s_TR)/s_out!R56,1-EXP(-(($C56*s_TR)/s_out!R56))),".")</f>
        <v>1.6393880386496885E-9</v>
      </c>
    </row>
    <row r="57" spans="1:35">
      <c r="A57" s="101" t="s">
        <v>326</v>
      </c>
      <c r="B57" s="106">
        <v>2.0999995799999999E-4</v>
      </c>
      <c r="C57" s="89">
        <v>5</v>
      </c>
      <c r="D57" s="103">
        <f>IFERROR((($C57*s_TR)/s_out!C57),0)</f>
        <v>0</v>
      </c>
      <c r="E57" s="103">
        <f>IFERROR((($C57*s_TR)/s_out!D57),0)</f>
        <v>0</v>
      </c>
      <c r="F57" s="103">
        <f>IFERROR((($C57*s_TR)/s_out!E57),0)</f>
        <v>0</v>
      </c>
      <c r="G57" s="103">
        <f>IFERROR((($C57*s_TR)/s_out!F57),0)</f>
        <v>2.2000202261333401E-9</v>
      </c>
      <c r="H57" s="103">
        <f>IFERROR((($C57*s_TR)/s_out!G57),0)</f>
        <v>2.2000202261333401E-9</v>
      </c>
      <c r="I57" s="103">
        <f>IFERROR((($C57*s_TR)/s_out!H57),0)</f>
        <v>2.2000202261333401E-9</v>
      </c>
      <c r="J57" s="103">
        <f>IFERROR((($C57*s_TR)/s_out!I57),0)</f>
        <v>0</v>
      </c>
      <c r="K57" s="103">
        <f>IFERROR((($C57*s_TR)/s_out!J57),0)</f>
        <v>0</v>
      </c>
      <c r="L57" s="103">
        <f>IFERROR((($C57*s_TR)/s_out!K57),0)</f>
        <v>0</v>
      </c>
      <c r="M57" s="103">
        <f>IFERROR((($C57*s_TR)/s_out!L57),0)</f>
        <v>0</v>
      </c>
      <c r="N57" s="103">
        <f>IFERROR((($C57*s_TR)/s_out!M57),0)</f>
        <v>0</v>
      </c>
      <c r="O57" s="103">
        <f>IFERROR((($C57*s_TR)/s_out!N57),0)</f>
        <v>6.6459610610709526E-8</v>
      </c>
      <c r="P57" s="103">
        <f>IFERROR((($C57*s_TR)/s_out!O57),0)</f>
        <v>1.2325862787223534E-8</v>
      </c>
      <c r="Q57" s="103">
        <f>IFERROR((($C57*s_TR)/s_out!P57),0)</f>
        <v>3.5403101467505249E-8</v>
      </c>
      <c r="R57" s="103">
        <f>IFERROR((($C57*s_TR)/s_out!Q57),0)</f>
        <v>5.59577741354387E-8</v>
      </c>
      <c r="S57" s="103">
        <f>IFERROR((($C57*s_TR)/s_out!R57),0)</f>
        <v>1.1074722020671588E-8</v>
      </c>
      <c r="T57" s="103" t="str">
        <f>IFERROR(IF((($C57*s_TR)/s_out!C57)&lt;0.01,($C57*s_TR)/s_out!C57,1-EXP(-(($C57*s_TR)/s_out!C57))),".")</f>
        <v>.</v>
      </c>
      <c r="U57" s="103" t="str">
        <f>IFERROR(IF((($C57*s_TR)/s_out!D57)&lt;0.01,($C57*s_TR)/s_out!D57,1-EXP(-(($C57*s_TR)/s_out!D57))),".")</f>
        <v>.</v>
      </c>
      <c r="V57" s="103" t="str">
        <f>IFERROR(IF((($C57*s_TR)/s_out!E57)&lt;0.01,($C57*s_TR)/s_out!E57,1-EXP(-(($C57*s_TR)/s_out!E57))),".")</f>
        <v>.</v>
      </c>
      <c r="W57" s="103">
        <f>IFERROR(IF((($C57*s_TR)/s_out!F57)&lt;0.01,($C57*s_TR)/s_out!F57,1-EXP(-(($C57*s_TR)/s_out!F57))),".")</f>
        <v>2.2000202261333401E-9</v>
      </c>
      <c r="X57" s="103">
        <f>IFERROR(IF((($C57*s_TR)/s_out!G57)&lt;0.01,($C57*s_TR)/s_out!G57,1-EXP(-(($C57*s_TR)/s_out!G57))),".")</f>
        <v>2.2000202261333401E-9</v>
      </c>
      <c r="Y57" s="103">
        <f>IFERROR(IF((($C57*s_TR)/s_out!H57)&lt;0.01,($C57*s_TR)/s_out!H57,1-EXP(-(($C57*s_TR)/s_out!H57))),".")</f>
        <v>2.2000202261333401E-9</v>
      </c>
      <c r="Z57" s="103" t="str">
        <f>IFERROR(IF((($C57*s_TR)/s_out!I57)&lt;0.01,($C57*s_TR)/s_out!I57,1-EXP(-(($C57*s_TR)/s_out!I57))),".")</f>
        <v>.</v>
      </c>
      <c r="AA57" s="103" t="str">
        <f>IFERROR(IF((($C57*s_TR)/s_out!J57)&lt;0.01,($C57*s_TR)/s_out!J57,1-EXP(-(($C57*s_TR)/s_out!J57))),".")</f>
        <v>.</v>
      </c>
      <c r="AB57" s="103" t="str">
        <f>IFERROR(IF((($C57*s_TR)/s_out!K57)&lt;0.01,($C57*s_TR)/s_out!K57,1-EXP(-(($C57*s_TR)/s_out!K57))),".")</f>
        <v>.</v>
      </c>
      <c r="AC57" s="103" t="str">
        <f>IFERROR(IF((($C57*s_TR)/s_out!L57)&lt;0.01,($C57*s_TR)/s_out!L57,1-EXP(-(($C57*s_TR)/s_out!L57))),".")</f>
        <v>.</v>
      </c>
      <c r="AD57" s="103" t="str">
        <f>IFERROR(IF((($C57*s_TR)/s_out!M57)&lt;0.01,($C57*s_TR)/s_out!M57,1-EXP(-(($C57*s_TR)/s_out!M57))),".")</f>
        <v>.</v>
      </c>
      <c r="AE57" s="103">
        <f>IFERROR(IF((($C57*s_TR)/s_out!N57)&lt;0.01,($C57*s_TR)/s_out!N57,1-EXP(-(($C57*s_TR)/s_out!N57))),".")</f>
        <v>6.6459610610709526E-8</v>
      </c>
      <c r="AF57" s="103">
        <f>IFERROR(IF((($C57*s_TR)/s_out!O57)&lt;0.01,($C57*s_TR)/s_out!O57,1-EXP(-(($C57*s_TR)/s_out!O57))),".")</f>
        <v>1.2325862787223534E-8</v>
      </c>
      <c r="AG57" s="103">
        <f>IFERROR(IF((($C57*s_TR)/s_out!P57)&lt;0.01,($C57*s_TR)/s_out!P57,1-EXP(-(($C57*s_TR)/s_out!P57))),".")</f>
        <v>3.5403101467505249E-8</v>
      </c>
      <c r="AH57" s="103">
        <f>IFERROR(IF((($C57*s_TR)/s_out!Q57)&lt;0.01,($C57*s_TR)/s_out!Q57,1-EXP(-(($C57*s_TR)/s_out!Q57))),".")</f>
        <v>5.59577741354387E-8</v>
      </c>
      <c r="AI57" s="103">
        <f>IFERROR(IF((($C57*s_TR)/s_out!R57)&lt;0.01,($C57*s_TR)/s_out!R57,1-EXP(-(($C57*s_TR)/s_out!R57))),".")</f>
        <v>1.1074722020671588E-8</v>
      </c>
    </row>
    <row r="58" spans="1:35">
      <c r="A58" s="101" t="s">
        <v>327</v>
      </c>
      <c r="B58" s="106">
        <v>1</v>
      </c>
      <c r="C58" s="89">
        <v>5</v>
      </c>
      <c r="D58" s="103">
        <f>IFERROR((($C58*s_TR)/s_out!C58),0)</f>
        <v>4.4123712461476347E-4</v>
      </c>
      <c r="E58" s="103">
        <f>IFERROR((($C58*s_TR)/s_out!D58),0)</f>
        <v>0.33198750941827038</v>
      </c>
      <c r="F58" s="103">
        <f>IFERROR((($C58*s_TR)/s_out!E58),0)</f>
        <v>9.3206578724978255E-4</v>
      </c>
      <c r="G58" s="103">
        <f>IFERROR((($C58*s_TR)/s_out!F58),0)</f>
        <v>8.5631872353629808E-9</v>
      </c>
      <c r="H58" s="103">
        <f>IFERROR((($C58*s_TR)/s_out!G58),0)</f>
        <v>1.3733114750517814E-3</v>
      </c>
      <c r="I58" s="103">
        <f>IFERROR((($C58*s_TR)/s_out!H58),0)</f>
        <v>0.33242875510607239</v>
      </c>
      <c r="J58" s="103">
        <f>IFERROR((($C58*s_TR)/s_out!I58),0)</f>
        <v>4.4652642988438356E-8</v>
      </c>
      <c r="K58" s="103">
        <f>IFERROR((($C58*s_TR)/s_out!J58),0)</f>
        <v>2.8690202109106849E-8</v>
      </c>
      <c r="L58" s="103">
        <f>IFERROR((($C58*s_TR)/s_out!K58),0)</f>
        <v>4.4160409128723294E-8</v>
      </c>
      <c r="M58" s="103">
        <f>IFERROR((($C58*s_TR)/s_out!L58),0)</f>
        <v>4.4652642988438356E-8</v>
      </c>
      <c r="N58" s="103">
        <f>IFERROR((($C58*s_TR)/s_out!M58),0)</f>
        <v>5.1684555270082182E-8</v>
      </c>
      <c r="O58" s="103">
        <f>IFERROR((($C58*s_TR)/s_out!N58),0)</f>
        <v>3.5246486333659466E-8</v>
      </c>
      <c r="P58" s="103">
        <f>IFERROR((($C58*s_TR)/s_out!O58),0)</f>
        <v>2.3312462427733615E-8</v>
      </c>
      <c r="Q58" s="103">
        <f>IFERROR((($C58*s_TR)/s_out!P58),0)</f>
        <v>3.496459596164382E-8</v>
      </c>
      <c r="R58" s="103">
        <f>IFERROR((($C58*s_TR)/s_out!Q58),0)</f>
        <v>3.51725943287671E-8</v>
      </c>
      <c r="S58" s="103">
        <f>IFERROR((($C58*s_TR)/s_out!R58),0)</f>
        <v>4.3106384712328767E-8</v>
      </c>
      <c r="T58" s="103">
        <f>IFERROR(IF((($C58*s_TR)/s_out!C58)&lt;0.01,($C58*s_TR)/s_out!C58,1-EXP(-(($C58*s_TR)/s_out!C58))),".")</f>
        <v>4.4123712461476347E-4</v>
      </c>
      <c r="U58" s="103">
        <f>IFERROR(IF((($C58*s_TR)/s_out!D58)&lt;0.01,($C58*s_TR)/s_out!D58,1-EXP(-(($C58*s_TR)/s_out!D58))),".")</f>
        <v>0.28250371525554108</v>
      </c>
      <c r="V58" s="103">
        <f>IFERROR(IF((($C58*s_TR)/s_out!E58)&lt;0.01,($C58*s_TR)/s_out!E58,1-EXP(-(($C58*s_TR)/s_out!E58))),".")</f>
        <v>9.3206578724978255E-4</v>
      </c>
      <c r="W58" s="103">
        <f>IFERROR(IF((($C58*s_TR)/s_out!F58)&lt;0.01,($C58*s_TR)/s_out!F58,1-EXP(-(($C58*s_TR)/s_out!F58))),".")</f>
        <v>8.5631872353629808E-9</v>
      </c>
      <c r="X58" s="103">
        <f>IFERROR(IF((($C58*s_TR)/s_out!G58)&lt;0.01,($C58*s_TR)/s_out!G58,1-EXP(-(($C58*s_TR)/s_out!G58))),".")</f>
        <v>1.3733114750517814E-3</v>
      </c>
      <c r="Y58" s="103">
        <f>IFERROR(IF((($C58*s_TR)/s_out!H58)&lt;0.01,($C58*s_TR)/s_out!H58,1-EXP(-(($C58*s_TR)/s_out!H58))),".")</f>
        <v>0.28282023756001207</v>
      </c>
      <c r="Z58" s="103">
        <f>IFERROR(IF((($C58*s_TR)/s_out!I58)&lt;0.01,($C58*s_TR)/s_out!I58,1-EXP(-(($C58*s_TR)/s_out!I58))),".")</f>
        <v>4.4652642988438356E-8</v>
      </c>
      <c r="AA58" s="103">
        <f>IFERROR(IF((($C58*s_TR)/s_out!J58)&lt;0.01,($C58*s_TR)/s_out!J58,1-EXP(-(($C58*s_TR)/s_out!J58))),".")</f>
        <v>2.8690202109106849E-8</v>
      </c>
      <c r="AB58" s="103">
        <f>IFERROR(IF((($C58*s_TR)/s_out!K58)&lt;0.01,($C58*s_TR)/s_out!K58,1-EXP(-(($C58*s_TR)/s_out!K58))),".")</f>
        <v>4.4160409128723294E-8</v>
      </c>
      <c r="AC58" s="103">
        <f>IFERROR(IF((($C58*s_TR)/s_out!L58)&lt;0.01,($C58*s_TR)/s_out!L58,1-EXP(-(($C58*s_TR)/s_out!L58))),".")</f>
        <v>4.4652642988438356E-8</v>
      </c>
      <c r="AD58" s="103">
        <f>IFERROR(IF((($C58*s_TR)/s_out!M58)&lt;0.01,($C58*s_TR)/s_out!M58,1-EXP(-(($C58*s_TR)/s_out!M58))),".")</f>
        <v>5.1684555270082182E-8</v>
      </c>
      <c r="AE58" s="103">
        <f>IFERROR(IF((($C58*s_TR)/s_out!N58)&lt;0.01,($C58*s_TR)/s_out!N58,1-EXP(-(($C58*s_TR)/s_out!N58))),".")</f>
        <v>3.5246486333659466E-8</v>
      </c>
      <c r="AF58" s="103">
        <f>IFERROR(IF((($C58*s_TR)/s_out!O58)&lt;0.01,($C58*s_TR)/s_out!O58,1-EXP(-(($C58*s_TR)/s_out!O58))),".")</f>
        <v>2.3312462427733615E-8</v>
      </c>
      <c r="AG58" s="103">
        <f>IFERROR(IF((($C58*s_TR)/s_out!P58)&lt;0.01,($C58*s_TR)/s_out!P58,1-EXP(-(($C58*s_TR)/s_out!P58))),".")</f>
        <v>3.496459596164382E-8</v>
      </c>
      <c r="AH58" s="103">
        <f>IFERROR(IF((($C58*s_TR)/s_out!Q58)&lt;0.01,($C58*s_TR)/s_out!Q58,1-EXP(-(($C58*s_TR)/s_out!Q58))),".")</f>
        <v>3.51725943287671E-8</v>
      </c>
      <c r="AI58" s="103">
        <f>IFERROR(IF((($C58*s_TR)/s_out!R58)&lt;0.01,($C58*s_TR)/s_out!R58,1-EXP(-(($C58*s_TR)/s_out!R58))),".")</f>
        <v>4.3106384712328767E-8</v>
      </c>
    </row>
    <row r="59" spans="1:35">
      <c r="A59" s="101" t="s">
        <v>328</v>
      </c>
      <c r="B59" s="106">
        <v>1</v>
      </c>
      <c r="C59" s="89">
        <v>5</v>
      </c>
      <c r="D59" s="103">
        <f>IFERROR((($C59*s_TR)/s_out!C59),0)</f>
        <v>2.7509228139562412E-6</v>
      </c>
      <c r="E59" s="103">
        <f>IFERROR((($C59*s_TR)/s_out!D59),0)</f>
        <v>9.5185229973070527E-3</v>
      </c>
      <c r="F59" s="103">
        <f>IFERROR((($C59*s_TR)/s_out!E59),0)</f>
        <v>2.6723564529539216E-5</v>
      </c>
      <c r="G59" s="103">
        <f>IFERROR((($C59*s_TR)/s_out!F59),0)</f>
        <v>2.1892630000639507E-8</v>
      </c>
      <c r="H59" s="103">
        <f>IFERROR((($C59*s_TR)/s_out!G59),0)</f>
        <v>2.9496379973496098E-5</v>
      </c>
      <c r="I59" s="103">
        <f>IFERROR((($C59*s_TR)/s_out!H59),0)</f>
        <v>9.5212958127510097E-3</v>
      </c>
      <c r="J59" s="103">
        <f>IFERROR((($C59*s_TR)/s_out!I59),0)</f>
        <v>7.4501908337095884E-8</v>
      </c>
      <c r="K59" s="103">
        <f>IFERROR((($C59*s_TR)/s_out!J59),0)</f>
        <v>2.5701586606080004E-8</v>
      </c>
      <c r="L59" s="103">
        <f>IFERROR((($C59*s_TR)/s_out!K59),0)</f>
        <v>5.5326311676493145E-8</v>
      </c>
      <c r="M59" s="103">
        <f>IFERROR((($C59*s_TR)/s_out!L59),0)</f>
        <v>7.2301430031780827E-8</v>
      </c>
      <c r="N59" s="103">
        <f>IFERROR((($C59*s_TR)/s_out!M59),0)</f>
        <v>1.2982822001358905E-7</v>
      </c>
      <c r="O59" s="103">
        <f>IFERROR((($C59*s_TR)/s_out!N59),0)</f>
        <v>6.026096638356166E-8</v>
      </c>
      <c r="P59" s="103">
        <f>IFERROR((($C59*s_TR)/s_out!O59),0)</f>
        <v>2.1779144398167926E-8</v>
      </c>
      <c r="Q59" s="103">
        <f>IFERROR((($C59*s_TR)/s_out!P59),0)</f>
        <v>4.7994352509554129E-8</v>
      </c>
      <c r="R59" s="103">
        <f>IFERROR((($C59*s_TR)/s_out!Q59),0)</f>
        <v>5.8967383196347056E-8</v>
      </c>
      <c r="S59" s="103">
        <f>IFERROR((($C59*s_TR)/s_out!R59),0)</f>
        <v>1.1020571023777628E-7</v>
      </c>
      <c r="T59" s="103">
        <f>IFERROR(IF((($C59*s_TR)/s_out!C59)&lt;0.01,($C59*s_TR)/s_out!C59,1-EXP(-(($C59*s_TR)/s_out!C59))),".")</f>
        <v>2.7509228139562412E-6</v>
      </c>
      <c r="U59" s="103">
        <f>IFERROR(IF((($C59*s_TR)/s_out!D59)&lt;0.01,($C59*s_TR)/s_out!D59,1-EXP(-(($C59*s_TR)/s_out!D59))),".")</f>
        <v>9.5185229973070527E-3</v>
      </c>
      <c r="V59" s="103">
        <f>IFERROR(IF((($C59*s_TR)/s_out!E59)&lt;0.01,($C59*s_TR)/s_out!E59,1-EXP(-(($C59*s_TR)/s_out!E59))),".")</f>
        <v>2.6723564529539216E-5</v>
      </c>
      <c r="W59" s="103">
        <f>IFERROR(IF((($C59*s_TR)/s_out!F59)&lt;0.01,($C59*s_TR)/s_out!F59,1-EXP(-(($C59*s_TR)/s_out!F59))),".")</f>
        <v>2.1892630000639507E-8</v>
      </c>
      <c r="X59" s="103">
        <f>IFERROR(IF((($C59*s_TR)/s_out!G59)&lt;0.01,($C59*s_TR)/s_out!G59,1-EXP(-(($C59*s_TR)/s_out!G59))),".")</f>
        <v>2.9496379973496098E-5</v>
      </c>
      <c r="Y59" s="103">
        <f>IFERROR(IF((($C59*s_TR)/s_out!H59)&lt;0.01,($C59*s_TR)/s_out!H59,1-EXP(-(($C59*s_TR)/s_out!H59))),".")</f>
        <v>9.5212958127510097E-3</v>
      </c>
      <c r="Z59" s="103">
        <f>IFERROR(IF((($C59*s_TR)/s_out!I59)&lt;0.01,($C59*s_TR)/s_out!I59,1-EXP(-(($C59*s_TR)/s_out!I59))),".")</f>
        <v>7.4501908337095884E-8</v>
      </c>
      <c r="AA59" s="103">
        <f>IFERROR(IF((($C59*s_TR)/s_out!J59)&lt;0.01,($C59*s_TR)/s_out!J59,1-EXP(-(($C59*s_TR)/s_out!J59))),".")</f>
        <v>2.5701586606080004E-8</v>
      </c>
      <c r="AB59" s="103">
        <f>IFERROR(IF((($C59*s_TR)/s_out!K59)&lt;0.01,($C59*s_TR)/s_out!K59,1-EXP(-(($C59*s_TR)/s_out!K59))),".")</f>
        <v>5.5326311676493145E-8</v>
      </c>
      <c r="AC59" s="103">
        <f>IFERROR(IF((($C59*s_TR)/s_out!L59)&lt;0.01,($C59*s_TR)/s_out!L59,1-EXP(-(($C59*s_TR)/s_out!L59))),".")</f>
        <v>7.2301430031780827E-8</v>
      </c>
      <c r="AD59" s="103">
        <f>IFERROR(IF((($C59*s_TR)/s_out!M59)&lt;0.01,($C59*s_TR)/s_out!M59,1-EXP(-(($C59*s_TR)/s_out!M59))),".")</f>
        <v>1.2982822001358905E-7</v>
      </c>
      <c r="AE59" s="103">
        <f>IFERROR(IF((($C59*s_TR)/s_out!N59)&lt;0.01,($C59*s_TR)/s_out!N59,1-EXP(-(($C59*s_TR)/s_out!N59))),".")</f>
        <v>6.026096638356166E-8</v>
      </c>
      <c r="AF59" s="103">
        <f>IFERROR(IF((($C59*s_TR)/s_out!O59)&lt;0.01,($C59*s_TR)/s_out!O59,1-EXP(-(($C59*s_TR)/s_out!O59))),".")</f>
        <v>2.1779144398167926E-8</v>
      </c>
      <c r="AG59" s="103">
        <f>IFERROR(IF((($C59*s_TR)/s_out!P59)&lt;0.01,($C59*s_TR)/s_out!P59,1-EXP(-(($C59*s_TR)/s_out!P59))),".")</f>
        <v>4.7994352509554129E-8</v>
      </c>
      <c r="AH59" s="103">
        <f>IFERROR(IF((($C59*s_TR)/s_out!Q59)&lt;0.01,($C59*s_TR)/s_out!Q59,1-EXP(-(($C59*s_TR)/s_out!Q59))),".")</f>
        <v>5.8967383196347056E-8</v>
      </c>
      <c r="AI59" s="103">
        <f>IFERROR(IF((($C59*s_TR)/s_out!R59)&lt;0.01,($C59*s_TR)/s_out!R59,1-EXP(-(($C59*s_TR)/s_out!R59))),".")</f>
        <v>1.1020571023777628E-7</v>
      </c>
    </row>
    <row r="60" spans="1:35">
      <c r="A60" s="101" t="s">
        <v>329</v>
      </c>
      <c r="B60" s="107">
        <v>1.9000000000000001E-8</v>
      </c>
      <c r="C60" s="89">
        <v>5</v>
      </c>
      <c r="D60" s="103">
        <f>IFERROR((($C60*s_TR)/s_out!C60),0)</f>
        <v>0</v>
      </c>
      <c r="E60" s="103">
        <f>IFERROR((($C60*s_TR)/s_out!D60),0)</f>
        <v>0</v>
      </c>
      <c r="F60" s="103">
        <f>IFERROR((($C60*s_TR)/s_out!E60),0)</f>
        <v>0</v>
      </c>
      <c r="G60" s="103">
        <f>IFERROR((($C60*s_TR)/s_out!F60),0)</f>
        <v>9.5524192331659553E-15</v>
      </c>
      <c r="H60" s="103">
        <f>IFERROR((($C60*s_TR)/s_out!G60),0)</f>
        <v>9.5524192331659553E-15</v>
      </c>
      <c r="I60" s="103">
        <f>IFERROR((($C60*s_TR)/s_out!H60),0)</f>
        <v>9.5524192331659553E-15</v>
      </c>
      <c r="J60" s="103">
        <f>IFERROR((($C60*s_TR)/s_out!I60),0)</f>
        <v>0</v>
      </c>
      <c r="K60" s="103">
        <f>IFERROR((($C60*s_TR)/s_out!J60),0)</f>
        <v>0</v>
      </c>
      <c r="L60" s="103">
        <f>IFERROR((($C60*s_TR)/s_out!K60),0)</f>
        <v>0</v>
      </c>
      <c r="M60" s="103">
        <f>IFERROR((($C60*s_TR)/s_out!L60),0)</f>
        <v>0</v>
      </c>
      <c r="N60" s="103">
        <f>IFERROR((($C60*s_TR)/s_out!M60),0)</f>
        <v>0</v>
      </c>
      <c r="O60" s="103">
        <f>IFERROR((($C60*s_TR)/s_out!N60),0)</f>
        <v>2.0615761633800736E-13</v>
      </c>
      <c r="P60" s="103">
        <f>IFERROR((($C60*s_TR)/s_out!O60),0)</f>
        <v>4.8357587593520051E-14</v>
      </c>
      <c r="Q60" s="103">
        <f>IFERROR((($C60*s_TR)/s_out!P60),0)</f>
        <v>1.357383888236713E-13</v>
      </c>
      <c r="R60" s="103">
        <f>IFERROR((($C60*s_TR)/s_out!Q60),0)</f>
        <v>1.9062048756950574E-13</v>
      </c>
      <c r="S60" s="103">
        <f>IFERROR((($C60*s_TR)/s_out!R60),0)</f>
        <v>4.8086097743820484E-14</v>
      </c>
      <c r="T60" s="103" t="str">
        <f>IFERROR(IF((($C60*s_TR)/s_out!C60)&lt;0.01,($C60*s_TR)/s_out!C60,1-EXP(-(($C60*s_TR)/s_out!C60))),".")</f>
        <v>.</v>
      </c>
      <c r="U60" s="103" t="str">
        <f>IFERROR(IF((($C60*s_TR)/s_out!D60)&lt;0.01,($C60*s_TR)/s_out!D60,1-EXP(-(($C60*s_TR)/s_out!D60))),".")</f>
        <v>.</v>
      </c>
      <c r="V60" s="103" t="str">
        <f>IFERROR(IF((($C60*s_TR)/s_out!E60)&lt;0.01,($C60*s_TR)/s_out!E60,1-EXP(-(($C60*s_TR)/s_out!E60))),".")</f>
        <v>.</v>
      </c>
      <c r="W60" s="103">
        <f>IFERROR(IF((($C60*s_TR)/s_out!F60)&lt;0.01,($C60*s_TR)/s_out!F60,1-EXP(-(($C60*s_TR)/s_out!F60))),".")</f>
        <v>9.5524192331659553E-15</v>
      </c>
      <c r="X60" s="103">
        <f>IFERROR(IF((($C60*s_TR)/s_out!G60)&lt;0.01,($C60*s_TR)/s_out!G60,1-EXP(-(($C60*s_TR)/s_out!G60))),".")</f>
        <v>9.5524192331659553E-15</v>
      </c>
      <c r="Y60" s="103">
        <f>IFERROR(IF((($C60*s_TR)/s_out!H60)&lt;0.01,($C60*s_TR)/s_out!H60,1-EXP(-(($C60*s_TR)/s_out!H60))),".")</f>
        <v>9.5524192331659553E-15</v>
      </c>
      <c r="Z60" s="103" t="str">
        <f>IFERROR(IF((($C60*s_TR)/s_out!I60)&lt;0.01,($C60*s_TR)/s_out!I60,1-EXP(-(($C60*s_TR)/s_out!I60))),".")</f>
        <v>.</v>
      </c>
      <c r="AA60" s="103" t="str">
        <f>IFERROR(IF((($C60*s_TR)/s_out!J60)&lt;0.01,($C60*s_TR)/s_out!J60,1-EXP(-(($C60*s_TR)/s_out!J60))),".")</f>
        <v>.</v>
      </c>
      <c r="AB60" s="103" t="str">
        <f>IFERROR(IF((($C60*s_TR)/s_out!K60)&lt;0.01,($C60*s_TR)/s_out!K60,1-EXP(-(($C60*s_TR)/s_out!K60))),".")</f>
        <v>.</v>
      </c>
      <c r="AC60" s="103" t="str">
        <f>IFERROR(IF((($C60*s_TR)/s_out!L60)&lt;0.01,($C60*s_TR)/s_out!L60,1-EXP(-(($C60*s_TR)/s_out!L60))),".")</f>
        <v>.</v>
      </c>
      <c r="AD60" s="103" t="str">
        <f>IFERROR(IF((($C60*s_TR)/s_out!M60)&lt;0.01,($C60*s_TR)/s_out!M60,1-EXP(-(($C60*s_TR)/s_out!M60))),".")</f>
        <v>.</v>
      </c>
      <c r="AE60" s="103">
        <f>IFERROR(IF((($C60*s_TR)/s_out!N60)&lt;0.01,($C60*s_TR)/s_out!N60,1-EXP(-(($C60*s_TR)/s_out!N60))),".")</f>
        <v>2.0615761633800736E-13</v>
      </c>
      <c r="AF60" s="103">
        <f>IFERROR(IF((($C60*s_TR)/s_out!O60)&lt;0.01,($C60*s_TR)/s_out!O60,1-EXP(-(($C60*s_TR)/s_out!O60))),".")</f>
        <v>4.8357587593520051E-14</v>
      </c>
      <c r="AG60" s="103">
        <f>IFERROR(IF((($C60*s_TR)/s_out!P60)&lt;0.01,($C60*s_TR)/s_out!P60,1-EXP(-(($C60*s_TR)/s_out!P60))),".")</f>
        <v>1.357383888236713E-13</v>
      </c>
      <c r="AH60" s="103">
        <f>IFERROR(IF((($C60*s_TR)/s_out!Q60)&lt;0.01,($C60*s_TR)/s_out!Q60,1-EXP(-(($C60*s_TR)/s_out!Q60))),".")</f>
        <v>1.9062048756950574E-13</v>
      </c>
      <c r="AI60" s="103">
        <f>IFERROR(IF((($C60*s_TR)/s_out!R60)&lt;0.01,($C60*s_TR)/s_out!R60,1-EXP(-(($C60*s_TR)/s_out!R60))),".")</f>
        <v>4.8086097743820484E-14</v>
      </c>
    </row>
    <row r="61" spans="1:35">
      <c r="A61" s="101" t="s">
        <v>330</v>
      </c>
      <c r="B61" s="106">
        <v>1</v>
      </c>
      <c r="C61" s="89">
        <v>5</v>
      </c>
      <c r="D61" s="103">
        <f>IFERROR((($C61*s_TR)/s_out!C61),0)</f>
        <v>1.0567901503119026E-3</v>
      </c>
      <c r="E61" s="103">
        <f>IFERROR((($C61*s_TR)/s_out!D61),0)</f>
        <v>0.30335455406051737</v>
      </c>
      <c r="F61" s="103">
        <f>IFERROR((($C61*s_TR)/s_out!E61),0)</f>
        <v>8.5167782890889217E-4</v>
      </c>
      <c r="G61" s="103">
        <f>IFERROR((($C61*s_TR)/s_out!F61),0)</f>
        <v>3.8249495387750718E-11</v>
      </c>
      <c r="H61" s="103">
        <f>IFERROR((($C61*s_TR)/s_out!G61),0)</f>
        <v>1.9084680174702902E-3</v>
      </c>
      <c r="I61" s="103">
        <f>IFERROR((($C61*s_TR)/s_out!H61),0)</f>
        <v>0.30441134424907873</v>
      </c>
      <c r="J61" s="103">
        <f>IFERROR((($C61*s_TR)/s_out!I61),0)</f>
        <v>1.1002156934005475E-9</v>
      </c>
      <c r="K61" s="103">
        <f>IFERROR((($C61*s_TR)/s_out!J61),0)</f>
        <v>2.1844697083476159E-10</v>
      </c>
      <c r="L61" s="103">
        <f>IFERROR((($C61*s_TR)/s_out!K61),0)</f>
        <v>6.2022521990663017E-10</v>
      </c>
      <c r="M61" s="103">
        <f>IFERROR((($C61*s_TR)/s_out!L61),0)</f>
        <v>9.6625160638027396E-10</v>
      </c>
      <c r="N61" s="103">
        <f>IFERROR((($C61*s_TR)/s_out!M61),0)</f>
        <v>2.1234732942575335E-10</v>
      </c>
      <c r="O61" s="103">
        <f>IFERROR((($C61*s_TR)/s_out!N61),0)</f>
        <v>1.0596065827650713E-9</v>
      </c>
      <c r="P61" s="103">
        <f>IFERROR((($C61*s_TR)/s_out!O61),0)</f>
        <v>2.104326464744158E-10</v>
      </c>
      <c r="Q61" s="103">
        <f>IFERROR((($C61*s_TR)/s_out!P61),0)</f>
        <v>5.9350895753639978E-10</v>
      </c>
      <c r="R61" s="103">
        <f>IFERROR((($C61*s_TR)/s_out!Q61),0)</f>
        <v>9.3907730251340049E-10</v>
      </c>
      <c r="S61" s="103">
        <f>IFERROR((($C61*s_TR)/s_out!R61),0)</f>
        <v>1.925448338240074E-10</v>
      </c>
      <c r="T61" s="103">
        <f>IFERROR(IF((($C61*s_TR)/s_out!C61)&lt;0.01,($C61*s_TR)/s_out!C61,1-EXP(-(($C61*s_TR)/s_out!C61))),".")</f>
        <v>1.0567901503119026E-3</v>
      </c>
      <c r="U61" s="103">
        <f>IFERROR(IF((($C61*s_TR)/s_out!D61)&lt;0.01,($C61*s_TR)/s_out!D61,1-EXP(-(($C61*s_TR)/s_out!D61))),".")</f>
        <v>0.26166273051959377</v>
      </c>
      <c r="V61" s="103">
        <f>IFERROR(IF((($C61*s_TR)/s_out!E61)&lt;0.01,($C61*s_TR)/s_out!E61,1-EXP(-(($C61*s_TR)/s_out!E61))),".")</f>
        <v>8.5167782890889217E-4</v>
      </c>
      <c r="W61" s="103">
        <f>IFERROR(IF((($C61*s_TR)/s_out!F61)&lt;0.01,($C61*s_TR)/s_out!F61,1-EXP(-(($C61*s_TR)/s_out!F61))),".")</f>
        <v>3.8249495387750718E-11</v>
      </c>
      <c r="X61" s="103">
        <f>IFERROR(IF((($C61*s_TR)/s_out!G61)&lt;0.01,($C61*s_TR)/s_out!G61,1-EXP(-(($C61*s_TR)/s_out!G61))),".")</f>
        <v>1.9084680174702902E-3</v>
      </c>
      <c r="Y61" s="103">
        <f>IFERROR(IF((($C61*s_TR)/s_out!H61)&lt;0.01,($C61*s_TR)/s_out!H61,1-EXP(-(($C61*s_TR)/s_out!H61))),".")</f>
        <v>0.26244258595746328</v>
      </c>
      <c r="Z61" s="103">
        <f>IFERROR(IF((($C61*s_TR)/s_out!I61)&lt;0.01,($C61*s_TR)/s_out!I61,1-EXP(-(($C61*s_TR)/s_out!I61))),".")</f>
        <v>1.1002156934005475E-9</v>
      </c>
      <c r="AA61" s="103">
        <f>IFERROR(IF((($C61*s_TR)/s_out!J61)&lt;0.01,($C61*s_TR)/s_out!J61,1-EXP(-(($C61*s_TR)/s_out!J61))),".")</f>
        <v>2.1844697083476159E-10</v>
      </c>
      <c r="AB61" s="103">
        <f>IFERROR(IF((($C61*s_TR)/s_out!K61)&lt;0.01,($C61*s_TR)/s_out!K61,1-EXP(-(($C61*s_TR)/s_out!K61))),".")</f>
        <v>6.2022521990663017E-10</v>
      </c>
      <c r="AC61" s="103">
        <f>IFERROR(IF((($C61*s_TR)/s_out!L61)&lt;0.01,($C61*s_TR)/s_out!L61,1-EXP(-(($C61*s_TR)/s_out!L61))),".")</f>
        <v>9.6625160638027396E-10</v>
      </c>
      <c r="AD61" s="103">
        <f>IFERROR(IF((($C61*s_TR)/s_out!M61)&lt;0.01,($C61*s_TR)/s_out!M61,1-EXP(-(($C61*s_TR)/s_out!M61))),".")</f>
        <v>2.1234732942575335E-10</v>
      </c>
      <c r="AE61" s="103">
        <f>IFERROR(IF((($C61*s_TR)/s_out!N61)&lt;0.01,($C61*s_TR)/s_out!N61,1-EXP(-(($C61*s_TR)/s_out!N61))),".")</f>
        <v>1.0596065827650713E-9</v>
      </c>
      <c r="AF61" s="103">
        <f>IFERROR(IF((($C61*s_TR)/s_out!O61)&lt;0.01,($C61*s_TR)/s_out!O61,1-EXP(-(($C61*s_TR)/s_out!O61))),".")</f>
        <v>2.104326464744158E-10</v>
      </c>
      <c r="AG61" s="103">
        <f>IFERROR(IF((($C61*s_TR)/s_out!P61)&lt;0.01,($C61*s_TR)/s_out!P61,1-EXP(-(($C61*s_TR)/s_out!P61))),".")</f>
        <v>5.9350895753639978E-10</v>
      </c>
      <c r="AH61" s="103">
        <f>IFERROR(IF((($C61*s_TR)/s_out!Q61)&lt;0.01,($C61*s_TR)/s_out!Q61,1-EXP(-(($C61*s_TR)/s_out!Q61))),".")</f>
        <v>9.3907730251340049E-10</v>
      </c>
      <c r="AI61" s="103">
        <f>IFERROR(IF((($C61*s_TR)/s_out!R61)&lt;0.01,($C61*s_TR)/s_out!R61,1-EXP(-(($C61*s_TR)/s_out!R61))),".")</f>
        <v>1.925448338240074E-10</v>
      </c>
    </row>
    <row r="62" spans="1:35">
      <c r="A62" s="101" t="s">
        <v>331</v>
      </c>
      <c r="B62" s="106">
        <v>1.339E-6</v>
      </c>
      <c r="C62" s="89">
        <v>5</v>
      </c>
      <c r="D62" s="103">
        <f>IFERROR((($C62*s_TR)/s_out!C62),0)</f>
        <v>0</v>
      </c>
      <c r="E62" s="103">
        <f>IFERROR((($C62*s_TR)/s_out!D62),0)</f>
        <v>0</v>
      </c>
      <c r="F62" s="103">
        <f>IFERROR((($C62*s_TR)/s_out!E62),0)</f>
        <v>0</v>
      </c>
      <c r="G62" s="103">
        <f>IFERROR((($C62*s_TR)/s_out!F62),0)</f>
        <v>5.3933550109029439E-14</v>
      </c>
      <c r="H62" s="103">
        <f>IFERROR((($C62*s_TR)/s_out!G62),0)</f>
        <v>5.3933550109029427E-14</v>
      </c>
      <c r="I62" s="103">
        <f>IFERROR((($C62*s_TR)/s_out!H62),0)</f>
        <v>5.3933550109029427E-14</v>
      </c>
      <c r="J62" s="103">
        <f>IFERROR((($C62*s_TR)/s_out!I62),0)</f>
        <v>2.2342688314040815E-13</v>
      </c>
      <c r="K62" s="103">
        <f>IFERROR((($C62*s_TR)/s_out!J62),0)</f>
        <v>7.5871155727985616E-14</v>
      </c>
      <c r="L62" s="103">
        <f>IFERROR((($C62*s_TR)/s_out!K62),0)</f>
        <v>1.6131164641265416E-13</v>
      </c>
      <c r="M62" s="103">
        <f>IFERROR((($C62*s_TR)/s_out!L62),0)</f>
        <v>2.144556316185179E-13</v>
      </c>
      <c r="N62" s="103">
        <f>IFERROR((($C62*s_TR)/s_out!M62),0)</f>
        <v>3.1356660081273333E-13</v>
      </c>
      <c r="O62" s="103">
        <f>IFERROR((($C62*s_TR)/s_out!N62),0)</f>
        <v>1.9871694054664363E-13</v>
      </c>
      <c r="P62" s="103">
        <f>IFERROR((($C62*s_TR)/s_out!O62),0)</f>
        <v>6.3699800217041062E-14</v>
      </c>
      <c r="Q62" s="103">
        <f>IFERROR((($C62*s_TR)/s_out!P62),0)</f>
        <v>1.3388422354975101E-13</v>
      </c>
      <c r="R62" s="103">
        <f>IFERROR((($C62*s_TR)/s_out!Q62),0)</f>
        <v>1.7942899606542502E-13</v>
      </c>
      <c r="S62" s="103">
        <f>IFERROR((($C62*s_TR)/s_out!R62),0)</f>
        <v>2.7149708350420478E-13</v>
      </c>
      <c r="T62" s="103" t="str">
        <f>IFERROR(IF((($C62*s_TR)/s_out!C62)&lt;0.01,($C62*s_TR)/s_out!C62,1-EXP(-(($C62*s_TR)/s_out!C62))),".")</f>
        <v>.</v>
      </c>
      <c r="U62" s="103" t="str">
        <f>IFERROR(IF((($C62*s_TR)/s_out!D62)&lt;0.01,($C62*s_TR)/s_out!D62,1-EXP(-(($C62*s_TR)/s_out!D62))),".")</f>
        <v>.</v>
      </c>
      <c r="V62" s="103" t="str">
        <f>IFERROR(IF((($C62*s_TR)/s_out!E62)&lt;0.01,($C62*s_TR)/s_out!E62,1-EXP(-(($C62*s_TR)/s_out!E62))),".")</f>
        <v>.</v>
      </c>
      <c r="W62" s="103">
        <f>IFERROR(IF((($C62*s_TR)/s_out!F62)&lt;0.01,($C62*s_TR)/s_out!F62,1-EXP(-(($C62*s_TR)/s_out!F62))),".")</f>
        <v>5.3933550109029439E-14</v>
      </c>
      <c r="X62" s="103">
        <f>IFERROR(IF((($C62*s_TR)/s_out!G62)&lt;0.01,($C62*s_TR)/s_out!G62,1-EXP(-(($C62*s_TR)/s_out!G62))),".")</f>
        <v>5.3933550109029427E-14</v>
      </c>
      <c r="Y62" s="103">
        <f>IFERROR(IF((($C62*s_TR)/s_out!H62)&lt;0.01,($C62*s_TR)/s_out!H62,1-EXP(-(($C62*s_TR)/s_out!H62))),".")</f>
        <v>5.3933550109029427E-14</v>
      </c>
      <c r="Z62" s="103">
        <f>IFERROR(IF((($C62*s_TR)/s_out!I62)&lt;0.01,($C62*s_TR)/s_out!I62,1-EXP(-(($C62*s_TR)/s_out!I62))),".")</f>
        <v>2.2342688314040815E-13</v>
      </c>
      <c r="AA62" s="103">
        <f>IFERROR(IF((($C62*s_TR)/s_out!J62)&lt;0.01,($C62*s_TR)/s_out!J62,1-EXP(-(($C62*s_TR)/s_out!J62))),".")</f>
        <v>7.5871155727985616E-14</v>
      </c>
      <c r="AB62" s="103">
        <f>IFERROR(IF((($C62*s_TR)/s_out!K62)&lt;0.01,($C62*s_TR)/s_out!K62,1-EXP(-(($C62*s_TR)/s_out!K62))),".")</f>
        <v>1.6131164641265416E-13</v>
      </c>
      <c r="AC62" s="103">
        <f>IFERROR(IF((($C62*s_TR)/s_out!L62)&lt;0.01,($C62*s_TR)/s_out!L62,1-EXP(-(($C62*s_TR)/s_out!L62))),".")</f>
        <v>2.144556316185179E-13</v>
      </c>
      <c r="AD62" s="103">
        <f>IFERROR(IF((($C62*s_TR)/s_out!M62)&lt;0.01,($C62*s_TR)/s_out!M62,1-EXP(-(($C62*s_TR)/s_out!M62))),".")</f>
        <v>3.1356660081273333E-13</v>
      </c>
      <c r="AE62" s="103">
        <f>IFERROR(IF((($C62*s_TR)/s_out!N62)&lt;0.01,($C62*s_TR)/s_out!N62,1-EXP(-(($C62*s_TR)/s_out!N62))),".")</f>
        <v>1.9871694054664363E-13</v>
      </c>
      <c r="AF62" s="103">
        <f>IFERROR(IF((($C62*s_TR)/s_out!O62)&lt;0.01,($C62*s_TR)/s_out!O62,1-EXP(-(($C62*s_TR)/s_out!O62))),".")</f>
        <v>6.3699800217041062E-14</v>
      </c>
      <c r="AG62" s="103">
        <f>IFERROR(IF((($C62*s_TR)/s_out!P62)&lt;0.01,($C62*s_TR)/s_out!P62,1-EXP(-(($C62*s_TR)/s_out!P62))),".")</f>
        <v>1.3388422354975101E-13</v>
      </c>
      <c r="AH62" s="103">
        <f>IFERROR(IF((($C62*s_TR)/s_out!Q62)&lt;0.01,($C62*s_TR)/s_out!Q62,1-EXP(-(($C62*s_TR)/s_out!Q62))),".")</f>
        <v>1.7942899606542502E-13</v>
      </c>
      <c r="AI62" s="103">
        <f>IFERROR(IF((($C62*s_TR)/s_out!R62)&lt;0.01,($C62*s_TR)/s_out!R62,1-EXP(-(($C62*s_TR)/s_out!R62))),".")</f>
        <v>2.7149708350420478E-13</v>
      </c>
    </row>
    <row r="63" spans="1:35">
      <c r="A63" s="98" t="s">
        <v>48</v>
      </c>
      <c r="B63" s="98" t="s">
        <v>24</v>
      </c>
      <c r="C63" s="113">
        <v>5</v>
      </c>
      <c r="D63" s="99">
        <f>SUM(D64:D76)</f>
        <v>1.5010488996364739E-3</v>
      </c>
      <c r="E63" s="99">
        <f t="shared" ref="E63:S63" si="6">SUM(E64:E76)</f>
        <v>0.64811634482530245</v>
      </c>
      <c r="F63" s="99">
        <f t="shared" si="6"/>
        <v>1.8196078287028537E-3</v>
      </c>
      <c r="G63" s="99">
        <f t="shared" si="6"/>
        <v>6.5858426932122668E-6</v>
      </c>
      <c r="H63" s="99">
        <f t="shared" si="6"/>
        <v>3.32724257103254E-3</v>
      </c>
      <c r="I63" s="99">
        <f t="shared" si="6"/>
        <v>0.64962397956763218</v>
      </c>
      <c r="J63" s="99">
        <f t="shared" si="6"/>
        <v>2.0037373330845438E-4</v>
      </c>
      <c r="K63" s="99">
        <f t="shared" si="6"/>
        <v>3.7437086799523468E-5</v>
      </c>
      <c r="L63" s="99">
        <f t="shared" si="6"/>
        <v>1.0698920298320274E-4</v>
      </c>
      <c r="M63" s="99">
        <f t="shared" si="6"/>
        <v>1.7018049901677121E-4</v>
      </c>
      <c r="N63" s="99">
        <f t="shared" si="6"/>
        <v>3.6487261440976058E-5</v>
      </c>
      <c r="O63" s="99">
        <f t="shared" si="6"/>
        <v>1.9709233356574751E-4</v>
      </c>
      <c r="P63" s="99">
        <f t="shared" si="6"/>
        <v>3.6454283239713171E-5</v>
      </c>
      <c r="Q63" s="99">
        <f t="shared" si="6"/>
        <v>1.0524890838365381E-4</v>
      </c>
      <c r="R63" s="99">
        <f t="shared" si="6"/>
        <v>1.6534208591817304E-4</v>
      </c>
      <c r="S63" s="99">
        <f t="shared" si="6"/>
        <v>3.3152593886551126E-5</v>
      </c>
      <c r="T63" s="100">
        <f>IFERROR(IF(D63&lt;0.01,D63,1-EXP(-(D63))),".")</f>
        <v>1.5010488996364739E-3</v>
      </c>
      <c r="U63" s="100">
        <f t="shared" ref="U63:AI63" si="7">IFERROR(IF(E63&lt;0.01,E63,1-EXP(-(E63))),".")</f>
        <v>0.47696994227822842</v>
      </c>
      <c r="V63" s="100">
        <f t="shared" si="7"/>
        <v>1.8196078287028537E-3</v>
      </c>
      <c r="W63" s="100">
        <f t="shared" si="7"/>
        <v>6.5858426932122668E-6</v>
      </c>
      <c r="X63" s="100">
        <f t="shared" si="7"/>
        <v>3.32724257103254E-3</v>
      </c>
      <c r="Y63" s="100">
        <f t="shared" si="7"/>
        <v>0.47775788644928152</v>
      </c>
      <c r="Z63" s="100">
        <f t="shared" si="7"/>
        <v>2.0037373330845438E-4</v>
      </c>
      <c r="AA63" s="100">
        <f t="shared" si="7"/>
        <v>3.7437086799523468E-5</v>
      </c>
      <c r="AB63" s="100">
        <f t="shared" si="7"/>
        <v>1.0698920298320274E-4</v>
      </c>
      <c r="AC63" s="100">
        <f t="shared" si="7"/>
        <v>1.7018049901677121E-4</v>
      </c>
      <c r="AD63" s="100">
        <f t="shared" si="7"/>
        <v>3.6487261440976058E-5</v>
      </c>
      <c r="AE63" s="100">
        <f t="shared" si="7"/>
        <v>1.9709233356574751E-4</v>
      </c>
      <c r="AF63" s="100">
        <f t="shared" si="7"/>
        <v>3.6454283239713171E-5</v>
      </c>
      <c r="AG63" s="100">
        <f t="shared" si="7"/>
        <v>1.0524890838365381E-4</v>
      </c>
      <c r="AH63" s="100">
        <f t="shared" si="7"/>
        <v>1.6534208591817304E-4</v>
      </c>
      <c r="AI63" s="100">
        <f t="shared" si="7"/>
        <v>3.3152593886551126E-5</v>
      </c>
    </row>
    <row r="64" spans="1:35">
      <c r="A64" s="101" t="s">
        <v>319</v>
      </c>
      <c r="B64" s="106">
        <v>1</v>
      </c>
      <c r="C64" s="89">
        <v>5</v>
      </c>
      <c r="D64" s="103">
        <f>IFERROR((($C64*s_TR)/s_out!C64),0)</f>
        <v>0</v>
      </c>
      <c r="E64" s="103">
        <f>IFERROR((($C64*s_TR)/s_out!D64),0)</f>
        <v>4.7686733539573895E-5</v>
      </c>
      <c r="F64" s="103">
        <f>IFERROR((($C64*s_TR)/s_out!E64),0)</f>
        <v>1.3388206356262234E-7</v>
      </c>
      <c r="G64" s="103">
        <f>IFERROR((($C64*s_TR)/s_out!F64),0)</f>
        <v>1.5401289406188094E-9</v>
      </c>
      <c r="H64" s="103">
        <f>IFERROR((($C64*s_TR)/s_out!G64),0)</f>
        <v>1.3542219250324114E-7</v>
      </c>
      <c r="I64" s="103">
        <f>IFERROR((($C64*s_TR)/s_out!H64),0)</f>
        <v>4.7688273668514514E-5</v>
      </c>
      <c r="J64" s="103">
        <f>IFERROR((($C64*s_TR)/s_out!I64),0)</f>
        <v>4.2477383384383562E-8</v>
      </c>
      <c r="K64" s="103">
        <f>IFERROR((($C64*s_TR)/s_out!J64),0)</f>
        <v>8.9524747325983563E-9</v>
      </c>
      <c r="L64" s="103">
        <f>IFERROR((($C64*s_TR)/s_out!K64),0)</f>
        <v>2.5263789952201639E-8</v>
      </c>
      <c r="M64" s="103">
        <f>IFERROR((($C64*s_TR)/s_out!L64),0)</f>
        <v>3.8669066253369863E-8</v>
      </c>
      <c r="N64" s="103">
        <f>IFERROR((($C64*s_TR)/s_out!M64),0)</f>
        <v>8.7884241484931493E-9</v>
      </c>
      <c r="O64" s="103">
        <f>IFERROR((($C64*s_TR)/s_out!N64),0)</f>
        <v>4.0103999691780804E-8</v>
      </c>
      <c r="P64" s="103">
        <f>IFERROR((($C64*s_TR)/s_out!O64),0)</f>
        <v>8.4191836617398161E-9</v>
      </c>
      <c r="Q64" s="103">
        <f>IFERROR((($C64*s_TR)/s_out!P64),0)</f>
        <v>2.3567832814447387E-8</v>
      </c>
      <c r="R64" s="103">
        <f>IFERROR((($C64*s_TR)/s_out!Q64),0)</f>
        <v>3.5603848751615411E-8</v>
      </c>
      <c r="S64" s="103">
        <f>IFERROR((($C64*s_TR)/s_out!R64),0)</f>
        <v>7.7528832193158973E-9</v>
      </c>
      <c r="T64" s="103" t="str">
        <f>IFERROR(IF((($C64*s_TR)/s_out!C64)&lt;0.01,($C64*s_TR)/s_out!C64,1-EXP(-(($C64*s_TR)/s_out!C64))),".")</f>
        <v>.</v>
      </c>
      <c r="U64" s="103">
        <f>IFERROR(IF((($C64*s_TR)/s_out!D64)&lt;0.01,($C64*s_TR)/s_out!D64,1-EXP(-(($C64*s_TR)/s_out!D64))),".")</f>
        <v>4.7686733539573895E-5</v>
      </c>
      <c r="V64" s="103">
        <f>IFERROR(IF((($C64*s_TR)/s_out!E64)&lt;0.01,($C64*s_TR)/s_out!E64,1-EXP(-(($C64*s_TR)/s_out!E64))),".")</f>
        <v>1.3388206356262234E-7</v>
      </c>
      <c r="W64" s="103">
        <f>IFERROR(IF((($C64*s_TR)/s_out!F64)&lt;0.01,($C64*s_TR)/s_out!F64,1-EXP(-(($C64*s_TR)/s_out!F64))),".")</f>
        <v>1.5401289406188094E-9</v>
      </c>
      <c r="X64" s="103">
        <f>IFERROR(IF((($C64*s_TR)/s_out!G64)&lt;0.01,($C64*s_TR)/s_out!G64,1-EXP(-(($C64*s_TR)/s_out!G64))),".")</f>
        <v>1.3542219250324114E-7</v>
      </c>
      <c r="Y64" s="103">
        <f>IFERROR(IF((($C64*s_TR)/s_out!H64)&lt;0.01,($C64*s_TR)/s_out!H64,1-EXP(-(($C64*s_TR)/s_out!H64))),".")</f>
        <v>4.7688273668514514E-5</v>
      </c>
      <c r="Z64" s="103">
        <f>IFERROR(IF((($C64*s_TR)/s_out!I64)&lt;0.01,($C64*s_TR)/s_out!I64,1-EXP(-(($C64*s_TR)/s_out!I64))),".")</f>
        <v>4.2477383384383562E-8</v>
      </c>
      <c r="AA64" s="103">
        <f>IFERROR(IF((($C64*s_TR)/s_out!J64)&lt;0.01,($C64*s_TR)/s_out!J64,1-EXP(-(($C64*s_TR)/s_out!J64))),".")</f>
        <v>8.9524747325983563E-9</v>
      </c>
      <c r="AB64" s="103">
        <f>IFERROR(IF((($C64*s_TR)/s_out!K64)&lt;0.01,($C64*s_TR)/s_out!K64,1-EXP(-(($C64*s_TR)/s_out!K64))),".")</f>
        <v>2.5263789952201639E-8</v>
      </c>
      <c r="AC64" s="103">
        <f>IFERROR(IF((($C64*s_TR)/s_out!L64)&lt;0.01,($C64*s_TR)/s_out!L64,1-EXP(-(($C64*s_TR)/s_out!L64))),".")</f>
        <v>3.8669066253369863E-8</v>
      </c>
      <c r="AD64" s="103">
        <f>IFERROR(IF((($C64*s_TR)/s_out!M64)&lt;0.01,($C64*s_TR)/s_out!M64,1-EXP(-(($C64*s_TR)/s_out!M64))),".")</f>
        <v>8.7884241484931493E-9</v>
      </c>
      <c r="AE64" s="103">
        <f>IFERROR(IF((($C64*s_TR)/s_out!N64)&lt;0.01,($C64*s_TR)/s_out!N64,1-EXP(-(($C64*s_TR)/s_out!N64))),".")</f>
        <v>4.0103999691780804E-8</v>
      </c>
      <c r="AF64" s="103">
        <f>IFERROR(IF((($C64*s_TR)/s_out!O64)&lt;0.01,($C64*s_TR)/s_out!O64,1-EXP(-(($C64*s_TR)/s_out!O64))),".")</f>
        <v>8.4191836617398161E-9</v>
      </c>
      <c r="AG64" s="103">
        <f>IFERROR(IF((($C64*s_TR)/s_out!P64)&lt;0.01,($C64*s_TR)/s_out!P64,1-EXP(-(($C64*s_TR)/s_out!P64))),".")</f>
        <v>2.3567832814447387E-8</v>
      </c>
      <c r="AH64" s="103">
        <f>IFERROR(IF((($C64*s_TR)/s_out!Q64)&lt;0.01,($C64*s_TR)/s_out!Q64,1-EXP(-(($C64*s_TR)/s_out!Q64))),".")</f>
        <v>3.5603848751615411E-8</v>
      </c>
      <c r="AI64" s="103">
        <f>IFERROR(IF((($C64*s_TR)/s_out!R64)&lt;0.01,($C64*s_TR)/s_out!R64,1-EXP(-(($C64*s_TR)/s_out!R64))),".")</f>
        <v>7.7528832193158973E-9</v>
      </c>
    </row>
    <row r="65" spans="1:35">
      <c r="A65" s="101" t="s">
        <v>320</v>
      </c>
      <c r="B65" s="106">
        <v>1</v>
      </c>
      <c r="C65" s="89">
        <v>5</v>
      </c>
      <c r="D65" s="103">
        <f>IFERROR((($C65*s_TR)/s_out!C65),0)</f>
        <v>0</v>
      </c>
      <c r="E65" s="103">
        <f>IFERROR((($C65*s_TR)/s_out!D65),0)</f>
        <v>2.9072175271933209E-4</v>
      </c>
      <c r="F65" s="103">
        <f>IFERROR((($C65*s_TR)/s_out!E65),0)</f>
        <v>8.1621082610546058E-7</v>
      </c>
      <c r="G65" s="103">
        <f>IFERROR((($C65*s_TR)/s_out!F65),0)</f>
        <v>2.3802165335845674E-14</v>
      </c>
      <c r="H65" s="103">
        <f>IFERROR((($C65*s_TR)/s_out!G65),0)</f>
        <v>8.1621084990762596E-7</v>
      </c>
      <c r="I65" s="103">
        <f>IFERROR((($C65*s_TR)/s_out!H65),0)</f>
        <v>2.9072175274313429E-4</v>
      </c>
      <c r="J65" s="103">
        <f>IFERROR((($C65*s_TR)/s_out!I65),0)</f>
        <v>1.6668388570191778E-13</v>
      </c>
      <c r="K65" s="103">
        <f>IFERROR((($C65*s_TR)/s_out!J65),0)</f>
        <v>7.6913519955287674E-14</v>
      </c>
      <c r="L65" s="103">
        <f>IFERROR((($C65*s_TR)/s_out!K65),0)</f>
        <v>1.4563506737095893E-13</v>
      </c>
      <c r="M65" s="103">
        <f>IFERROR((($C65*s_TR)/s_out!L65),0)</f>
        <v>1.6611499871999997E-13</v>
      </c>
      <c r="N65" s="103">
        <f>IFERROR((($C65*s_TR)/s_out!M65),0)</f>
        <v>1.2913734489534243E-13</v>
      </c>
      <c r="O65" s="103">
        <f>IFERROR((($C65*s_TR)/s_out!N65),0)</f>
        <v>1.5465515168219178E-13</v>
      </c>
      <c r="P65" s="103">
        <f>IFERROR((($C65*s_TR)/s_out!O65),0)</f>
        <v>7.1363059752328779E-14</v>
      </c>
      <c r="Q65" s="103">
        <f>IFERROR((($C65*s_TR)/s_out!P65),0)</f>
        <v>1.351253202410959E-13</v>
      </c>
      <c r="R65" s="103">
        <f>IFERROR((($C65*s_TR)/s_out!Q65),0)</f>
        <v>1.541273184E-13</v>
      </c>
      <c r="S65" s="103">
        <f>IFERROR((($C65*s_TR)/s_out!R65),0)</f>
        <v>1.1981815505753426E-13</v>
      </c>
      <c r="T65" s="103" t="str">
        <f>IFERROR(IF((($C65*s_TR)/s_out!C65)&lt;0.01,($C65*s_TR)/s_out!C65,1-EXP(-(($C65*s_TR)/s_out!C65))),".")</f>
        <v>.</v>
      </c>
      <c r="U65" s="103">
        <f>IFERROR(IF((($C65*s_TR)/s_out!D65)&lt;0.01,($C65*s_TR)/s_out!D65,1-EXP(-(($C65*s_TR)/s_out!D65))),".")</f>
        <v>2.9072175271933209E-4</v>
      </c>
      <c r="V65" s="103">
        <f>IFERROR(IF((($C65*s_TR)/s_out!E65)&lt;0.01,($C65*s_TR)/s_out!E65,1-EXP(-(($C65*s_TR)/s_out!E65))),".")</f>
        <v>8.1621082610546058E-7</v>
      </c>
      <c r="W65" s="103">
        <f>IFERROR(IF((($C65*s_TR)/s_out!F65)&lt;0.01,($C65*s_TR)/s_out!F65,1-EXP(-(($C65*s_TR)/s_out!F65))),".")</f>
        <v>2.3802165335845674E-14</v>
      </c>
      <c r="X65" s="103">
        <f>IFERROR(IF((($C65*s_TR)/s_out!G65)&lt;0.01,($C65*s_TR)/s_out!G65,1-EXP(-(($C65*s_TR)/s_out!G65))),".")</f>
        <v>8.1621084990762596E-7</v>
      </c>
      <c r="Y65" s="103">
        <f>IFERROR(IF((($C65*s_TR)/s_out!H65)&lt;0.01,($C65*s_TR)/s_out!H65,1-EXP(-(($C65*s_TR)/s_out!H65))),".")</f>
        <v>2.9072175274313429E-4</v>
      </c>
      <c r="Z65" s="103">
        <f>IFERROR(IF((($C65*s_TR)/s_out!I65)&lt;0.01,($C65*s_TR)/s_out!I65,1-EXP(-(($C65*s_TR)/s_out!I65))),".")</f>
        <v>1.6668388570191778E-13</v>
      </c>
      <c r="AA65" s="103">
        <f>IFERROR(IF((($C65*s_TR)/s_out!J65)&lt;0.01,($C65*s_TR)/s_out!J65,1-EXP(-(($C65*s_TR)/s_out!J65))),".")</f>
        <v>7.6913519955287674E-14</v>
      </c>
      <c r="AB65" s="103">
        <f>IFERROR(IF((($C65*s_TR)/s_out!K65)&lt;0.01,($C65*s_TR)/s_out!K65,1-EXP(-(($C65*s_TR)/s_out!K65))),".")</f>
        <v>1.4563506737095893E-13</v>
      </c>
      <c r="AC65" s="103">
        <f>IFERROR(IF((($C65*s_TR)/s_out!L65)&lt;0.01,($C65*s_TR)/s_out!L65,1-EXP(-(($C65*s_TR)/s_out!L65))),".")</f>
        <v>1.6611499871999997E-13</v>
      </c>
      <c r="AD65" s="103">
        <f>IFERROR(IF((($C65*s_TR)/s_out!M65)&lt;0.01,($C65*s_TR)/s_out!M65,1-EXP(-(($C65*s_TR)/s_out!M65))),".")</f>
        <v>1.2913734489534243E-13</v>
      </c>
      <c r="AE65" s="103">
        <f>IFERROR(IF((($C65*s_TR)/s_out!N65)&lt;0.01,($C65*s_TR)/s_out!N65,1-EXP(-(($C65*s_TR)/s_out!N65))),".")</f>
        <v>1.5465515168219178E-13</v>
      </c>
      <c r="AF65" s="103">
        <f>IFERROR(IF((($C65*s_TR)/s_out!O65)&lt;0.01,($C65*s_TR)/s_out!O65,1-EXP(-(($C65*s_TR)/s_out!O65))),".")</f>
        <v>7.1363059752328779E-14</v>
      </c>
      <c r="AG65" s="103">
        <f>IFERROR(IF((($C65*s_TR)/s_out!P65)&lt;0.01,($C65*s_TR)/s_out!P65,1-EXP(-(($C65*s_TR)/s_out!P65))),".")</f>
        <v>1.351253202410959E-13</v>
      </c>
      <c r="AH65" s="103">
        <f>IFERROR(IF((($C65*s_TR)/s_out!Q65)&lt;0.01,($C65*s_TR)/s_out!Q65,1-EXP(-(($C65*s_TR)/s_out!Q65))),".")</f>
        <v>1.541273184E-13</v>
      </c>
      <c r="AI65" s="103">
        <f>IFERROR(IF((($C65*s_TR)/s_out!R65)&lt;0.01,($C65*s_TR)/s_out!R65,1-EXP(-(($C65*s_TR)/s_out!R65))),".")</f>
        <v>1.1981815505753426E-13</v>
      </c>
    </row>
    <row r="66" spans="1:35">
      <c r="A66" s="101" t="s">
        <v>321</v>
      </c>
      <c r="B66" s="106">
        <v>0.99980000000000002</v>
      </c>
      <c r="C66" s="89">
        <v>5</v>
      </c>
      <c r="D66" s="103">
        <f>IFERROR((($C66*s_TR)/s_out!C66),0)</f>
        <v>1.6229921654638576E-7</v>
      </c>
      <c r="E66" s="103">
        <f>IFERROR((($C66*s_TR)/s_out!D66),0)</f>
        <v>1.6247886597305645E-3</v>
      </c>
      <c r="F66" s="103">
        <f>IFERROR((($C66*s_TR)/s_out!E66),0)</f>
        <v>4.5616472857666622E-6</v>
      </c>
      <c r="G66" s="103">
        <f>IFERROR((($C66*s_TR)/s_out!F66),0)</f>
        <v>1.0030432031506961E-6</v>
      </c>
      <c r="H66" s="103">
        <f>IFERROR((($C66*s_TR)/s_out!G66),0)</f>
        <v>5.7269897054637436E-6</v>
      </c>
      <c r="I66" s="103">
        <f>IFERROR((($C66*s_TR)/s_out!H66),0)</f>
        <v>1.6259540021502617E-3</v>
      </c>
      <c r="J66" s="103">
        <f>IFERROR((($C66*s_TR)/s_out!I66),0)</f>
        <v>2.5897885821419911E-5</v>
      </c>
      <c r="K66" s="103">
        <f>IFERROR((($C66*s_TR)/s_out!J66),0)</f>
        <v>5.8916929436273729E-6</v>
      </c>
      <c r="L66" s="103">
        <f>IFERROR((($C66*s_TR)/s_out!K66),0)</f>
        <v>1.6409095223160535E-5</v>
      </c>
      <c r="M66" s="103">
        <f>IFERROR((($C66*s_TR)/s_out!L66),0)</f>
        <v>2.4254541715242852E-5</v>
      </c>
      <c r="N66" s="103">
        <f>IFERROR((($C66*s_TR)/s_out!M66),0)</f>
        <v>5.8125689681447742E-6</v>
      </c>
      <c r="O66" s="103">
        <f>IFERROR((($C66*s_TR)/s_out!N66),0)</f>
        <v>2.3062834477714018E-5</v>
      </c>
      <c r="P66" s="103">
        <f>IFERROR((($C66*s_TR)/s_out!O66),0)</f>
        <v>5.253604408217263E-6</v>
      </c>
      <c r="Q66" s="103">
        <f>IFERROR((($C66*s_TR)/s_out!P66),0)</f>
        <v>1.4696850400079058E-5</v>
      </c>
      <c r="R66" s="103">
        <f>IFERROR((($C66*s_TR)/s_out!Q66),0)</f>
        <v>2.0543145078340735E-5</v>
      </c>
      <c r="S66" s="103">
        <f>IFERROR((($C66*s_TR)/s_out!R66),0)</f>
        <v>5.0492375104849219E-6</v>
      </c>
      <c r="T66" s="103">
        <f>IFERROR(IF((($C66*s_TR)/s_out!C66)&lt;0.01,($C66*s_TR)/s_out!C66,1-EXP(-(($C66*s_TR)/s_out!C66))),".")</f>
        <v>1.6229921654638576E-7</v>
      </c>
      <c r="U66" s="103">
        <f>IFERROR(IF((($C66*s_TR)/s_out!D66)&lt;0.01,($C66*s_TR)/s_out!D66,1-EXP(-(($C66*s_TR)/s_out!D66))),".")</f>
        <v>1.6247886597305645E-3</v>
      </c>
      <c r="V66" s="103">
        <f>IFERROR(IF((($C66*s_TR)/s_out!E66)&lt;0.01,($C66*s_TR)/s_out!E66,1-EXP(-(($C66*s_TR)/s_out!E66))),".")</f>
        <v>4.5616472857666622E-6</v>
      </c>
      <c r="W66" s="103">
        <f>IFERROR(IF((($C66*s_TR)/s_out!F66)&lt;0.01,($C66*s_TR)/s_out!F66,1-EXP(-(($C66*s_TR)/s_out!F66))),".")</f>
        <v>1.0030432031506961E-6</v>
      </c>
      <c r="X66" s="103">
        <f>IFERROR(IF((($C66*s_TR)/s_out!G66)&lt;0.01,($C66*s_TR)/s_out!G66,1-EXP(-(($C66*s_TR)/s_out!G66))),".")</f>
        <v>5.7269897054637436E-6</v>
      </c>
      <c r="Y66" s="103">
        <f>IFERROR(IF((($C66*s_TR)/s_out!H66)&lt;0.01,($C66*s_TR)/s_out!H66,1-EXP(-(($C66*s_TR)/s_out!H66))),".")</f>
        <v>1.6259540021502617E-3</v>
      </c>
      <c r="Z66" s="103">
        <f>IFERROR(IF((($C66*s_TR)/s_out!I66)&lt;0.01,($C66*s_TR)/s_out!I66,1-EXP(-(($C66*s_TR)/s_out!I66))),".")</f>
        <v>2.5897885821419911E-5</v>
      </c>
      <c r="AA66" s="103">
        <f>IFERROR(IF((($C66*s_TR)/s_out!J66)&lt;0.01,($C66*s_TR)/s_out!J66,1-EXP(-(($C66*s_TR)/s_out!J66))),".")</f>
        <v>5.8916929436273729E-6</v>
      </c>
      <c r="AB66" s="103">
        <f>IFERROR(IF((($C66*s_TR)/s_out!K66)&lt;0.01,($C66*s_TR)/s_out!K66,1-EXP(-(($C66*s_TR)/s_out!K66))),".")</f>
        <v>1.6409095223160535E-5</v>
      </c>
      <c r="AC66" s="103">
        <f>IFERROR(IF((($C66*s_TR)/s_out!L66)&lt;0.01,($C66*s_TR)/s_out!L66,1-EXP(-(($C66*s_TR)/s_out!L66))),".")</f>
        <v>2.4254541715242852E-5</v>
      </c>
      <c r="AD66" s="103">
        <f>IFERROR(IF((($C66*s_TR)/s_out!M66)&lt;0.01,($C66*s_TR)/s_out!M66,1-EXP(-(($C66*s_TR)/s_out!M66))),".")</f>
        <v>5.8125689681447742E-6</v>
      </c>
      <c r="AE66" s="103">
        <f>IFERROR(IF((($C66*s_TR)/s_out!N66)&lt;0.01,($C66*s_TR)/s_out!N66,1-EXP(-(($C66*s_TR)/s_out!N66))),".")</f>
        <v>2.3062834477714018E-5</v>
      </c>
      <c r="AF66" s="103">
        <f>IFERROR(IF((($C66*s_TR)/s_out!O66)&lt;0.01,($C66*s_TR)/s_out!O66,1-EXP(-(($C66*s_TR)/s_out!O66))),".")</f>
        <v>5.253604408217263E-6</v>
      </c>
      <c r="AG66" s="103">
        <f>IFERROR(IF((($C66*s_TR)/s_out!P66)&lt;0.01,($C66*s_TR)/s_out!P66,1-EXP(-(($C66*s_TR)/s_out!P66))),".")</f>
        <v>1.4696850400079058E-5</v>
      </c>
      <c r="AH66" s="103">
        <f>IFERROR(IF((($C66*s_TR)/s_out!Q66)&lt;0.01,($C66*s_TR)/s_out!Q66,1-EXP(-(($C66*s_TR)/s_out!Q66))),".")</f>
        <v>2.0543145078340735E-5</v>
      </c>
      <c r="AI66" s="103">
        <f>IFERROR(IF((($C66*s_TR)/s_out!R66)&lt;0.01,($C66*s_TR)/s_out!R66,1-EXP(-(($C66*s_TR)/s_out!R66))),".")</f>
        <v>5.0492375104849219E-6</v>
      </c>
    </row>
    <row r="67" spans="1:35">
      <c r="A67" s="101" t="s">
        <v>322</v>
      </c>
      <c r="B67" s="106">
        <v>2.0000000000000001E-4</v>
      </c>
      <c r="C67" s="89">
        <v>5</v>
      </c>
      <c r="D67" s="103">
        <f>IFERROR((($C67*s_TR)/s_out!C67),0)</f>
        <v>0</v>
      </c>
      <c r="E67" s="103">
        <f>IFERROR((($C67*s_TR)/s_out!D67),0)</f>
        <v>0</v>
      </c>
      <c r="F67" s="103">
        <f>IFERROR((($C67*s_TR)/s_out!E67),0)</f>
        <v>0</v>
      </c>
      <c r="G67" s="103">
        <f>IFERROR((($C67*s_TR)/s_out!F67),0)</f>
        <v>1.7930265517311059E-14</v>
      </c>
      <c r="H67" s="103">
        <f>IFERROR((($C67*s_TR)/s_out!G67),0)</f>
        <v>1.7930265517311059E-14</v>
      </c>
      <c r="I67" s="103">
        <f>IFERROR((($C67*s_TR)/s_out!H67),0)</f>
        <v>1.7930265517311059E-14</v>
      </c>
      <c r="J67" s="103">
        <f>IFERROR((($C67*s_TR)/s_out!I67),0)</f>
        <v>1.6483646921424657E-13</v>
      </c>
      <c r="K67" s="103">
        <f>IFERROR((($C67*s_TR)/s_out!J67),0)</f>
        <v>5.0390859354687114E-14</v>
      </c>
      <c r="L67" s="103">
        <f>IFERROR((($C67*s_TR)/s_out!K67),0)</f>
        <v>1.1075607867629589E-13</v>
      </c>
      <c r="M67" s="103">
        <f>IFERROR((($C67*s_TR)/s_out!L67),0)</f>
        <v>1.5361356067199999E-13</v>
      </c>
      <c r="N67" s="103">
        <f>IFERROR((($C67*s_TR)/s_out!M67),0)</f>
        <v>1.1994483504526026E-13</v>
      </c>
      <c r="O67" s="103">
        <f>IFERROR((($C67*s_TR)/s_out!N67),0)</f>
        <v>1.2404082131506849E-13</v>
      </c>
      <c r="P67" s="103">
        <f>IFERROR((($C67*s_TR)/s_out!O67),0)</f>
        <v>3.7919542992657527E-14</v>
      </c>
      <c r="Q67" s="103">
        <f>IFERROR((($C67*s_TR)/s_out!P67),0)</f>
        <v>8.3344875258082182E-14</v>
      </c>
      <c r="R67" s="103">
        <f>IFERROR((($C67*s_TR)/s_out!Q67),0)</f>
        <v>1.1559548880000001E-13</v>
      </c>
      <c r="S67" s="103">
        <f>IFERROR((($C67*s_TR)/s_out!R67),0)</f>
        <v>9.025949125479452E-14</v>
      </c>
      <c r="T67" s="103" t="str">
        <f>IFERROR(IF((($C67*s_TR)/s_out!C67)&lt;0.01,($C67*s_TR)/s_out!C67,1-EXP(-(($C67*s_TR)/s_out!C67))),".")</f>
        <v>.</v>
      </c>
      <c r="U67" s="103" t="str">
        <f>IFERROR(IF((($C67*s_TR)/s_out!D67)&lt;0.01,($C67*s_TR)/s_out!D67,1-EXP(-(($C67*s_TR)/s_out!D67))),".")</f>
        <v>.</v>
      </c>
      <c r="V67" s="103" t="str">
        <f>IFERROR(IF((($C67*s_TR)/s_out!E67)&lt;0.01,($C67*s_TR)/s_out!E67,1-EXP(-(($C67*s_TR)/s_out!E67))),".")</f>
        <v>.</v>
      </c>
      <c r="W67" s="103">
        <f>IFERROR(IF((($C67*s_TR)/s_out!F67)&lt;0.01,($C67*s_TR)/s_out!F67,1-EXP(-(($C67*s_TR)/s_out!F67))),".")</f>
        <v>1.7930265517311059E-14</v>
      </c>
      <c r="X67" s="103">
        <f>IFERROR(IF((($C67*s_TR)/s_out!G67)&lt;0.01,($C67*s_TR)/s_out!G67,1-EXP(-(($C67*s_TR)/s_out!G67))),".")</f>
        <v>1.7930265517311059E-14</v>
      </c>
      <c r="Y67" s="103">
        <f>IFERROR(IF((($C67*s_TR)/s_out!H67)&lt;0.01,($C67*s_TR)/s_out!H67,1-EXP(-(($C67*s_TR)/s_out!H67))),".")</f>
        <v>1.7930265517311059E-14</v>
      </c>
      <c r="Z67" s="103">
        <f>IFERROR(IF((($C67*s_TR)/s_out!I67)&lt;0.01,($C67*s_TR)/s_out!I67,1-EXP(-(($C67*s_TR)/s_out!I67))),".")</f>
        <v>1.6483646921424657E-13</v>
      </c>
      <c r="AA67" s="103">
        <f>IFERROR(IF((($C67*s_TR)/s_out!J67)&lt;0.01,($C67*s_TR)/s_out!J67,1-EXP(-(($C67*s_TR)/s_out!J67))),".")</f>
        <v>5.0390859354687114E-14</v>
      </c>
      <c r="AB67" s="103">
        <f>IFERROR(IF((($C67*s_TR)/s_out!K67)&lt;0.01,($C67*s_TR)/s_out!K67,1-EXP(-(($C67*s_TR)/s_out!K67))),".")</f>
        <v>1.1075607867629589E-13</v>
      </c>
      <c r="AC67" s="103">
        <f>IFERROR(IF((($C67*s_TR)/s_out!L67)&lt;0.01,($C67*s_TR)/s_out!L67,1-EXP(-(($C67*s_TR)/s_out!L67))),".")</f>
        <v>1.5361356067199999E-13</v>
      </c>
      <c r="AD67" s="103">
        <f>IFERROR(IF((($C67*s_TR)/s_out!M67)&lt;0.01,($C67*s_TR)/s_out!M67,1-EXP(-(($C67*s_TR)/s_out!M67))),".")</f>
        <v>1.1994483504526026E-13</v>
      </c>
      <c r="AE67" s="103">
        <f>IFERROR(IF((($C67*s_TR)/s_out!N67)&lt;0.01,($C67*s_TR)/s_out!N67,1-EXP(-(($C67*s_TR)/s_out!N67))),".")</f>
        <v>1.2404082131506849E-13</v>
      </c>
      <c r="AF67" s="103">
        <f>IFERROR(IF((($C67*s_TR)/s_out!O67)&lt;0.01,($C67*s_TR)/s_out!O67,1-EXP(-(($C67*s_TR)/s_out!O67))),".")</f>
        <v>3.7919542992657527E-14</v>
      </c>
      <c r="AG67" s="103">
        <f>IFERROR(IF((($C67*s_TR)/s_out!P67)&lt;0.01,($C67*s_TR)/s_out!P67,1-EXP(-(($C67*s_TR)/s_out!P67))),".")</f>
        <v>8.3344875258082182E-14</v>
      </c>
      <c r="AH67" s="103">
        <f>IFERROR(IF((($C67*s_TR)/s_out!Q67)&lt;0.01,($C67*s_TR)/s_out!Q67,1-EXP(-(($C67*s_TR)/s_out!Q67))),".")</f>
        <v>1.1559548880000001E-13</v>
      </c>
      <c r="AI67" s="103">
        <f>IFERROR(IF((($C67*s_TR)/s_out!R67)&lt;0.01,($C67*s_TR)/s_out!R67,1-EXP(-(($C67*s_TR)/s_out!R67))),".")</f>
        <v>9.025949125479452E-14</v>
      </c>
    </row>
    <row r="68" spans="1:35">
      <c r="A68" s="101" t="s">
        <v>323</v>
      </c>
      <c r="B68" s="106">
        <v>0.99999979999999999</v>
      </c>
      <c r="C68" s="89">
        <v>5</v>
      </c>
      <c r="D68" s="103">
        <f>IFERROR((($C68*s_TR)/s_out!C68),0)</f>
        <v>1.0840267930506214E-7</v>
      </c>
      <c r="E68" s="103">
        <f>IFERROR((($C68*s_TR)/s_out!D68),0)</f>
        <v>1.292561203218263E-3</v>
      </c>
      <c r="F68" s="103">
        <f>IFERROR((($C68*s_TR)/s_out!E68),0)</f>
        <v>3.6289078392051538E-6</v>
      </c>
      <c r="G68" s="103">
        <f>IFERROR((($C68*s_TR)/s_out!F68),0)</f>
        <v>5.5482394999573919E-6</v>
      </c>
      <c r="H68" s="103">
        <f>IFERROR((($C68*s_TR)/s_out!G68),0)</f>
        <v>9.2855500184676082E-6</v>
      </c>
      <c r="I68" s="103">
        <f>IFERROR((($C68*s_TR)/s_out!H68),0)</f>
        <v>1.2982178453975254E-3</v>
      </c>
      <c r="J68" s="103">
        <f>IFERROR((($C68*s_TR)/s_out!I68),0)</f>
        <v>1.7430371075103168E-4</v>
      </c>
      <c r="K68" s="103">
        <f>IFERROR((($C68*s_TR)/s_out!J68),0)</f>
        <v>3.1479970653922413E-5</v>
      </c>
      <c r="L68" s="103">
        <f>IFERROR((($C68*s_TR)/s_out!K68),0)</f>
        <v>9.0449493146481307E-5</v>
      </c>
      <c r="M68" s="103">
        <f>IFERROR((($C68*s_TR)/s_out!L68),0)</f>
        <v>1.4576113172502808E-4</v>
      </c>
      <c r="N68" s="103">
        <f>IFERROR((($C68*s_TR)/s_out!M68),0)</f>
        <v>3.0482365950100935E-5</v>
      </c>
      <c r="O68" s="103">
        <f>IFERROR((($C68*s_TR)/s_out!N68),0)</f>
        <v>1.7381734112677791E-4</v>
      </c>
      <c r="P68" s="103">
        <f>IFERROR((($C68*s_TR)/s_out!O68),0)</f>
        <v>3.1132839493569108E-5</v>
      </c>
      <c r="Q68" s="103">
        <f>IFERROR((($C68*s_TR)/s_out!P68),0)</f>
        <v>9.040451210864581E-5</v>
      </c>
      <c r="R68" s="103">
        <f>IFERROR((($C68*s_TR)/s_out!Q68),0)</f>
        <v>1.4460429734625802E-4</v>
      </c>
      <c r="S68" s="103">
        <f>IFERROR((($C68*s_TR)/s_out!R68),0)</f>
        <v>2.7929384210313148E-5</v>
      </c>
      <c r="T68" s="103">
        <f>IFERROR(IF((($C68*s_TR)/s_out!C68)&lt;0.01,($C68*s_TR)/s_out!C68,1-EXP(-(($C68*s_TR)/s_out!C68))),".")</f>
        <v>1.0840267930506214E-7</v>
      </c>
      <c r="U68" s="103">
        <f>IFERROR(IF((($C68*s_TR)/s_out!D68)&lt;0.01,($C68*s_TR)/s_out!D68,1-EXP(-(($C68*s_TR)/s_out!D68))),".")</f>
        <v>1.292561203218263E-3</v>
      </c>
      <c r="V68" s="103">
        <f>IFERROR(IF((($C68*s_TR)/s_out!E68)&lt;0.01,($C68*s_TR)/s_out!E68,1-EXP(-(($C68*s_TR)/s_out!E68))),".")</f>
        <v>3.6289078392051538E-6</v>
      </c>
      <c r="W68" s="103">
        <f>IFERROR(IF((($C68*s_TR)/s_out!F68)&lt;0.01,($C68*s_TR)/s_out!F68,1-EXP(-(($C68*s_TR)/s_out!F68))),".")</f>
        <v>5.5482394999573919E-6</v>
      </c>
      <c r="X68" s="103">
        <f>IFERROR(IF((($C68*s_TR)/s_out!G68)&lt;0.01,($C68*s_TR)/s_out!G68,1-EXP(-(($C68*s_TR)/s_out!G68))),".")</f>
        <v>9.2855500184676082E-6</v>
      </c>
      <c r="Y68" s="103">
        <f>IFERROR(IF((($C68*s_TR)/s_out!H68)&lt;0.01,($C68*s_TR)/s_out!H68,1-EXP(-(($C68*s_TR)/s_out!H68))),".")</f>
        <v>1.2982178453975254E-3</v>
      </c>
      <c r="Z68" s="103">
        <f>IFERROR(IF((($C68*s_TR)/s_out!I68)&lt;0.01,($C68*s_TR)/s_out!I68,1-EXP(-(($C68*s_TR)/s_out!I68))),".")</f>
        <v>1.7430371075103168E-4</v>
      </c>
      <c r="AA68" s="103">
        <f>IFERROR(IF((($C68*s_TR)/s_out!J68)&lt;0.01,($C68*s_TR)/s_out!J68,1-EXP(-(($C68*s_TR)/s_out!J68))),".")</f>
        <v>3.1479970653922413E-5</v>
      </c>
      <c r="AB68" s="103">
        <f>IFERROR(IF((($C68*s_TR)/s_out!K68)&lt;0.01,($C68*s_TR)/s_out!K68,1-EXP(-(($C68*s_TR)/s_out!K68))),".")</f>
        <v>9.0449493146481307E-5</v>
      </c>
      <c r="AC68" s="103">
        <f>IFERROR(IF((($C68*s_TR)/s_out!L68)&lt;0.01,($C68*s_TR)/s_out!L68,1-EXP(-(($C68*s_TR)/s_out!L68))),".")</f>
        <v>1.4576113172502808E-4</v>
      </c>
      <c r="AD68" s="103">
        <f>IFERROR(IF((($C68*s_TR)/s_out!M68)&lt;0.01,($C68*s_TR)/s_out!M68,1-EXP(-(($C68*s_TR)/s_out!M68))),".")</f>
        <v>3.0482365950100935E-5</v>
      </c>
      <c r="AE68" s="103">
        <f>IFERROR(IF((($C68*s_TR)/s_out!N68)&lt;0.01,($C68*s_TR)/s_out!N68,1-EXP(-(($C68*s_TR)/s_out!N68))),".")</f>
        <v>1.7381734112677791E-4</v>
      </c>
      <c r="AF68" s="103">
        <f>IFERROR(IF((($C68*s_TR)/s_out!O68)&lt;0.01,($C68*s_TR)/s_out!O68,1-EXP(-(($C68*s_TR)/s_out!O68))),".")</f>
        <v>3.1132839493569108E-5</v>
      </c>
      <c r="AG68" s="103">
        <f>IFERROR(IF((($C68*s_TR)/s_out!P68)&lt;0.01,($C68*s_TR)/s_out!P68,1-EXP(-(($C68*s_TR)/s_out!P68))),".")</f>
        <v>9.040451210864581E-5</v>
      </c>
      <c r="AH68" s="103">
        <f>IFERROR(IF((($C68*s_TR)/s_out!Q68)&lt;0.01,($C68*s_TR)/s_out!Q68,1-EXP(-(($C68*s_TR)/s_out!Q68))),".")</f>
        <v>1.4460429734625802E-4</v>
      </c>
      <c r="AI68" s="103">
        <f>IFERROR(IF((($C68*s_TR)/s_out!R68)&lt;0.01,($C68*s_TR)/s_out!R68,1-EXP(-(($C68*s_TR)/s_out!R68))),".")</f>
        <v>2.7929384210313148E-5</v>
      </c>
    </row>
    <row r="69" spans="1:35">
      <c r="A69" s="101" t="s">
        <v>324</v>
      </c>
      <c r="B69" s="106">
        <v>1.9999999999999999E-7</v>
      </c>
      <c r="C69" s="89">
        <v>5</v>
      </c>
      <c r="D69" s="103">
        <f>IFERROR((($C69*s_TR)/s_out!C69),0)</f>
        <v>0</v>
      </c>
      <c r="E69" s="103">
        <f>IFERROR((($C69*s_TR)/s_out!D69),0)</f>
        <v>0</v>
      </c>
      <c r="F69" s="103">
        <f>IFERROR((($C69*s_TR)/s_out!E69),0)</f>
        <v>0</v>
      </c>
      <c r="G69" s="103">
        <f>IFERROR((($C69*s_TR)/s_out!F69),0)</f>
        <v>6.0184908477596387E-16</v>
      </c>
      <c r="H69" s="103">
        <f>IFERROR((($C69*s_TR)/s_out!G69),0)</f>
        <v>6.0184908477596387E-16</v>
      </c>
      <c r="I69" s="103">
        <f>IFERROR((($C69*s_TR)/s_out!H69),0)</f>
        <v>6.0184908477596387E-16</v>
      </c>
      <c r="J69" s="103">
        <f>IFERROR((($C69*s_TR)/s_out!I69),0)</f>
        <v>1.6820873740602739E-14</v>
      </c>
      <c r="K69" s="103">
        <f>IFERROR((($C69*s_TR)/s_out!J69),0)</f>
        <v>3.4616198097902467E-15</v>
      </c>
      <c r="L69" s="103">
        <f>IFERROR((($C69*s_TR)/s_out!K69),0)</f>
        <v>9.7445061669698616E-15</v>
      </c>
      <c r="M69" s="103">
        <f>IFERROR((($C69*s_TR)/s_out!L69),0)</f>
        <v>1.5080783353643834E-14</v>
      </c>
      <c r="N69" s="103">
        <f>IFERROR((($C69*s_TR)/s_out!M69),0)</f>
        <v>3.3815756519901367E-15</v>
      </c>
      <c r="O69" s="103">
        <f>IFERROR((($C69*s_TR)/s_out!N69),0)</f>
        <v>1.5535204888344673E-14</v>
      </c>
      <c r="P69" s="103">
        <f>IFERROR((($C69*s_TR)/s_out!O69),0)</f>
        <v>3.2687081742665003E-15</v>
      </c>
      <c r="Q69" s="103">
        <f>IFERROR((($C69*s_TR)/s_out!P69),0)</f>
        <v>9.0561584516929479E-15</v>
      </c>
      <c r="R69" s="103">
        <f>IFERROR((($C69*s_TR)/s_out!Q69),0)</f>
        <v>1.4562333774246575E-14</v>
      </c>
      <c r="S69" s="103">
        <f>IFERROR((($C69*s_TR)/s_out!R69),0)</f>
        <v>3.0296591063637943E-15</v>
      </c>
      <c r="T69" s="103" t="str">
        <f>IFERROR(IF((($C69*s_TR)/s_out!C69)&lt;0.01,($C69*s_TR)/s_out!C69,1-EXP(-(($C69*s_TR)/s_out!C69))),".")</f>
        <v>.</v>
      </c>
      <c r="U69" s="103" t="str">
        <f>IFERROR(IF((($C69*s_TR)/s_out!D69)&lt;0.01,($C69*s_TR)/s_out!D69,1-EXP(-(($C69*s_TR)/s_out!D69))),".")</f>
        <v>.</v>
      </c>
      <c r="V69" s="103" t="str">
        <f>IFERROR(IF((($C69*s_TR)/s_out!E69)&lt;0.01,($C69*s_TR)/s_out!E69,1-EXP(-(($C69*s_TR)/s_out!E69))),".")</f>
        <v>.</v>
      </c>
      <c r="W69" s="103">
        <f>IFERROR(IF((($C69*s_TR)/s_out!F69)&lt;0.01,($C69*s_TR)/s_out!F69,1-EXP(-(($C69*s_TR)/s_out!F69))),".")</f>
        <v>6.0184908477596387E-16</v>
      </c>
      <c r="X69" s="103">
        <f>IFERROR(IF((($C69*s_TR)/s_out!G69)&lt;0.01,($C69*s_TR)/s_out!G69,1-EXP(-(($C69*s_TR)/s_out!G69))),".")</f>
        <v>6.0184908477596387E-16</v>
      </c>
      <c r="Y69" s="103">
        <f>IFERROR(IF((($C69*s_TR)/s_out!H69)&lt;0.01,($C69*s_TR)/s_out!H69,1-EXP(-(($C69*s_TR)/s_out!H69))),".")</f>
        <v>6.0184908477596387E-16</v>
      </c>
      <c r="Z69" s="103">
        <f>IFERROR(IF((($C69*s_TR)/s_out!I69)&lt;0.01,($C69*s_TR)/s_out!I69,1-EXP(-(($C69*s_TR)/s_out!I69))),".")</f>
        <v>1.6820873740602739E-14</v>
      </c>
      <c r="AA69" s="103">
        <f>IFERROR(IF((($C69*s_TR)/s_out!J69)&lt;0.01,($C69*s_TR)/s_out!J69,1-EXP(-(($C69*s_TR)/s_out!J69))),".")</f>
        <v>3.4616198097902467E-15</v>
      </c>
      <c r="AB69" s="103">
        <f>IFERROR(IF((($C69*s_TR)/s_out!K69)&lt;0.01,($C69*s_TR)/s_out!K69,1-EXP(-(($C69*s_TR)/s_out!K69))),".")</f>
        <v>9.7445061669698616E-15</v>
      </c>
      <c r="AC69" s="103">
        <f>IFERROR(IF((($C69*s_TR)/s_out!L69)&lt;0.01,($C69*s_TR)/s_out!L69,1-EXP(-(($C69*s_TR)/s_out!L69))),".")</f>
        <v>1.5080783353643834E-14</v>
      </c>
      <c r="AD69" s="103">
        <f>IFERROR(IF((($C69*s_TR)/s_out!M69)&lt;0.01,($C69*s_TR)/s_out!M69,1-EXP(-(($C69*s_TR)/s_out!M69))),".")</f>
        <v>3.3815756519901367E-15</v>
      </c>
      <c r="AE69" s="103">
        <f>IFERROR(IF((($C69*s_TR)/s_out!N69)&lt;0.01,($C69*s_TR)/s_out!N69,1-EXP(-(($C69*s_TR)/s_out!N69))),".")</f>
        <v>1.5535204888344673E-14</v>
      </c>
      <c r="AF69" s="103">
        <f>IFERROR(IF((($C69*s_TR)/s_out!O69)&lt;0.01,($C69*s_TR)/s_out!O69,1-EXP(-(($C69*s_TR)/s_out!O69))),".")</f>
        <v>3.2687081742665003E-15</v>
      </c>
      <c r="AG69" s="103">
        <f>IFERROR(IF((($C69*s_TR)/s_out!P69)&lt;0.01,($C69*s_TR)/s_out!P69,1-EXP(-(($C69*s_TR)/s_out!P69))),".")</f>
        <v>9.0561584516929479E-15</v>
      </c>
      <c r="AH69" s="103">
        <f>IFERROR(IF((($C69*s_TR)/s_out!Q69)&lt;0.01,($C69*s_TR)/s_out!Q69,1-EXP(-(($C69*s_TR)/s_out!Q69))),".")</f>
        <v>1.4562333774246575E-14</v>
      </c>
      <c r="AI69" s="103">
        <f>IFERROR(IF((($C69*s_TR)/s_out!R69)&lt;0.01,($C69*s_TR)/s_out!R69,1-EXP(-(($C69*s_TR)/s_out!R69))),".")</f>
        <v>3.0296591063637943E-15</v>
      </c>
    </row>
    <row r="70" spans="1:35">
      <c r="A70" s="101" t="s">
        <v>325</v>
      </c>
      <c r="B70" s="106">
        <v>0.99979000004200003</v>
      </c>
      <c r="C70" s="89">
        <v>5</v>
      </c>
      <c r="D70" s="103">
        <f>IFERROR((($C70*s_TR)/s_out!C70),0)</f>
        <v>0</v>
      </c>
      <c r="E70" s="103">
        <f>IFERROR((($C70*s_TR)/s_out!D70),0)</f>
        <v>0</v>
      </c>
      <c r="F70" s="103">
        <f>IFERROR((($C70*s_TR)/s_out!E70),0)</f>
        <v>0</v>
      </c>
      <c r="G70" s="103">
        <f>IFERROR((($C70*s_TR)/s_out!F70),0)</f>
        <v>3.2566838578686648E-10</v>
      </c>
      <c r="H70" s="103">
        <f>IFERROR((($C70*s_TR)/s_out!G70),0)</f>
        <v>3.2566838578686648E-10</v>
      </c>
      <c r="I70" s="103">
        <f>IFERROR((($C70*s_TR)/s_out!H70),0)</f>
        <v>3.2566838578686648E-10</v>
      </c>
      <c r="J70" s="103">
        <f>IFERROR((($C70*s_TR)/s_out!I70),0)</f>
        <v>9.4040138313439683E-9</v>
      </c>
      <c r="K70" s="103">
        <f>IFERROR((($C70*s_TR)/s_out!J70),0)</f>
        <v>1.8602849179094976E-9</v>
      </c>
      <c r="L70" s="103">
        <f>IFERROR((($C70*s_TR)/s_out!K70),0)</f>
        <v>5.2434501362645143E-9</v>
      </c>
      <c r="M70" s="103">
        <f>IFERROR((($C70*s_TR)/s_out!L70),0)</f>
        <v>8.2356363553285048E-9</v>
      </c>
      <c r="N70" s="103">
        <f>IFERROR((($C70*s_TR)/s_out!M70),0)</f>
        <v>1.8124099384044735E-9</v>
      </c>
      <c r="O70" s="103">
        <f>IFERROR((($C70*s_TR)/s_out!N70),0)</f>
        <v>9.0265925473742032E-9</v>
      </c>
      <c r="P70" s="103">
        <f>IFERROR((($C70*s_TR)/s_out!O70),0)</f>
        <v>1.7920273967669702E-9</v>
      </c>
      <c r="Q70" s="103">
        <f>IFERROR((($C70*s_TR)/s_out!P70),0)</f>
        <v>5.0219860692754738E-9</v>
      </c>
      <c r="R70" s="103">
        <f>IFERROR((($C70*s_TR)/s_out!Q70),0)</f>
        <v>8.0021615249533901E-9</v>
      </c>
      <c r="S70" s="103">
        <f>IFERROR((($C70*s_TR)/s_out!R70),0)</f>
        <v>1.6393880386496885E-9</v>
      </c>
      <c r="T70" s="103" t="str">
        <f>IFERROR(IF((($C70*s_TR)/s_out!C70)&lt;0.01,($C70*s_TR)/s_out!C70,1-EXP(-(($C70*s_TR)/s_out!C70))),".")</f>
        <v>.</v>
      </c>
      <c r="U70" s="103" t="str">
        <f>IFERROR(IF((($C70*s_TR)/s_out!D70)&lt;0.01,($C70*s_TR)/s_out!D70,1-EXP(-(($C70*s_TR)/s_out!D70))),".")</f>
        <v>.</v>
      </c>
      <c r="V70" s="103" t="str">
        <f>IFERROR(IF((($C70*s_TR)/s_out!E70)&lt;0.01,($C70*s_TR)/s_out!E70,1-EXP(-(($C70*s_TR)/s_out!E70))),".")</f>
        <v>.</v>
      </c>
      <c r="W70" s="103">
        <f>IFERROR(IF((($C70*s_TR)/s_out!F70)&lt;0.01,($C70*s_TR)/s_out!F70,1-EXP(-(($C70*s_TR)/s_out!F70))),".")</f>
        <v>3.2566838578686648E-10</v>
      </c>
      <c r="X70" s="103">
        <f>IFERROR(IF((($C70*s_TR)/s_out!G70)&lt;0.01,($C70*s_TR)/s_out!G70,1-EXP(-(($C70*s_TR)/s_out!G70))),".")</f>
        <v>3.2566838578686648E-10</v>
      </c>
      <c r="Y70" s="103">
        <f>IFERROR(IF((($C70*s_TR)/s_out!H70)&lt;0.01,($C70*s_TR)/s_out!H70,1-EXP(-(($C70*s_TR)/s_out!H70))),".")</f>
        <v>3.2566838578686648E-10</v>
      </c>
      <c r="Z70" s="103">
        <f>IFERROR(IF((($C70*s_TR)/s_out!I70)&lt;0.01,($C70*s_TR)/s_out!I70,1-EXP(-(($C70*s_TR)/s_out!I70))),".")</f>
        <v>9.4040138313439683E-9</v>
      </c>
      <c r="AA70" s="103">
        <f>IFERROR(IF((($C70*s_TR)/s_out!J70)&lt;0.01,($C70*s_TR)/s_out!J70,1-EXP(-(($C70*s_TR)/s_out!J70))),".")</f>
        <v>1.8602849179094976E-9</v>
      </c>
      <c r="AB70" s="103">
        <f>IFERROR(IF((($C70*s_TR)/s_out!K70)&lt;0.01,($C70*s_TR)/s_out!K70,1-EXP(-(($C70*s_TR)/s_out!K70))),".")</f>
        <v>5.2434501362645143E-9</v>
      </c>
      <c r="AC70" s="103">
        <f>IFERROR(IF((($C70*s_TR)/s_out!L70)&lt;0.01,($C70*s_TR)/s_out!L70,1-EXP(-(($C70*s_TR)/s_out!L70))),".")</f>
        <v>8.2356363553285048E-9</v>
      </c>
      <c r="AD70" s="103">
        <f>IFERROR(IF((($C70*s_TR)/s_out!M70)&lt;0.01,($C70*s_TR)/s_out!M70,1-EXP(-(($C70*s_TR)/s_out!M70))),".")</f>
        <v>1.8124099384044735E-9</v>
      </c>
      <c r="AE70" s="103">
        <f>IFERROR(IF((($C70*s_TR)/s_out!N70)&lt;0.01,($C70*s_TR)/s_out!N70,1-EXP(-(($C70*s_TR)/s_out!N70))),".")</f>
        <v>9.0265925473742032E-9</v>
      </c>
      <c r="AF70" s="103">
        <f>IFERROR(IF((($C70*s_TR)/s_out!O70)&lt;0.01,($C70*s_TR)/s_out!O70,1-EXP(-(($C70*s_TR)/s_out!O70))),".")</f>
        <v>1.7920273967669702E-9</v>
      </c>
      <c r="AG70" s="103">
        <f>IFERROR(IF((($C70*s_TR)/s_out!P70)&lt;0.01,($C70*s_TR)/s_out!P70,1-EXP(-(($C70*s_TR)/s_out!P70))),".")</f>
        <v>5.0219860692754738E-9</v>
      </c>
      <c r="AH70" s="103">
        <f>IFERROR(IF((($C70*s_TR)/s_out!Q70)&lt;0.01,($C70*s_TR)/s_out!Q70,1-EXP(-(($C70*s_TR)/s_out!Q70))),".")</f>
        <v>8.0021615249533901E-9</v>
      </c>
      <c r="AI70" s="103">
        <f>IFERROR(IF((($C70*s_TR)/s_out!R70)&lt;0.01,($C70*s_TR)/s_out!R70,1-EXP(-(($C70*s_TR)/s_out!R70))),".")</f>
        <v>1.6393880386496885E-9</v>
      </c>
    </row>
    <row r="71" spans="1:35">
      <c r="A71" s="101" t="s">
        <v>326</v>
      </c>
      <c r="B71" s="106">
        <v>2.0999995799999999E-4</v>
      </c>
      <c r="C71" s="89">
        <v>5</v>
      </c>
      <c r="D71" s="103">
        <f>IFERROR((($C71*s_TR)/s_out!C71),0)</f>
        <v>0</v>
      </c>
      <c r="E71" s="103">
        <f>IFERROR((($C71*s_TR)/s_out!D71),0)</f>
        <v>0</v>
      </c>
      <c r="F71" s="103">
        <f>IFERROR((($C71*s_TR)/s_out!E71),0)</f>
        <v>0</v>
      </c>
      <c r="G71" s="103">
        <f>IFERROR((($C71*s_TR)/s_out!F71),0)</f>
        <v>2.2000202261333401E-9</v>
      </c>
      <c r="H71" s="103">
        <f>IFERROR((($C71*s_TR)/s_out!G71),0)</f>
        <v>2.2000202261333401E-9</v>
      </c>
      <c r="I71" s="103">
        <f>IFERROR((($C71*s_TR)/s_out!H71),0)</f>
        <v>2.2000202261333401E-9</v>
      </c>
      <c r="J71" s="103">
        <f>IFERROR((($C71*s_TR)/s_out!I71),0)</f>
        <v>0</v>
      </c>
      <c r="K71" s="103">
        <f>IFERROR((($C71*s_TR)/s_out!J71),0)</f>
        <v>0</v>
      </c>
      <c r="L71" s="103">
        <f>IFERROR((($C71*s_TR)/s_out!K71),0)</f>
        <v>0</v>
      </c>
      <c r="M71" s="103">
        <f>IFERROR((($C71*s_TR)/s_out!L71),0)</f>
        <v>0</v>
      </c>
      <c r="N71" s="103">
        <f>IFERROR((($C71*s_TR)/s_out!M71),0)</f>
        <v>0</v>
      </c>
      <c r="O71" s="103">
        <f>IFERROR((($C71*s_TR)/s_out!N71),0)</f>
        <v>6.6459610610709526E-8</v>
      </c>
      <c r="P71" s="103">
        <f>IFERROR((($C71*s_TR)/s_out!O71),0)</f>
        <v>1.2325862787223534E-8</v>
      </c>
      <c r="Q71" s="103">
        <f>IFERROR((($C71*s_TR)/s_out!P71),0)</f>
        <v>3.5403101467505249E-8</v>
      </c>
      <c r="R71" s="103">
        <f>IFERROR((($C71*s_TR)/s_out!Q71),0)</f>
        <v>5.59577741354387E-8</v>
      </c>
      <c r="S71" s="103">
        <f>IFERROR((($C71*s_TR)/s_out!R71),0)</f>
        <v>1.1074722020671588E-8</v>
      </c>
      <c r="T71" s="103" t="str">
        <f>IFERROR(IF((($C71*s_TR)/s_out!C71)&lt;0.01,($C71*s_TR)/s_out!C71,1-EXP(-(($C71*s_TR)/s_out!C71))),".")</f>
        <v>.</v>
      </c>
      <c r="U71" s="103" t="str">
        <f>IFERROR(IF((($C71*s_TR)/s_out!D71)&lt;0.01,($C71*s_TR)/s_out!D71,1-EXP(-(($C71*s_TR)/s_out!D71))),".")</f>
        <v>.</v>
      </c>
      <c r="V71" s="103" t="str">
        <f>IFERROR(IF((($C71*s_TR)/s_out!E71)&lt;0.01,($C71*s_TR)/s_out!E71,1-EXP(-(($C71*s_TR)/s_out!E71))),".")</f>
        <v>.</v>
      </c>
      <c r="W71" s="103">
        <f>IFERROR(IF((($C71*s_TR)/s_out!F71)&lt;0.01,($C71*s_TR)/s_out!F71,1-EXP(-(($C71*s_TR)/s_out!F71))),".")</f>
        <v>2.2000202261333401E-9</v>
      </c>
      <c r="X71" s="103">
        <f>IFERROR(IF((($C71*s_TR)/s_out!G71)&lt;0.01,($C71*s_TR)/s_out!G71,1-EXP(-(($C71*s_TR)/s_out!G71))),".")</f>
        <v>2.2000202261333401E-9</v>
      </c>
      <c r="Y71" s="103">
        <f>IFERROR(IF((($C71*s_TR)/s_out!H71)&lt;0.01,($C71*s_TR)/s_out!H71,1-EXP(-(($C71*s_TR)/s_out!H71))),".")</f>
        <v>2.2000202261333401E-9</v>
      </c>
      <c r="Z71" s="103" t="str">
        <f>IFERROR(IF((($C71*s_TR)/s_out!I71)&lt;0.01,($C71*s_TR)/s_out!I71,1-EXP(-(($C71*s_TR)/s_out!I71))),".")</f>
        <v>.</v>
      </c>
      <c r="AA71" s="103" t="str">
        <f>IFERROR(IF((($C71*s_TR)/s_out!J71)&lt;0.01,($C71*s_TR)/s_out!J71,1-EXP(-(($C71*s_TR)/s_out!J71))),".")</f>
        <v>.</v>
      </c>
      <c r="AB71" s="103" t="str">
        <f>IFERROR(IF((($C71*s_TR)/s_out!K71)&lt;0.01,($C71*s_TR)/s_out!K71,1-EXP(-(($C71*s_TR)/s_out!K71))),".")</f>
        <v>.</v>
      </c>
      <c r="AC71" s="103" t="str">
        <f>IFERROR(IF((($C71*s_TR)/s_out!L71)&lt;0.01,($C71*s_TR)/s_out!L71,1-EXP(-(($C71*s_TR)/s_out!L71))),".")</f>
        <v>.</v>
      </c>
      <c r="AD71" s="103" t="str">
        <f>IFERROR(IF((($C71*s_TR)/s_out!M71)&lt;0.01,($C71*s_TR)/s_out!M71,1-EXP(-(($C71*s_TR)/s_out!M71))),".")</f>
        <v>.</v>
      </c>
      <c r="AE71" s="103">
        <f>IFERROR(IF((($C71*s_TR)/s_out!N71)&lt;0.01,($C71*s_TR)/s_out!N71,1-EXP(-(($C71*s_TR)/s_out!N71))),".")</f>
        <v>6.6459610610709526E-8</v>
      </c>
      <c r="AF71" s="103">
        <f>IFERROR(IF((($C71*s_TR)/s_out!O71)&lt;0.01,($C71*s_TR)/s_out!O71,1-EXP(-(($C71*s_TR)/s_out!O71))),".")</f>
        <v>1.2325862787223534E-8</v>
      </c>
      <c r="AG71" s="103">
        <f>IFERROR(IF((($C71*s_TR)/s_out!P71)&lt;0.01,($C71*s_TR)/s_out!P71,1-EXP(-(($C71*s_TR)/s_out!P71))),".")</f>
        <v>3.5403101467505249E-8</v>
      </c>
      <c r="AH71" s="103">
        <f>IFERROR(IF((($C71*s_TR)/s_out!Q71)&lt;0.01,($C71*s_TR)/s_out!Q71,1-EXP(-(($C71*s_TR)/s_out!Q71))),".")</f>
        <v>5.59577741354387E-8</v>
      </c>
      <c r="AI71" s="103">
        <f>IFERROR(IF((($C71*s_TR)/s_out!R71)&lt;0.01,($C71*s_TR)/s_out!R71,1-EXP(-(($C71*s_TR)/s_out!R71))),".")</f>
        <v>1.1074722020671588E-8</v>
      </c>
    </row>
    <row r="72" spans="1:35">
      <c r="A72" s="101" t="s">
        <v>327</v>
      </c>
      <c r="B72" s="106">
        <v>1</v>
      </c>
      <c r="C72" s="89">
        <v>5</v>
      </c>
      <c r="D72" s="103">
        <f>IFERROR((($C72*s_TR)/s_out!C72),0)</f>
        <v>4.4123712461476347E-4</v>
      </c>
      <c r="E72" s="103">
        <f>IFERROR((($C72*s_TR)/s_out!D72),0)</f>
        <v>0.33198750941827038</v>
      </c>
      <c r="F72" s="103">
        <f>IFERROR((($C72*s_TR)/s_out!E72),0)</f>
        <v>9.3206578724978255E-4</v>
      </c>
      <c r="G72" s="103">
        <f>IFERROR((($C72*s_TR)/s_out!F72),0)</f>
        <v>8.5631872353629808E-9</v>
      </c>
      <c r="H72" s="103">
        <f>IFERROR((($C72*s_TR)/s_out!G72),0)</f>
        <v>1.3733114750517814E-3</v>
      </c>
      <c r="I72" s="103">
        <f>IFERROR((($C72*s_TR)/s_out!H72),0)</f>
        <v>0.33242875510607239</v>
      </c>
      <c r="J72" s="103">
        <f>IFERROR((($C72*s_TR)/s_out!I72),0)</f>
        <v>4.4652642988438356E-8</v>
      </c>
      <c r="K72" s="103">
        <f>IFERROR((($C72*s_TR)/s_out!J72),0)</f>
        <v>2.8690202109106849E-8</v>
      </c>
      <c r="L72" s="103">
        <f>IFERROR((($C72*s_TR)/s_out!K72),0)</f>
        <v>4.4160409128723294E-8</v>
      </c>
      <c r="M72" s="103">
        <f>IFERROR((($C72*s_TR)/s_out!L72),0)</f>
        <v>4.4652642988438356E-8</v>
      </c>
      <c r="N72" s="103">
        <f>IFERROR((($C72*s_TR)/s_out!M72),0)</f>
        <v>5.1684555270082182E-8</v>
      </c>
      <c r="O72" s="103">
        <f>IFERROR((($C72*s_TR)/s_out!N72),0)</f>
        <v>3.5246486333659466E-8</v>
      </c>
      <c r="P72" s="103">
        <f>IFERROR((($C72*s_TR)/s_out!O72),0)</f>
        <v>2.3312462427733615E-8</v>
      </c>
      <c r="Q72" s="103">
        <f>IFERROR((($C72*s_TR)/s_out!P72),0)</f>
        <v>3.496459596164382E-8</v>
      </c>
      <c r="R72" s="103">
        <f>IFERROR((($C72*s_TR)/s_out!Q72),0)</f>
        <v>3.51725943287671E-8</v>
      </c>
      <c r="S72" s="103">
        <f>IFERROR((($C72*s_TR)/s_out!R72),0)</f>
        <v>4.3106384712328767E-8</v>
      </c>
      <c r="T72" s="103">
        <f>IFERROR(IF((($C72*s_TR)/s_out!C72)&lt;0.01,($C72*s_TR)/s_out!C72,1-EXP(-(($C72*s_TR)/s_out!C72))),".")</f>
        <v>4.4123712461476347E-4</v>
      </c>
      <c r="U72" s="103">
        <f>IFERROR(IF((($C72*s_TR)/s_out!D72)&lt;0.01,($C72*s_TR)/s_out!D72,1-EXP(-(($C72*s_TR)/s_out!D72))),".")</f>
        <v>0.28250371525554108</v>
      </c>
      <c r="V72" s="103">
        <f>IFERROR(IF((($C72*s_TR)/s_out!E72)&lt;0.01,($C72*s_TR)/s_out!E72,1-EXP(-(($C72*s_TR)/s_out!E72))),".")</f>
        <v>9.3206578724978255E-4</v>
      </c>
      <c r="W72" s="103">
        <f>IFERROR(IF((($C72*s_TR)/s_out!F72)&lt;0.01,($C72*s_TR)/s_out!F72,1-EXP(-(($C72*s_TR)/s_out!F72))),".")</f>
        <v>8.5631872353629808E-9</v>
      </c>
      <c r="X72" s="103">
        <f>IFERROR(IF((($C72*s_TR)/s_out!G72)&lt;0.01,($C72*s_TR)/s_out!G72,1-EXP(-(($C72*s_TR)/s_out!G72))),".")</f>
        <v>1.3733114750517814E-3</v>
      </c>
      <c r="Y72" s="103">
        <f>IFERROR(IF((($C72*s_TR)/s_out!H72)&lt;0.01,($C72*s_TR)/s_out!H72,1-EXP(-(($C72*s_TR)/s_out!H72))),".")</f>
        <v>0.28282023756001207</v>
      </c>
      <c r="Z72" s="103">
        <f>IFERROR(IF((($C72*s_TR)/s_out!I72)&lt;0.01,($C72*s_TR)/s_out!I72,1-EXP(-(($C72*s_TR)/s_out!I72))),".")</f>
        <v>4.4652642988438356E-8</v>
      </c>
      <c r="AA72" s="103">
        <f>IFERROR(IF((($C72*s_TR)/s_out!J72)&lt;0.01,($C72*s_TR)/s_out!J72,1-EXP(-(($C72*s_TR)/s_out!J72))),".")</f>
        <v>2.8690202109106849E-8</v>
      </c>
      <c r="AB72" s="103">
        <f>IFERROR(IF((($C72*s_TR)/s_out!K72)&lt;0.01,($C72*s_TR)/s_out!K72,1-EXP(-(($C72*s_TR)/s_out!K72))),".")</f>
        <v>4.4160409128723294E-8</v>
      </c>
      <c r="AC72" s="103">
        <f>IFERROR(IF((($C72*s_TR)/s_out!L72)&lt;0.01,($C72*s_TR)/s_out!L72,1-EXP(-(($C72*s_TR)/s_out!L72))),".")</f>
        <v>4.4652642988438356E-8</v>
      </c>
      <c r="AD72" s="103">
        <f>IFERROR(IF((($C72*s_TR)/s_out!M72)&lt;0.01,($C72*s_TR)/s_out!M72,1-EXP(-(($C72*s_TR)/s_out!M72))),".")</f>
        <v>5.1684555270082182E-8</v>
      </c>
      <c r="AE72" s="103">
        <f>IFERROR(IF((($C72*s_TR)/s_out!N72)&lt;0.01,($C72*s_TR)/s_out!N72,1-EXP(-(($C72*s_TR)/s_out!N72))),".")</f>
        <v>3.5246486333659466E-8</v>
      </c>
      <c r="AF72" s="103">
        <f>IFERROR(IF((($C72*s_TR)/s_out!O72)&lt;0.01,($C72*s_TR)/s_out!O72,1-EXP(-(($C72*s_TR)/s_out!O72))),".")</f>
        <v>2.3312462427733615E-8</v>
      </c>
      <c r="AG72" s="103">
        <f>IFERROR(IF((($C72*s_TR)/s_out!P72)&lt;0.01,($C72*s_TR)/s_out!P72,1-EXP(-(($C72*s_TR)/s_out!P72))),".")</f>
        <v>3.496459596164382E-8</v>
      </c>
      <c r="AH72" s="103">
        <f>IFERROR(IF((($C72*s_TR)/s_out!Q72)&lt;0.01,($C72*s_TR)/s_out!Q72,1-EXP(-(($C72*s_TR)/s_out!Q72))),".")</f>
        <v>3.51725943287671E-8</v>
      </c>
      <c r="AI72" s="103">
        <f>IFERROR(IF((($C72*s_TR)/s_out!R72)&lt;0.01,($C72*s_TR)/s_out!R72,1-EXP(-(($C72*s_TR)/s_out!R72))),".")</f>
        <v>4.3106384712328767E-8</v>
      </c>
    </row>
    <row r="73" spans="1:35">
      <c r="A73" s="101" t="s">
        <v>328</v>
      </c>
      <c r="B73" s="106">
        <v>1</v>
      </c>
      <c r="C73" s="89">
        <v>5</v>
      </c>
      <c r="D73" s="103">
        <f>IFERROR((($C73*s_TR)/s_out!C73),0)</f>
        <v>2.7509228139562412E-6</v>
      </c>
      <c r="E73" s="103">
        <f>IFERROR((($C73*s_TR)/s_out!D73),0)</f>
        <v>9.5185229973070527E-3</v>
      </c>
      <c r="F73" s="103">
        <f>IFERROR((($C73*s_TR)/s_out!E73),0)</f>
        <v>2.6723564529539216E-5</v>
      </c>
      <c r="G73" s="103">
        <f>IFERROR((($C73*s_TR)/s_out!F73),0)</f>
        <v>2.1892630000639507E-8</v>
      </c>
      <c r="H73" s="103">
        <f>IFERROR((($C73*s_TR)/s_out!G73),0)</f>
        <v>2.9496379973496098E-5</v>
      </c>
      <c r="I73" s="103">
        <f>IFERROR((($C73*s_TR)/s_out!H73),0)</f>
        <v>9.5212958127510097E-3</v>
      </c>
      <c r="J73" s="103">
        <f>IFERROR((($C73*s_TR)/s_out!I73),0)</f>
        <v>7.4501908337095884E-8</v>
      </c>
      <c r="K73" s="103">
        <f>IFERROR((($C73*s_TR)/s_out!J73),0)</f>
        <v>2.5701586606080004E-8</v>
      </c>
      <c r="L73" s="103">
        <f>IFERROR((($C73*s_TR)/s_out!K73),0)</f>
        <v>5.5326311676493145E-8</v>
      </c>
      <c r="M73" s="103">
        <f>IFERROR((($C73*s_TR)/s_out!L73),0)</f>
        <v>7.2301430031780827E-8</v>
      </c>
      <c r="N73" s="103">
        <f>IFERROR((($C73*s_TR)/s_out!M73),0)</f>
        <v>1.2982822001358905E-7</v>
      </c>
      <c r="O73" s="103">
        <f>IFERROR((($C73*s_TR)/s_out!N73),0)</f>
        <v>6.026096638356166E-8</v>
      </c>
      <c r="P73" s="103">
        <f>IFERROR((($C73*s_TR)/s_out!O73),0)</f>
        <v>2.1779144398167926E-8</v>
      </c>
      <c r="Q73" s="103">
        <f>IFERROR((($C73*s_TR)/s_out!P73),0)</f>
        <v>4.7994352509554129E-8</v>
      </c>
      <c r="R73" s="103">
        <f>IFERROR((($C73*s_TR)/s_out!Q73),0)</f>
        <v>5.8967383196347056E-8</v>
      </c>
      <c r="S73" s="103">
        <f>IFERROR((($C73*s_TR)/s_out!R73),0)</f>
        <v>1.1020571023777628E-7</v>
      </c>
      <c r="T73" s="103">
        <f>IFERROR(IF((($C73*s_TR)/s_out!C73)&lt;0.01,($C73*s_TR)/s_out!C73,1-EXP(-(($C73*s_TR)/s_out!C73))),".")</f>
        <v>2.7509228139562412E-6</v>
      </c>
      <c r="U73" s="103">
        <f>IFERROR(IF((($C73*s_TR)/s_out!D73)&lt;0.01,($C73*s_TR)/s_out!D73,1-EXP(-(($C73*s_TR)/s_out!D73))),".")</f>
        <v>9.5185229973070527E-3</v>
      </c>
      <c r="V73" s="103">
        <f>IFERROR(IF((($C73*s_TR)/s_out!E73)&lt;0.01,($C73*s_TR)/s_out!E73,1-EXP(-(($C73*s_TR)/s_out!E73))),".")</f>
        <v>2.6723564529539216E-5</v>
      </c>
      <c r="W73" s="103">
        <f>IFERROR(IF((($C73*s_TR)/s_out!F73)&lt;0.01,($C73*s_TR)/s_out!F73,1-EXP(-(($C73*s_TR)/s_out!F73))),".")</f>
        <v>2.1892630000639507E-8</v>
      </c>
      <c r="X73" s="103">
        <f>IFERROR(IF((($C73*s_TR)/s_out!G73)&lt;0.01,($C73*s_TR)/s_out!G73,1-EXP(-(($C73*s_TR)/s_out!G73))),".")</f>
        <v>2.9496379973496098E-5</v>
      </c>
      <c r="Y73" s="103">
        <f>IFERROR(IF((($C73*s_TR)/s_out!H73)&lt;0.01,($C73*s_TR)/s_out!H73,1-EXP(-(($C73*s_TR)/s_out!H73))),".")</f>
        <v>9.5212958127510097E-3</v>
      </c>
      <c r="Z73" s="103">
        <f>IFERROR(IF((($C73*s_TR)/s_out!I73)&lt;0.01,($C73*s_TR)/s_out!I73,1-EXP(-(($C73*s_TR)/s_out!I73))),".")</f>
        <v>7.4501908337095884E-8</v>
      </c>
      <c r="AA73" s="103">
        <f>IFERROR(IF((($C73*s_TR)/s_out!J73)&lt;0.01,($C73*s_TR)/s_out!J73,1-EXP(-(($C73*s_TR)/s_out!J73))),".")</f>
        <v>2.5701586606080004E-8</v>
      </c>
      <c r="AB73" s="103">
        <f>IFERROR(IF((($C73*s_TR)/s_out!K73)&lt;0.01,($C73*s_TR)/s_out!K73,1-EXP(-(($C73*s_TR)/s_out!K73))),".")</f>
        <v>5.5326311676493145E-8</v>
      </c>
      <c r="AC73" s="103">
        <f>IFERROR(IF((($C73*s_TR)/s_out!L73)&lt;0.01,($C73*s_TR)/s_out!L73,1-EXP(-(($C73*s_TR)/s_out!L73))),".")</f>
        <v>7.2301430031780827E-8</v>
      </c>
      <c r="AD73" s="103">
        <f>IFERROR(IF((($C73*s_TR)/s_out!M73)&lt;0.01,($C73*s_TR)/s_out!M73,1-EXP(-(($C73*s_TR)/s_out!M73))),".")</f>
        <v>1.2982822001358905E-7</v>
      </c>
      <c r="AE73" s="103">
        <f>IFERROR(IF((($C73*s_TR)/s_out!N73)&lt;0.01,($C73*s_TR)/s_out!N73,1-EXP(-(($C73*s_TR)/s_out!N73))),".")</f>
        <v>6.026096638356166E-8</v>
      </c>
      <c r="AF73" s="103">
        <f>IFERROR(IF((($C73*s_TR)/s_out!O73)&lt;0.01,($C73*s_TR)/s_out!O73,1-EXP(-(($C73*s_TR)/s_out!O73))),".")</f>
        <v>2.1779144398167926E-8</v>
      </c>
      <c r="AG73" s="103">
        <f>IFERROR(IF((($C73*s_TR)/s_out!P73)&lt;0.01,($C73*s_TR)/s_out!P73,1-EXP(-(($C73*s_TR)/s_out!P73))),".")</f>
        <v>4.7994352509554129E-8</v>
      </c>
      <c r="AH73" s="103">
        <f>IFERROR(IF((($C73*s_TR)/s_out!Q73)&lt;0.01,($C73*s_TR)/s_out!Q73,1-EXP(-(($C73*s_TR)/s_out!Q73))),".")</f>
        <v>5.8967383196347056E-8</v>
      </c>
      <c r="AI73" s="103">
        <f>IFERROR(IF((($C73*s_TR)/s_out!R73)&lt;0.01,($C73*s_TR)/s_out!R73,1-EXP(-(($C73*s_TR)/s_out!R73))),".")</f>
        <v>1.1020571023777628E-7</v>
      </c>
    </row>
    <row r="74" spans="1:35">
      <c r="A74" s="101" t="s">
        <v>329</v>
      </c>
      <c r="B74" s="107">
        <v>1.9000000000000001E-8</v>
      </c>
      <c r="C74" s="89">
        <v>5</v>
      </c>
      <c r="D74" s="103">
        <f>IFERROR((($C74*s_TR)/s_out!C74),0)</f>
        <v>0</v>
      </c>
      <c r="E74" s="103">
        <f>IFERROR((($C74*s_TR)/s_out!D74),0)</f>
        <v>0</v>
      </c>
      <c r="F74" s="103">
        <f>IFERROR((($C74*s_TR)/s_out!E74),0)</f>
        <v>0</v>
      </c>
      <c r="G74" s="103">
        <f>IFERROR((($C74*s_TR)/s_out!F74),0)</f>
        <v>9.5524192331659553E-15</v>
      </c>
      <c r="H74" s="103">
        <f>IFERROR((($C74*s_TR)/s_out!G74),0)</f>
        <v>9.5524192331659553E-15</v>
      </c>
      <c r="I74" s="103">
        <f>IFERROR((($C74*s_TR)/s_out!H74),0)</f>
        <v>9.5524192331659553E-15</v>
      </c>
      <c r="J74" s="103">
        <f>IFERROR((($C74*s_TR)/s_out!I74),0)</f>
        <v>0</v>
      </c>
      <c r="K74" s="103">
        <f>IFERROR((($C74*s_TR)/s_out!J74),0)</f>
        <v>0</v>
      </c>
      <c r="L74" s="103">
        <f>IFERROR((($C74*s_TR)/s_out!K74),0)</f>
        <v>0</v>
      </c>
      <c r="M74" s="103">
        <f>IFERROR((($C74*s_TR)/s_out!L74),0)</f>
        <v>0</v>
      </c>
      <c r="N74" s="103">
        <f>IFERROR((($C74*s_TR)/s_out!M74),0)</f>
        <v>0</v>
      </c>
      <c r="O74" s="103">
        <f>IFERROR((($C74*s_TR)/s_out!N74),0)</f>
        <v>2.0615761633800736E-13</v>
      </c>
      <c r="P74" s="103">
        <f>IFERROR((($C74*s_TR)/s_out!O74),0)</f>
        <v>4.8357587593520051E-14</v>
      </c>
      <c r="Q74" s="103">
        <f>IFERROR((($C74*s_TR)/s_out!P74),0)</f>
        <v>1.357383888236713E-13</v>
      </c>
      <c r="R74" s="103">
        <f>IFERROR((($C74*s_TR)/s_out!Q74),0)</f>
        <v>1.9062048756950574E-13</v>
      </c>
      <c r="S74" s="103">
        <f>IFERROR((($C74*s_TR)/s_out!R74),0)</f>
        <v>4.8086097743820484E-14</v>
      </c>
      <c r="T74" s="103" t="str">
        <f>IFERROR(IF((($C74*s_TR)/s_out!C74)&lt;0.01,($C74*s_TR)/s_out!C74,1-EXP(-(($C74*s_TR)/s_out!C74))),".")</f>
        <v>.</v>
      </c>
      <c r="U74" s="103" t="str">
        <f>IFERROR(IF((($C74*s_TR)/s_out!D74)&lt;0.01,($C74*s_TR)/s_out!D74,1-EXP(-(($C74*s_TR)/s_out!D74))),".")</f>
        <v>.</v>
      </c>
      <c r="V74" s="103" t="str">
        <f>IFERROR(IF((($C74*s_TR)/s_out!E74)&lt;0.01,($C74*s_TR)/s_out!E74,1-EXP(-(($C74*s_TR)/s_out!E74))),".")</f>
        <v>.</v>
      </c>
      <c r="W74" s="103">
        <f>IFERROR(IF((($C74*s_TR)/s_out!F74)&lt;0.01,($C74*s_TR)/s_out!F74,1-EXP(-(($C74*s_TR)/s_out!F74))),".")</f>
        <v>9.5524192331659553E-15</v>
      </c>
      <c r="X74" s="103">
        <f>IFERROR(IF((($C74*s_TR)/s_out!G74)&lt;0.01,($C74*s_TR)/s_out!G74,1-EXP(-(($C74*s_TR)/s_out!G74))),".")</f>
        <v>9.5524192331659553E-15</v>
      </c>
      <c r="Y74" s="103">
        <f>IFERROR(IF((($C74*s_TR)/s_out!H74)&lt;0.01,($C74*s_TR)/s_out!H74,1-EXP(-(($C74*s_TR)/s_out!H74))),".")</f>
        <v>9.5524192331659553E-15</v>
      </c>
      <c r="Z74" s="103" t="str">
        <f>IFERROR(IF((($C74*s_TR)/s_out!I74)&lt;0.01,($C74*s_TR)/s_out!I74,1-EXP(-(($C74*s_TR)/s_out!I74))),".")</f>
        <v>.</v>
      </c>
      <c r="AA74" s="103" t="str">
        <f>IFERROR(IF((($C74*s_TR)/s_out!J74)&lt;0.01,($C74*s_TR)/s_out!J74,1-EXP(-(($C74*s_TR)/s_out!J74))),".")</f>
        <v>.</v>
      </c>
      <c r="AB74" s="103" t="str">
        <f>IFERROR(IF((($C74*s_TR)/s_out!K74)&lt;0.01,($C74*s_TR)/s_out!K74,1-EXP(-(($C74*s_TR)/s_out!K74))),".")</f>
        <v>.</v>
      </c>
      <c r="AC74" s="103" t="str">
        <f>IFERROR(IF((($C74*s_TR)/s_out!L74)&lt;0.01,($C74*s_TR)/s_out!L74,1-EXP(-(($C74*s_TR)/s_out!L74))),".")</f>
        <v>.</v>
      </c>
      <c r="AD74" s="103" t="str">
        <f>IFERROR(IF((($C74*s_TR)/s_out!M74)&lt;0.01,($C74*s_TR)/s_out!M74,1-EXP(-(($C74*s_TR)/s_out!M74))),".")</f>
        <v>.</v>
      </c>
      <c r="AE74" s="103">
        <f>IFERROR(IF((($C74*s_TR)/s_out!N74)&lt;0.01,($C74*s_TR)/s_out!N74,1-EXP(-(($C74*s_TR)/s_out!N74))),".")</f>
        <v>2.0615761633800736E-13</v>
      </c>
      <c r="AF74" s="103">
        <f>IFERROR(IF((($C74*s_TR)/s_out!O74)&lt;0.01,($C74*s_TR)/s_out!O74,1-EXP(-(($C74*s_TR)/s_out!O74))),".")</f>
        <v>4.8357587593520051E-14</v>
      </c>
      <c r="AG74" s="103">
        <f>IFERROR(IF((($C74*s_TR)/s_out!P74)&lt;0.01,($C74*s_TR)/s_out!P74,1-EXP(-(($C74*s_TR)/s_out!P74))),".")</f>
        <v>1.357383888236713E-13</v>
      </c>
      <c r="AH74" s="103">
        <f>IFERROR(IF((($C74*s_TR)/s_out!Q74)&lt;0.01,($C74*s_TR)/s_out!Q74,1-EXP(-(($C74*s_TR)/s_out!Q74))),".")</f>
        <v>1.9062048756950574E-13</v>
      </c>
      <c r="AI74" s="103">
        <f>IFERROR(IF((($C74*s_TR)/s_out!R74)&lt;0.01,($C74*s_TR)/s_out!R74,1-EXP(-(($C74*s_TR)/s_out!R74))),".")</f>
        <v>4.8086097743820484E-14</v>
      </c>
    </row>
    <row r="75" spans="1:35">
      <c r="A75" s="101" t="s">
        <v>330</v>
      </c>
      <c r="B75" s="106">
        <v>1</v>
      </c>
      <c r="C75" s="89">
        <v>5</v>
      </c>
      <c r="D75" s="103">
        <f>IFERROR((($C75*s_TR)/s_out!C75),0)</f>
        <v>1.0567901503119026E-3</v>
      </c>
      <c r="E75" s="103">
        <f>IFERROR((($C75*s_TR)/s_out!D75),0)</f>
        <v>0.30335455406051737</v>
      </c>
      <c r="F75" s="103">
        <f>IFERROR((($C75*s_TR)/s_out!E75),0)</f>
        <v>8.5167782890889217E-4</v>
      </c>
      <c r="G75" s="103">
        <f>IFERROR((($C75*s_TR)/s_out!F75),0)</f>
        <v>3.8249495387750718E-11</v>
      </c>
      <c r="H75" s="103">
        <f>IFERROR((($C75*s_TR)/s_out!G75),0)</f>
        <v>1.9084680174702902E-3</v>
      </c>
      <c r="I75" s="103">
        <f>IFERROR((($C75*s_TR)/s_out!H75),0)</f>
        <v>0.30441134424907873</v>
      </c>
      <c r="J75" s="103">
        <f>IFERROR((($C75*s_TR)/s_out!I75),0)</f>
        <v>1.1002156934005475E-9</v>
      </c>
      <c r="K75" s="103">
        <f>IFERROR((($C75*s_TR)/s_out!J75),0)</f>
        <v>2.1844697083476159E-10</v>
      </c>
      <c r="L75" s="103">
        <f>IFERROR((($C75*s_TR)/s_out!K75),0)</f>
        <v>6.2022521990663017E-10</v>
      </c>
      <c r="M75" s="103">
        <f>IFERROR((($C75*s_TR)/s_out!L75),0)</f>
        <v>9.6625160638027396E-10</v>
      </c>
      <c r="N75" s="103">
        <f>IFERROR((($C75*s_TR)/s_out!M75),0)</f>
        <v>2.1234732942575335E-10</v>
      </c>
      <c r="O75" s="103">
        <f>IFERROR((($C75*s_TR)/s_out!N75),0)</f>
        <v>1.0596065827650713E-9</v>
      </c>
      <c r="P75" s="103">
        <f>IFERROR((($C75*s_TR)/s_out!O75),0)</f>
        <v>2.104326464744158E-10</v>
      </c>
      <c r="Q75" s="103">
        <f>IFERROR((($C75*s_TR)/s_out!P75),0)</f>
        <v>5.9350895753639978E-10</v>
      </c>
      <c r="R75" s="103">
        <f>IFERROR((($C75*s_TR)/s_out!Q75),0)</f>
        <v>9.3907730251340049E-10</v>
      </c>
      <c r="S75" s="103">
        <f>IFERROR((($C75*s_TR)/s_out!R75),0)</f>
        <v>1.925448338240074E-10</v>
      </c>
      <c r="T75" s="103">
        <f>IFERROR(IF((($C75*s_TR)/s_out!C75)&lt;0.01,($C75*s_TR)/s_out!C75,1-EXP(-(($C75*s_TR)/s_out!C75))),".")</f>
        <v>1.0567901503119026E-3</v>
      </c>
      <c r="U75" s="103">
        <f>IFERROR(IF((($C75*s_TR)/s_out!D75)&lt;0.01,($C75*s_TR)/s_out!D75,1-EXP(-(($C75*s_TR)/s_out!D75))),".")</f>
        <v>0.26166273051959377</v>
      </c>
      <c r="V75" s="103">
        <f>IFERROR(IF((($C75*s_TR)/s_out!E75)&lt;0.01,($C75*s_TR)/s_out!E75,1-EXP(-(($C75*s_TR)/s_out!E75))),".")</f>
        <v>8.5167782890889217E-4</v>
      </c>
      <c r="W75" s="103">
        <f>IFERROR(IF((($C75*s_TR)/s_out!F75)&lt;0.01,($C75*s_TR)/s_out!F75,1-EXP(-(($C75*s_TR)/s_out!F75))),".")</f>
        <v>3.8249495387750718E-11</v>
      </c>
      <c r="X75" s="103">
        <f>IFERROR(IF((($C75*s_TR)/s_out!G75)&lt;0.01,($C75*s_TR)/s_out!G75,1-EXP(-(($C75*s_TR)/s_out!G75))),".")</f>
        <v>1.9084680174702902E-3</v>
      </c>
      <c r="Y75" s="103">
        <f>IFERROR(IF((($C75*s_TR)/s_out!H75)&lt;0.01,($C75*s_TR)/s_out!H75,1-EXP(-(($C75*s_TR)/s_out!H75))),".")</f>
        <v>0.26244258595746328</v>
      </c>
      <c r="Z75" s="103">
        <f>IFERROR(IF((($C75*s_TR)/s_out!I75)&lt;0.01,($C75*s_TR)/s_out!I75,1-EXP(-(($C75*s_TR)/s_out!I75))),".")</f>
        <v>1.1002156934005475E-9</v>
      </c>
      <c r="AA75" s="103">
        <f>IFERROR(IF((($C75*s_TR)/s_out!J75)&lt;0.01,($C75*s_TR)/s_out!J75,1-EXP(-(($C75*s_TR)/s_out!J75))),".")</f>
        <v>2.1844697083476159E-10</v>
      </c>
      <c r="AB75" s="103">
        <f>IFERROR(IF((($C75*s_TR)/s_out!K75)&lt;0.01,($C75*s_TR)/s_out!K75,1-EXP(-(($C75*s_TR)/s_out!K75))),".")</f>
        <v>6.2022521990663017E-10</v>
      </c>
      <c r="AC75" s="103">
        <f>IFERROR(IF((($C75*s_TR)/s_out!L75)&lt;0.01,($C75*s_TR)/s_out!L75,1-EXP(-(($C75*s_TR)/s_out!L75))),".")</f>
        <v>9.6625160638027396E-10</v>
      </c>
      <c r="AD75" s="103">
        <f>IFERROR(IF((($C75*s_TR)/s_out!M75)&lt;0.01,($C75*s_TR)/s_out!M75,1-EXP(-(($C75*s_TR)/s_out!M75))),".")</f>
        <v>2.1234732942575335E-10</v>
      </c>
      <c r="AE75" s="103">
        <f>IFERROR(IF((($C75*s_TR)/s_out!N75)&lt;0.01,($C75*s_TR)/s_out!N75,1-EXP(-(($C75*s_TR)/s_out!N75))),".")</f>
        <v>1.0596065827650713E-9</v>
      </c>
      <c r="AF75" s="103">
        <f>IFERROR(IF((($C75*s_TR)/s_out!O75)&lt;0.01,($C75*s_TR)/s_out!O75,1-EXP(-(($C75*s_TR)/s_out!O75))),".")</f>
        <v>2.104326464744158E-10</v>
      </c>
      <c r="AG75" s="103">
        <f>IFERROR(IF((($C75*s_TR)/s_out!P75)&lt;0.01,($C75*s_TR)/s_out!P75,1-EXP(-(($C75*s_TR)/s_out!P75))),".")</f>
        <v>5.9350895753639978E-10</v>
      </c>
      <c r="AH75" s="103">
        <f>IFERROR(IF((($C75*s_TR)/s_out!Q75)&lt;0.01,($C75*s_TR)/s_out!Q75,1-EXP(-(($C75*s_TR)/s_out!Q75))),".")</f>
        <v>9.3907730251340049E-10</v>
      </c>
      <c r="AI75" s="103">
        <f>IFERROR(IF((($C75*s_TR)/s_out!R75)&lt;0.01,($C75*s_TR)/s_out!R75,1-EXP(-(($C75*s_TR)/s_out!R75))),".")</f>
        <v>1.925448338240074E-10</v>
      </c>
    </row>
    <row r="76" spans="1:35">
      <c r="A76" s="101" t="s">
        <v>331</v>
      </c>
      <c r="B76" s="106">
        <v>1.339E-6</v>
      </c>
      <c r="C76" s="89">
        <v>5</v>
      </c>
      <c r="D76" s="103">
        <f>IFERROR((($C76*s_TR)/s_out!C76),0)</f>
        <v>0</v>
      </c>
      <c r="E76" s="103">
        <f>IFERROR((($C76*s_TR)/s_out!D76),0)</f>
        <v>0</v>
      </c>
      <c r="F76" s="103">
        <f>IFERROR((($C76*s_TR)/s_out!E76),0)</f>
        <v>0</v>
      </c>
      <c r="G76" s="103">
        <f>IFERROR((($C76*s_TR)/s_out!F76),0)</f>
        <v>5.3933550109029439E-14</v>
      </c>
      <c r="H76" s="103">
        <f>IFERROR((($C76*s_TR)/s_out!G76),0)</f>
        <v>5.3933550109029427E-14</v>
      </c>
      <c r="I76" s="103">
        <f>IFERROR((($C76*s_TR)/s_out!H76),0)</f>
        <v>5.3933550109029427E-14</v>
      </c>
      <c r="J76" s="103">
        <f>IFERROR((($C76*s_TR)/s_out!I76),0)</f>
        <v>2.2342688314040815E-13</v>
      </c>
      <c r="K76" s="103">
        <f>IFERROR((($C76*s_TR)/s_out!J76),0)</f>
        <v>7.5871155727985616E-14</v>
      </c>
      <c r="L76" s="103">
        <f>IFERROR((($C76*s_TR)/s_out!K76),0)</f>
        <v>1.6131164641265416E-13</v>
      </c>
      <c r="M76" s="103">
        <f>IFERROR((($C76*s_TR)/s_out!L76),0)</f>
        <v>2.144556316185179E-13</v>
      </c>
      <c r="N76" s="103">
        <f>IFERROR((($C76*s_TR)/s_out!M76),0)</f>
        <v>3.1356660081273333E-13</v>
      </c>
      <c r="O76" s="103">
        <f>IFERROR((($C76*s_TR)/s_out!N76),0)</f>
        <v>1.9871694054664363E-13</v>
      </c>
      <c r="P76" s="103">
        <f>IFERROR((($C76*s_TR)/s_out!O76),0)</f>
        <v>6.3699800217041062E-14</v>
      </c>
      <c r="Q76" s="103">
        <f>IFERROR((($C76*s_TR)/s_out!P76),0)</f>
        <v>1.3388422354975101E-13</v>
      </c>
      <c r="R76" s="103">
        <f>IFERROR((($C76*s_TR)/s_out!Q76),0)</f>
        <v>1.7942899606542502E-13</v>
      </c>
      <c r="S76" s="103">
        <f>IFERROR((($C76*s_TR)/s_out!R76),0)</f>
        <v>2.7149708350420478E-13</v>
      </c>
      <c r="T76" s="103" t="str">
        <f>IFERROR(IF((($C76*s_TR)/s_out!C76)&lt;0.01,($C76*s_TR)/s_out!C76,1-EXP(-(($C76*s_TR)/s_out!C76))),".")</f>
        <v>.</v>
      </c>
      <c r="U76" s="103" t="str">
        <f>IFERROR(IF((($C76*s_TR)/s_out!D76)&lt;0.01,($C76*s_TR)/s_out!D76,1-EXP(-(($C76*s_TR)/s_out!D76))),".")</f>
        <v>.</v>
      </c>
      <c r="V76" s="103" t="str">
        <f>IFERROR(IF((($C76*s_TR)/s_out!E76)&lt;0.01,($C76*s_TR)/s_out!E76,1-EXP(-(($C76*s_TR)/s_out!E76))),".")</f>
        <v>.</v>
      </c>
      <c r="W76" s="103">
        <f>IFERROR(IF((($C76*s_TR)/s_out!F76)&lt;0.01,($C76*s_TR)/s_out!F76,1-EXP(-(($C76*s_TR)/s_out!F76))),".")</f>
        <v>5.3933550109029439E-14</v>
      </c>
      <c r="X76" s="103">
        <f>IFERROR(IF((($C76*s_TR)/s_out!G76)&lt;0.01,($C76*s_TR)/s_out!G76,1-EXP(-(($C76*s_TR)/s_out!G76))),".")</f>
        <v>5.3933550109029427E-14</v>
      </c>
      <c r="Y76" s="103">
        <f>IFERROR(IF((($C76*s_TR)/s_out!H76)&lt;0.01,($C76*s_TR)/s_out!H76,1-EXP(-(($C76*s_TR)/s_out!H76))),".")</f>
        <v>5.3933550109029427E-14</v>
      </c>
      <c r="Z76" s="103">
        <f>IFERROR(IF((($C76*s_TR)/s_out!I76)&lt;0.01,($C76*s_TR)/s_out!I76,1-EXP(-(($C76*s_TR)/s_out!I76))),".")</f>
        <v>2.2342688314040815E-13</v>
      </c>
      <c r="AA76" s="103">
        <f>IFERROR(IF((($C76*s_TR)/s_out!J76)&lt;0.01,($C76*s_TR)/s_out!J76,1-EXP(-(($C76*s_TR)/s_out!J76))),".")</f>
        <v>7.5871155727985616E-14</v>
      </c>
      <c r="AB76" s="103">
        <f>IFERROR(IF((($C76*s_TR)/s_out!K76)&lt;0.01,($C76*s_TR)/s_out!K76,1-EXP(-(($C76*s_TR)/s_out!K76))),".")</f>
        <v>1.6131164641265416E-13</v>
      </c>
      <c r="AC76" s="103">
        <f>IFERROR(IF((($C76*s_TR)/s_out!L76)&lt;0.01,($C76*s_TR)/s_out!L76,1-EXP(-(($C76*s_TR)/s_out!L76))),".")</f>
        <v>2.144556316185179E-13</v>
      </c>
      <c r="AD76" s="103">
        <f>IFERROR(IF((($C76*s_TR)/s_out!M76)&lt;0.01,($C76*s_TR)/s_out!M76,1-EXP(-(($C76*s_TR)/s_out!M76))),".")</f>
        <v>3.1356660081273333E-13</v>
      </c>
      <c r="AE76" s="103">
        <f>IFERROR(IF((($C76*s_TR)/s_out!N76)&lt;0.01,($C76*s_TR)/s_out!N76,1-EXP(-(($C76*s_TR)/s_out!N76))),".")</f>
        <v>1.9871694054664363E-13</v>
      </c>
      <c r="AF76" s="103">
        <f>IFERROR(IF((($C76*s_TR)/s_out!O76)&lt;0.01,($C76*s_TR)/s_out!O76,1-EXP(-(($C76*s_TR)/s_out!O76))),".")</f>
        <v>6.3699800217041062E-14</v>
      </c>
      <c r="AG76" s="103">
        <f>IFERROR(IF((($C76*s_TR)/s_out!P76)&lt;0.01,($C76*s_TR)/s_out!P76,1-EXP(-(($C76*s_TR)/s_out!P76))),".")</f>
        <v>1.3388422354975101E-13</v>
      </c>
      <c r="AH76" s="103">
        <f>IFERROR(IF((($C76*s_TR)/s_out!Q76)&lt;0.01,($C76*s_TR)/s_out!Q76,1-EXP(-(($C76*s_TR)/s_out!Q76))),".")</f>
        <v>1.7942899606542502E-13</v>
      </c>
      <c r="AI76" s="103">
        <f>IFERROR(IF((($C76*s_TR)/s_out!R76)&lt;0.01,($C76*s_TR)/s_out!R76,1-EXP(-(($C76*s_TR)/s_out!R76))),".")</f>
        <v>2.7149708350420478E-13</v>
      </c>
    </row>
  </sheetData>
  <sheetProtection algorithmName="SHA-512" hashValue="CSvDro2QcpYFFJeQArtZtbEuXcSUXtXj93YTITvM5VxcMSTTX4isMIIUtZfK3WEthOgBDURgmZZ2QBp0X0zZUQ==" saltValue="ml8AqUuSeF69oK2cBtt9cg==" spinCount="100000" sheet="1" objects="1" scenarios="1" formatColumns="0" autoFilter="0"/>
  <autoFilter ref="A1:AI76" xr:uid="{013262CA-7EBD-403D-AF78-C8529958FBAC}"/>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79998168889431442"/>
  </sheetPr>
  <dimension ref="A1:AI76"/>
  <sheetViews>
    <sheetView workbookViewId="0">
      <pane xSplit="3" ySplit="1" topLeftCell="D2" activePane="bottomRight" state="frozen"/>
      <selection pane="topRight" activeCell="D1" sqref="D1"/>
      <selection pane="bottomLeft" activeCell="A2" sqref="A2"/>
      <selection pane="bottomRight" activeCell="D2" sqref="D2"/>
    </sheetView>
  </sheetViews>
  <sheetFormatPr defaultRowHeight="14.25"/>
  <cols>
    <col min="1" max="1" width="14.53125" style="1" bestFit="1" customWidth="1"/>
    <col min="2" max="2" width="11.73046875" style="1" bestFit="1" customWidth="1"/>
    <col min="3" max="3" width="7.19921875" style="9" bestFit="1" customWidth="1"/>
    <col min="4" max="6" width="8.06640625" style="9" bestFit="1" customWidth="1"/>
    <col min="7" max="8" width="7.73046875" style="9" bestFit="1" customWidth="1"/>
    <col min="9" max="14" width="8.06640625" style="9" bestFit="1" customWidth="1"/>
    <col min="15" max="19" width="7.73046875" style="9" bestFit="1" customWidth="1"/>
    <col min="20" max="20" width="12.46484375" style="9" bestFit="1" customWidth="1"/>
    <col min="21" max="21" width="15" style="9" bestFit="1" customWidth="1"/>
    <col min="22" max="22" width="14.86328125" style="9" bestFit="1" customWidth="1"/>
    <col min="23" max="23" width="12.46484375" style="9" bestFit="1" customWidth="1"/>
    <col min="24" max="24" width="13.796875" style="9" bestFit="1" customWidth="1"/>
    <col min="25" max="25" width="13.9296875" style="9" bestFit="1" customWidth="1"/>
    <col min="26" max="26" width="10.3984375" style="9" bestFit="1" customWidth="1"/>
    <col min="27" max="28" width="12.1328125" style="9" bestFit="1" customWidth="1"/>
    <col min="29" max="29" width="13.19921875" style="9" bestFit="1" customWidth="1"/>
    <col min="30" max="30" width="10.796875" style="9" bestFit="1" customWidth="1"/>
    <col min="31" max="31" width="10.3984375" style="9" bestFit="1" customWidth="1"/>
    <col min="32" max="33" width="12.1328125" style="9" bestFit="1" customWidth="1"/>
    <col min="34" max="34" width="13.19921875" style="9" bestFit="1" customWidth="1"/>
    <col min="35" max="35" width="10.796875" style="9" bestFit="1" customWidth="1"/>
    <col min="36" max="272" width="9.06640625" style="9"/>
    <col min="273" max="273" width="15.3984375" style="9" customWidth="1"/>
    <col min="274" max="274" width="11.1328125" style="9" customWidth="1"/>
    <col min="275" max="275" width="14.59765625" style="9" customWidth="1"/>
    <col min="276" max="276" width="17.3984375" style="9" customWidth="1"/>
    <col min="277" max="277" width="17.59765625" style="9" customWidth="1"/>
    <col min="278" max="278" width="14.73046875" style="9" customWidth="1"/>
    <col min="279" max="279" width="14.3984375" style="9" customWidth="1"/>
    <col min="280" max="280" width="12.1328125" style="9" customWidth="1"/>
    <col min="281" max="281" width="12.3984375" style="9" customWidth="1"/>
    <col min="282" max="283" width="13.86328125" style="9" customWidth="1"/>
    <col min="284" max="284" width="14.86328125" style="9" customWidth="1"/>
    <col min="285" max="285" width="12.1328125" style="9" customWidth="1"/>
    <col min="286" max="286" width="12.3984375" style="9" customWidth="1"/>
    <col min="287" max="288" width="13.86328125" style="9" customWidth="1"/>
    <col min="289" max="289" width="14.86328125" style="9" customWidth="1"/>
    <col min="290" max="528" width="9.06640625" style="9"/>
    <col min="529" max="529" width="15.3984375" style="9" customWidth="1"/>
    <col min="530" max="530" width="11.1328125" style="9" customWidth="1"/>
    <col min="531" max="531" width="14.59765625" style="9" customWidth="1"/>
    <col min="532" max="532" width="17.3984375" style="9" customWidth="1"/>
    <col min="533" max="533" width="17.59765625" style="9" customWidth="1"/>
    <col min="534" max="534" width="14.73046875" style="9" customWidth="1"/>
    <col min="535" max="535" width="14.3984375" style="9" customWidth="1"/>
    <col min="536" max="536" width="12.1328125" style="9" customWidth="1"/>
    <col min="537" max="537" width="12.3984375" style="9" customWidth="1"/>
    <col min="538" max="539" width="13.86328125" style="9" customWidth="1"/>
    <col min="540" max="540" width="14.86328125" style="9" customWidth="1"/>
    <col min="541" max="541" width="12.1328125" style="9" customWidth="1"/>
    <col min="542" max="542" width="12.3984375" style="9" customWidth="1"/>
    <col min="543" max="544" width="13.86328125" style="9" customWidth="1"/>
    <col min="545" max="545" width="14.86328125" style="9" customWidth="1"/>
    <col min="546" max="784" width="9.06640625" style="9"/>
    <col min="785" max="785" width="15.3984375" style="9" customWidth="1"/>
    <col min="786" max="786" width="11.1328125" style="9" customWidth="1"/>
    <col min="787" max="787" width="14.59765625" style="9" customWidth="1"/>
    <col min="788" max="788" width="17.3984375" style="9" customWidth="1"/>
    <col min="789" max="789" width="17.59765625" style="9" customWidth="1"/>
    <col min="790" max="790" width="14.73046875" style="9" customWidth="1"/>
    <col min="791" max="791" width="14.3984375" style="9" customWidth="1"/>
    <col min="792" max="792" width="12.1328125" style="9" customWidth="1"/>
    <col min="793" max="793" width="12.3984375" style="9" customWidth="1"/>
    <col min="794" max="795" width="13.86328125" style="9" customWidth="1"/>
    <col min="796" max="796" width="14.86328125" style="9" customWidth="1"/>
    <col min="797" max="797" width="12.1328125" style="9" customWidth="1"/>
    <col min="798" max="798" width="12.3984375" style="9" customWidth="1"/>
    <col min="799" max="800" width="13.86328125" style="9" customWidth="1"/>
    <col min="801" max="801" width="14.86328125" style="9" customWidth="1"/>
    <col min="802" max="1040" width="9.06640625" style="9"/>
    <col min="1041" max="1041" width="15.3984375" style="9" customWidth="1"/>
    <col min="1042" max="1042" width="11.1328125" style="9" customWidth="1"/>
    <col min="1043" max="1043" width="14.59765625" style="9" customWidth="1"/>
    <col min="1044" max="1044" width="17.3984375" style="9" customWidth="1"/>
    <col min="1045" max="1045" width="17.59765625" style="9" customWidth="1"/>
    <col min="1046" max="1046" width="14.73046875" style="9" customWidth="1"/>
    <col min="1047" max="1047" width="14.3984375" style="9" customWidth="1"/>
    <col min="1048" max="1048" width="12.1328125" style="9" customWidth="1"/>
    <col min="1049" max="1049" width="12.3984375" style="9" customWidth="1"/>
    <col min="1050" max="1051" width="13.86328125" style="9" customWidth="1"/>
    <col min="1052" max="1052" width="14.86328125" style="9" customWidth="1"/>
    <col min="1053" max="1053" width="12.1328125" style="9" customWidth="1"/>
    <col min="1054" max="1054" width="12.3984375" style="9" customWidth="1"/>
    <col min="1055" max="1056" width="13.86328125" style="9" customWidth="1"/>
    <col min="1057" max="1057" width="14.86328125" style="9" customWidth="1"/>
    <col min="1058" max="1296" width="9.06640625" style="9"/>
    <col min="1297" max="1297" width="15.3984375" style="9" customWidth="1"/>
    <col min="1298" max="1298" width="11.1328125" style="9" customWidth="1"/>
    <col min="1299" max="1299" width="14.59765625" style="9" customWidth="1"/>
    <col min="1300" max="1300" width="17.3984375" style="9" customWidth="1"/>
    <col min="1301" max="1301" width="17.59765625" style="9" customWidth="1"/>
    <col min="1302" max="1302" width="14.73046875" style="9" customWidth="1"/>
    <col min="1303" max="1303" width="14.3984375" style="9" customWidth="1"/>
    <col min="1304" max="1304" width="12.1328125" style="9" customWidth="1"/>
    <col min="1305" max="1305" width="12.3984375" style="9" customWidth="1"/>
    <col min="1306" max="1307" width="13.86328125" style="9" customWidth="1"/>
    <col min="1308" max="1308" width="14.86328125" style="9" customWidth="1"/>
    <col min="1309" max="1309" width="12.1328125" style="9" customWidth="1"/>
    <col min="1310" max="1310" width="12.3984375" style="9" customWidth="1"/>
    <col min="1311" max="1312" width="13.86328125" style="9" customWidth="1"/>
    <col min="1313" max="1313" width="14.86328125" style="9" customWidth="1"/>
    <col min="1314" max="1552" width="9.06640625" style="9"/>
    <col min="1553" max="1553" width="15.3984375" style="9" customWidth="1"/>
    <col min="1554" max="1554" width="11.1328125" style="9" customWidth="1"/>
    <col min="1555" max="1555" width="14.59765625" style="9" customWidth="1"/>
    <col min="1556" max="1556" width="17.3984375" style="9" customWidth="1"/>
    <col min="1557" max="1557" width="17.59765625" style="9" customWidth="1"/>
    <col min="1558" max="1558" width="14.73046875" style="9" customWidth="1"/>
    <col min="1559" max="1559" width="14.3984375" style="9" customWidth="1"/>
    <col min="1560" max="1560" width="12.1328125" style="9" customWidth="1"/>
    <col min="1561" max="1561" width="12.3984375" style="9" customWidth="1"/>
    <col min="1562" max="1563" width="13.86328125" style="9" customWidth="1"/>
    <col min="1564" max="1564" width="14.86328125" style="9" customWidth="1"/>
    <col min="1565" max="1565" width="12.1328125" style="9" customWidth="1"/>
    <col min="1566" max="1566" width="12.3984375" style="9" customWidth="1"/>
    <col min="1567" max="1568" width="13.86328125" style="9" customWidth="1"/>
    <col min="1569" max="1569" width="14.86328125" style="9" customWidth="1"/>
    <col min="1570" max="1808" width="9.06640625" style="9"/>
    <col min="1809" max="1809" width="15.3984375" style="9" customWidth="1"/>
    <col min="1810" max="1810" width="11.1328125" style="9" customWidth="1"/>
    <col min="1811" max="1811" width="14.59765625" style="9" customWidth="1"/>
    <col min="1812" max="1812" width="17.3984375" style="9" customWidth="1"/>
    <col min="1813" max="1813" width="17.59765625" style="9" customWidth="1"/>
    <col min="1814" max="1814" width="14.73046875" style="9" customWidth="1"/>
    <col min="1815" max="1815" width="14.3984375" style="9" customWidth="1"/>
    <col min="1816" max="1816" width="12.1328125" style="9" customWidth="1"/>
    <col min="1817" max="1817" width="12.3984375" style="9" customWidth="1"/>
    <col min="1818" max="1819" width="13.86328125" style="9" customWidth="1"/>
    <col min="1820" max="1820" width="14.86328125" style="9" customWidth="1"/>
    <col min="1821" max="1821" width="12.1328125" style="9" customWidth="1"/>
    <col min="1822" max="1822" width="12.3984375" style="9" customWidth="1"/>
    <col min="1823" max="1824" width="13.86328125" style="9" customWidth="1"/>
    <col min="1825" max="1825" width="14.86328125" style="9" customWidth="1"/>
    <col min="1826" max="2064" width="9.06640625" style="9"/>
    <col min="2065" max="2065" width="15.3984375" style="9" customWidth="1"/>
    <col min="2066" max="2066" width="11.1328125" style="9" customWidth="1"/>
    <col min="2067" max="2067" width="14.59765625" style="9" customWidth="1"/>
    <col min="2068" max="2068" width="17.3984375" style="9" customWidth="1"/>
    <col min="2069" max="2069" width="17.59765625" style="9" customWidth="1"/>
    <col min="2070" max="2070" width="14.73046875" style="9" customWidth="1"/>
    <col min="2071" max="2071" width="14.3984375" style="9" customWidth="1"/>
    <col min="2072" max="2072" width="12.1328125" style="9" customWidth="1"/>
    <col min="2073" max="2073" width="12.3984375" style="9" customWidth="1"/>
    <col min="2074" max="2075" width="13.86328125" style="9" customWidth="1"/>
    <col min="2076" max="2076" width="14.86328125" style="9" customWidth="1"/>
    <col min="2077" max="2077" width="12.1328125" style="9" customWidth="1"/>
    <col min="2078" max="2078" width="12.3984375" style="9" customWidth="1"/>
    <col min="2079" max="2080" width="13.86328125" style="9" customWidth="1"/>
    <col min="2081" max="2081" width="14.86328125" style="9" customWidth="1"/>
    <col min="2082" max="2320" width="9.06640625" style="9"/>
    <col min="2321" max="2321" width="15.3984375" style="9" customWidth="1"/>
    <col min="2322" max="2322" width="11.1328125" style="9" customWidth="1"/>
    <col min="2323" max="2323" width="14.59765625" style="9" customWidth="1"/>
    <col min="2324" max="2324" width="17.3984375" style="9" customWidth="1"/>
    <col min="2325" max="2325" width="17.59765625" style="9" customWidth="1"/>
    <col min="2326" max="2326" width="14.73046875" style="9" customWidth="1"/>
    <col min="2327" max="2327" width="14.3984375" style="9" customWidth="1"/>
    <col min="2328" max="2328" width="12.1328125" style="9" customWidth="1"/>
    <col min="2329" max="2329" width="12.3984375" style="9" customWidth="1"/>
    <col min="2330" max="2331" width="13.86328125" style="9" customWidth="1"/>
    <col min="2332" max="2332" width="14.86328125" style="9" customWidth="1"/>
    <col min="2333" max="2333" width="12.1328125" style="9" customWidth="1"/>
    <col min="2334" max="2334" width="12.3984375" style="9" customWidth="1"/>
    <col min="2335" max="2336" width="13.86328125" style="9" customWidth="1"/>
    <col min="2337" max="2337" width="14.86328125" style="9" customWidth="1"/>
    <col min="2338" max="2576" width="9.06640625" style="9"/>
    <col min="2577" max="2577" width="15.3984375" style="9" customWidth="1"/>
    <col min="2578" max="2578" width="11.1328125" style="9" customWidth="1"/>
    <col min="2579" max="2579" width="14.59765625" style="9" customWidth="1"/>
    <col min="2580" max="2580" width="17.3984375" style="9" customWidth="1"/>
    <col min="2581" max="2581" width="17.59765625" style="9" customWidth="1"/>
    <col min="2582" max="2582" width="14.73046875" style="9" customWidth="1"/>
    <col min="2583" max="2583" width="14.3984375" style="9" customWidth="1"/>
    <col min="2584" max="2584" width="12.1328125" style="9" customWidth="1"/>
    <col min="2585" max="2585" width="12.3984375" style="9" customWidth="1"/>
    <col min="2586" max="2587" width="13.86328125" style="9" customWidth="1"/>
    <col min="2588" max="2588" width="14.86328125" style="9" customWidth="1"/>
    <col min="2589" max="2589" width="12.1328125" style="9" customWidth="1"/>
    <col min="2590" max="2590" width="12.3984375" style="9" customWidth="1"/>
    <col min="2591" max="2592" width="13.86328125" style="9" customWidth="1"/>
    <col min="2593" max="2593" width="14.86328125" style="9" customWidth="1"/>
    <col min="2594" max="2832" width="9.06640625" style="9"/>
    <col min="2833" max="2833" width="15.3984375" style="9" customWidth="1"/>
    <col min="2834" max="2834" width="11.1328125" style="9" customWidth="1"/>
    <col min="2835" max="2835" width="14.59765625" style="9" customWidth="1"/>
    <col min="2836" max="2836" width="17.3984375" style="9" customWidth="1"/>
    <col min="2837" max="2837" width="17.59765625" style="9" customWidth="1"/>
    <col min="2838" max="2838" width="14.73046875" style="9" customWidth="1"/>
    <col min="2839" max="2839" width="14.3984375" style="9" customWidth="1"/>
    <col min="2840" max="2840" width="12.1328125" style="9" customWidth="1"/>
    <col min="2841" max="2841" width="12.3984375" style="9" customWidth="1"/>
    <col min="2842" max="2843" width="13.86328125" style="9" customWidth="1"/>
    <col min="2844" max="2844" width="14.86328125" style="9" customWidth="1"/>
    <col min="2845" max="2845" width="12.1328125" style="9" customWidth="1"/>
    <col min="2846" max="2846" width="12.3984375" style="9" customWidth="1"/>
    <col min="2847" max="2848" width="13.86328125" style="9" customWidth="1"/>
    <col min="2849" max="2849" width="14.86328125" style="9" customWidth="1"/>
    <col min="2850" max="3088" width="9.06640625" style="9"/>
    <col min="3089" max="3089" width="15.3984375" style="9" customWidth="1"/>
    <col min="3090" max="3090" width="11.1328125" style="9" customWidth="1"/>
    <col min="3091" max="3091" width="14.59765625" style="9" customWidth="1"/>
    <col min="3092" max="3092" width="17.3984375" style="9" customWidth="1"/>
    <col min="3093" max="3093" width="17.59765625" style="9" customWidth="1"/>
    <col min="3094" max="3094" width="14.73046875" style="9" customWidth="1"/>
    <col min="3095" max="3095" width="14.3984375" style="9" customWidth="1"/>
    <col min="3096" max="3096" width="12.1328125" style="9" customWidth="1"/>
    <col min="3097" max="3097" width="12.3984375" style="9" customWidth="1"/>
    <col min="3098" max="3099" width="13.86328125" style="9" customWidth="1"/>
    <col min="3100" max="3100" width="14.86328125" style="9" customWidth="1"/>
    <col min="3101" max="3101" width="12.1328125" style="9" customWidth="1"/>
    <col min="3102" max="3102" width="12.3984375" style="9" customWidth="1"/>
    <col min="3103" max="3104" width="13.86328125" style="9" customWidth="1"/>
    <col min="3105" max="3105" width="14.86328125" style="9" customWidth="1"/>
    <col min="3106" max="3344" width="9.06640625" style="9"/>
    <col min="3345" max="3345" width="15.3984375" style="9" customWidth="1"/>
    <col min="3346" max="3346" width="11.1328125" style="9" customWidth="1"/>
    <col min="3347" max="3347" width="14.59765625" style="9" customWidth="1"/>
    <col min="3348" max="3348" width="17.3984375" style="9" customWidth="1"/>
    <col min="3349" max="3349" width="17.59765625" style="9" customWidth="1"/>
    <col min="3350" max="3350" width="14.73046875" style="9" customWidth="1"/>
    <col min="3351" max="3351" width="14.3984375" style="9" customWidth="1"/>
    <col min="3352" max="3352" width="12.1328125" style="9" customWidth="1"/>
    <col min="3353" max="3353" width="12.3984375" style="9" customWidth="1"/>
    <col min="3354" max="3355" width="13.86328125" style="9" customWidth="1"/>
    <col min="3356" max="3356" width="14.86328125" style="9" customWidth="1"/>
    <col min="3357" max="3357" width="12.1328125" style="9" customWidth="1"/>
    <col min="3358" max="3358" width="12.3984375" style="9" customWidth="1"/>
    <col min="3359" max="3360" width="13.86328125" style="9" customWidth="1"/>
    <col min="3361" max="3361" width="14.86328125" style="9" customWidth="1"/>
    <col min="3362" max="3600" width="9.06640625" style="9"/>
    <col min="3601" max="3601" width="15.3984375" style="9" customWidth="1"/>
    <col min="3602" max="3602" width="11.1328125" style="9" customWidth="1"/>
    <col min="3603" max="3603" width="14.59765625" style="9" customWidth="1"/>
    <col min="3604" max="3604" width="17.3984375" style="9" customWidth="1"/>
    <col min="3605" max="3605" width="17.59765625" style="9" customWidth="1"/>
    <col min="3606" max="3606" width="14.73046875" style="9" customWidth="1"/>
    <col min="3607" max="3607" width="14.3984375" style="9" customWidth="1"/>
    <col min="3608" max="3608" width="12.1328125" style="9" customWidth="1"/>
    <col min="3609" max="3609" width="12.3984375" style="9" customWidth="1"/>
    <col min="3610" max="3611" width="13.86328125" style="9" customWidth="1"/>
    <col min="3612" max="3612" width="14.86328125" style="9" customWidth="1"/>
    <col min="3613" max="3613" width="12.1328125" style="9" customWidth="1"/>
    <col min="3614" max="3614" width="12.3984375" style="9" customWidth="1"/>
    <col min="3615" max="3616" width="13.86328125" style="9" customWidth="1"/>
    <col min="3617" max="3617" width="14.86328125" style="9" customWidth="1"/>
    <col min="3618" max="3856" width="9.06640625" style="9"/>
    <col min="3857" max="3857" width="15.3984375" style="9" customWidth="1"/>
    <col min="3858" max="3858" width="11.1328125" style="9" customWidth="1"/>
    <col min="3859" max="3859" width="14.59765625" style="9" customWidth="1"/>
    <col min="3860" max="3860" width="17.3984375" style="9" customWidth="1"/>
    <col min="3861" max="3861" width="17.59765625" style="9" customWidth="1"/>
    <col min="3862" max="3862" width="14.73046875" style="9" customWidth="1"/>
    <col min="3863" max="3863" width="14.3984375" style="9" customWidth="1"/>
    <col min="3864" max="3864" width="12.1328125" style="9" customWidth="1"/>
    <col min="3865" max="3865" width="12.3984375" style="9" customWidth="1"/>
    <col min="3866" max="3867" width="13.86328125" style="9" customWidth="1"/>
    <col min="3868" max="3868" width="14.86328125" style="9" customWidth="1"/>
    <col min="3869" max="3869" width="12.1328125" style="9" customWidth="1"/>
    <col min="3870" max="3870" width="12.3984375" style="9" customWidth="1"/>
    <col min="3871" max="3872" width="13.86328125" style="9" customWidth="1"/>
    <col min="3873" max="3873" width="14.86328125" style="9" customWidth="1"/>
    <col min="3874" max="4112" width="9.06640625" style="9"/>
    <col min="4113" max="4113" width="15.3984375" style="9" customWidth="1"/>
    <col min="4114" max="4114" width="11.1328125" style="9" customWidth="1"/>
    <col min="4115" max="4115" width="14.59765625" style="9" customWidth="1"/>
    <col min="4116" max="4116" width="17.3984375" style="9" customWidth="1"/>
    <col min="4117" max="4117" width="17.59765625" style="9" customWidth="1"/>
    <col min="4118" max="4118" width="14.73046875" style="9" customWidth="1"/>
    <col min="4119" max="4119" width="14.3984375" style="9" customWidth="1"/>
    <col min="4120" max="4120" width="12.1328125" style="9" customWidth="1"/>
    <col min="4121" max="4121" width="12.3984375" style="9" customWidth="1"/>
    <col min="4122" max="4123" width="13.86328125" style="9" customWidth="1"/>
    <col min="4124" max="4124" width="14.86328125" style="9" customWidth="1"/>
    <col min="4125" max="4125" width="12.1328125" style="9" customWidth="1"/>
    <col min="4126" max="4126" width="12.3984375" style="9" customWidth="1"/>
    <col min="4127" max="4128" width="13.86328125" style="9" customWidth="1"/>
    <col min="4129" max="4129" width="14.86328125" style="9" customWidth="1"/>
    <col min="4130" max="4368" width="9.06640625" style="9"/>
    <col min="4369" max="4369" width="15.3984375" style="9" customWidth="1"/>
    <col min="4370" max="4370" width="11.1328125" style="9" customWidth="1"/>
    <col min="4371" max="4371" width="14.59765625" style="9" customWidth="1"/>
    <col min="4372" max="4372" width="17.3984375" style="9" customWidth="1"/>
    <col min="4373" max="4373" width="17.59765625" style="9" customWidth="1"/>
    <col min="4374" max="4374" width="14.73046875" style="9" customWidth="1"/>
    <col min="4375" max="4375" width="14.3984375" style="9" customWidth="1"/>
    <col min="4376" max="4376" width="12.1328125" style="9" customWidth="1"/>
    <col min="4377" max="4377" width="12.3984375" style="9" customWidth="1"/>
    <col min="4378" max="4379" width="13.86328125" style="9" customWidth="1"/>
    <col min="4380" max="4380" width="14.86328125" style="9" customWidth="1"/>
    <col min="4381" max="4381" width="12.1328125" style="9" customWidth="1"/>
    <col min="4382" max="4382" width="12.3984375" style="9" customWidth="1"/>
    <col min="4383" max="4384" width="13.86328125" style="9" customWidth="1"/>
    <col min="4385" max="4385" width="14.86328125" style="9" customWidth="1"/>
    <col min="4386" max="4624" width="9.06640625" style="9"/>
    <col min="4625" max="4625" width="15.3984375" style="9" customWidth="1"/>
    <col min="4626" max="4626" width="11.1328125" style="9" customWidth="1"/>
    <col min="4627" max="4627" width="14.59765625" style="9" customWidth="1"/>
    <col min="4628" max="4628" width="17.3984375" style="9" customWidth="1"/>
    <col min="4629" max="4629" width="17.59765625" style="9" customWidth="1"/>
    <col min="4630" max="4630" width="14.73046875" style="9" customWidth="1"/>
    <col min="4631" max="4631" width="14.3984375" style="9" customWidth="1"/>
    <col min="4632" max="4632" width="12.1328125" style="9" customWidth="1"/>
    <col min="4633" max="4633" width="12.3984375" style="9" customWidth="1"/>
    <col min="4634" max="4635" width="13.86328125" style="9" customWidth="1"/>
    <col min="4636" max="4636" width="14.86328125" style="9" customWidth="1"/>
    <col min="4637" max="4637" width="12.1328125" style="9" customWidth="1"/>
    <col min="4638" max="4638" width="12.3984375" style="9" customWidth="1"/>
    <col min="4639" max="4640" width="13.86328125" style="9" customWidth="1"/>
    <col min="4641" max="4641" width="14.86328125" style="9" customWidth="1"/>
    <col min="4642" max="4880" width="9.06640625" style="9"/>
    <col min="4881" max="4881" width="15.3984375" style="9" customWidth="1"/>
    <col min="4882" max="4882" width="11.1328125" style="9" customWidth="1"/>
    <col min="4883" max="4883" width="14.59765625" style="9" customWidth="1"/>
    <col min="4884" max="4884" width="17.3984375" style="9" customWidth="1"/>
    <col min="4885" max="4885" width="17.59765625" style="9" customWidth="1"/>
    <col min="4886" max="4886" width="14.73046875" style="9" customWidth="1"/>
    <col min="4887" max="4887" width="14.3984375" style="9" customWidth="1"/>
    <col min="4888" max="4888" width="12.1328125" style="9" customWidth="1"/>
    <col min="4889" max="4889" width="12.3984375" style="9" customWidth="1"/>
    <col min="4890" max="4891" width="13.86328125" style="9" customWidth="1"/>
    <col min="4892" max="4892" width="14.86328125" style="9" customWidth="1"/>
    <col min="4893" max="4893" width="12.1328125" style="9" customWidth="1"/>
    <col min="4894" max="4894" width="12.3984375" style="9" customWidth="1"/>
    <col min="4895" max="4896" width="13.86328125" style="9" customWidth="1"/>
    <col min="4897" max="4897" width="14.86328125" style="9" customWidth="1"/>
    <col min="4898" max="5136" width="9.06640625" style="9"/>
    <col min="5137" max="5137" width="15.3984375" style="9" customWidth="1"/>
    <col min="5138" max="5138" width="11.1328125" style="9" customWidth="1"/>
    <col min="5139" max="5139" width="14.59765625" style="9" customWidth="1"/>
    <col min="5140" max="5140" width="17.3984375" style="9" customWidth="1"/>
    <col min="5141" max="5141" width="17.59765625" style="9" customWidth="1"/>
    <col min="5142" max="5142" width="14.73046875" style="9" customWidth="1"/>
    <col min="5143" max="5143" width="14.3984375" style="9" customWidth="1"/>
    <col min="5144" max="5144" width="12.1328125" style="9" customWidth="1"/>
    <col min="5145" max="5145" width="12.3984375" style="9" customWidth="1"/>
    <col min="5146" max="5147" width="13.86328125" style="9" customWidth="1"/>
    <col min="5148" max="5148" width="14.86328125" style="9" customWidth="1"/>
    <col min="5149" max="5149" width="12.1328125" style="9" customWidth="1"/>
    <col min="5150" max="5150" width="12.3984375" style="9" customWidth="1"/>
    <col min="5151" max="5152" width="13.86328125" style="9" customWidth="1"/>
    <col min="5153" max="5153" width="14.86328125" style="9" customWidth="1"/>
    <col min="5154" max="5392" width="9.06640625" style="9"/>
    <col min="5393" max="5393" width="15.3984375" style="9" customWidth="1"/>
    <col min="5394" max="5394" width="11.1328125" style="9" customWidth="1"/>
    <col min="5395" max="5395" width="14.59765625" style="9" customWidth="1"/>
    <col min="5396" max="5396" width="17.3984375" style="9" customWidth="1"/>
    <col min="5397" max="5397" width="17.59765625" style="9" customWidth="1"/>
    <col min="5398" max="5398" width="14.73046875" style="9" customWidth="1"/>
    <col min="5399" max="5399" width="14.3984375" style="9" customWidth="1"/>
    <col min="5400" max="5400" width="12.1328125" style="9" customWidth="1"/>
    <col min="5401" max="5401" width="12.3984375" style="9" customWidth="1"/>
    <col min="5402" max="5403" width="13.86328125" style="9" customWidth="1"/>
    <col min="5404" max="5404" width="14.86328125" style="9" customWidth="1"/>
    <col min="5405" max="5405" width="12.1328125" style="9" customWidth="1"/>
    <col min="5406" max="5406" width="12.3984375" style="9" customWidth="1"/>
    <col min="5407" max="5408" width="13.86328125" style="9" customWidth="1"/>
    <col min="5409" max="5409" width="14.86328125" style="9" customWidth="1"/>
    <col min="5410" max="5648" width="9.06640625" style="9"/>
    <col min="5649" max="5649" width="15.3984375" style="9" customWidth="1"/>
    <col min="5650" max="5650" width="11.1328125" style="9" customWidth="1"/>
    <col min="5651" max="5651" width="14.59765625" style="9" customWidth="1"/>
    <col min="5652" max="5652" width="17.3984375" style="9" customWidth="1"/>
    <col min="5653" max="5653" width="17.59765625" style="9" customWidth="1"/>
    <col min="5654" max="5654" width="14.73046875" style="9" customWidth="1"/>
    <col min="5655" max="5655" width="14.3984375" style="9" customWidth="1"/>
    <col min="5656" max="5656" width="12.1328125" style="9" customWidth="1"/>
    <col min="5657" max="5657" width="12.3984375" style="9" customWidth="1"/>
    <col min="5658" max="5659" width="13.86328125" style="9" customWidth="1"/>
    <col min="5660" max="5660" width="14.86328125" style="9" customWidth="1"/>
    <col min="5661" max="5661" width="12.1328125" style="9" customWidth="1"/>
    <col min="5662" max="5662" width="12.3984375" style="9" customWidth="1"/>
    <col min="5663" max="5664" width="13.86328125" style="9" customWidth="1"/>
    <col min="5665" max="5665" width="14.86328125" style="9" customWidth="1"/>
    <col min="5666" max="5904" width="9.06640625" style="9"/>
    <col min="5905" max="5905" width="15.3984375" style="9" customWidth="1"/>
    <col min="5906" max="5906" width="11.1328125" style="9" customWidth="1"/>
    <col min="5907" max="5907" width="14.59765625" style="9" customWidth="1"/>
    <col min="5908" max="5908" width="17.3984375" style="9" customWidth="1"/>
    <col min="5909" max="5909" width="17.59765625" style="9" customWidth="1"/>
    <col min="5910" max="5910" width="14.73046875" style="9" customWidth="1"/>
    <col min="5911" max="5911" width="14.3984375" style="9" customWidth="1"/>
    <col min="5912" max="5912" width="12.1328125" style="9" customWidth="1"/>
    <col min="5913" max="5913" width="12.3984375" style="9" customWidth="1"/>
    <col min="5914" max="5915" width="13.86328125" style="9" customWidth="1"/>
    <col min="5916" max="5916" width="14.86328125" style="9" customWidth="1"/>
    <col min="5917" max="5917" width="12.1328125" style="9" customWidth="1"/>
    <col min="5918" max="5918" width="12.3984375" style="9" customWidth="1"/>
    <col min="5919" max="5920" width="13.86328125" style="9" customWidth="1"/>
    <col min="5921" max="5921" width="14.86328125" style="9" customWidth="1"/>
    <col min="5922" max="6160" width="9.06640625" style="9"/>
    <col min="6161" max="6161" width="15.3984375" style="9" customWidth="1"/>
    <col min="6162" max="6162" width="11.1328125" style="9" customWidth="1"/>
    <col min="6163" max="6163" width="14.59765625" style="9" customWidth="1"/>
    <col min="6164" max="6164" width="17.3984375" style="9" customWidth="1"/>
    <col min="6165" max="6165" width="17.59765625" style="9" customWidth="1"/>
    <col min="6166" max="6166" width="14.73046875" style="9" customWidth="1"/>
    <col min="6167" max="6167" width="14.3984375" style="9" customWidth="1"/>
    <col min="6168" max="6168" width="12.1328125" style="9" customWidth="1"/>
    <col min="6169" max="6169" width="12.3984375" style="9" customWidth="1"/>
    <col min="6170" max="6171" width="13.86328125" style="9" customWidth="1"/>
    <col min="6172" max="6172" width="14.86328125" style="9" customWidth="1"/>
    <col min="6173" max="6173" width="12.1328125" style="9" customWidth="1"/>
    <col min="6174" max="6174" width="12.3984375" style="9" customWidth="1"/>
    <col min="6175" max="6176" width="13.86328125" style="9" customWidth="1"/>
    <col min="6177" max="6177" width="14.86328125" style="9" customWidth="1"/>
    <col min="6178" max="6416" width="9.06640625" style="9"/>
    <col min="6417" max="6417" width="15.3984375" style="9" customWidth="1"/>
    <col min="6418" max="6418" width="11.1328125" style="9" customWidth="1"/>
    <col min="6419" max="6419" width="14.59765625" style="9" customWidth="1"/>
    <col min="6420" max="6420" width="17.3984375" style="9" customWidth="1"/>
    <col min="6421" max="6421" width="17.59765625" style="9" customWidth="1"/>
    <col min="6422" max="6422" width="14.73046875" style="9" customWidth="1"/>
    <col min="6423" max="6423" width="14.3984375" style="9" customWidth="1"/>
    <col min="6424" max="6424" width="12.1328125" style="9" customWidth="1"/>
    <col min="6425" max="6425" width="12.3984375" style="9" customWidth="1"/>
    <col min="6426" max="6427" width="13.86328125" style="9" customWidth="1"/>
    <col min="6428" max="6428" width="14.86328125" style="9" customWidth="1"/>
    <col min="6429" max="6429" width="12.1328125" style="9" customWidth="1"/>
    <col min="6430" max="6430" width="12.3984375" style="9" customWidth="1"/>
    <col min="6431" max="6432" width="13.86328125" style="9" customWidth="1"/>
    <col min="6433" max="6433" width="14.86328125" style="9" customWidth="1"/>
    <col min="6434" max="6672" width="9.06640625" style="9"/>
    <col min="6673" max="6673" width="15.3984375" style="9" customWidth="1"/>
    <col min="6674" max="6674" width="11.1328125" style="9" customWidth="1"/>
    <col min="6675" max="6675" width="14.59765625" style="9" customWidth="1"/>
    <col min="6676" max="6676" width="17.3984375" style="9" customWidth="1"/>
    <col min="6677" max="6677" width="17.59765625" style="9" customWidth="1"/>
    <col min="6678" max="6678" width="14.73046875" style="9" customWidth="1"/>
    <col min="6679" max="6679" width="14.3984375" style="9" customWidth="1"/>
    <col min="6680" max="6680" width="12.1328125" style="9" customWidth="1"/>
    <col min="6681" max="6681" width="12.3984375" style="9" customWidth="1"/>
    <col min="6682" max="6683" width="13.86328125" style="9" customWidth="1"/>
    <col min="6684" max="6684" width="14.86328125" style="9" customWidth="1"/>
    <col min="6685" max="6685" width="12.1328125" style="9" customWidth="1"/>
    <col min="6686" max="6686" width="12.3984375" style="9" customWidth="1"/>
    <col min="6687" max="6688" width="13.86328125" style="9" customWidth="1"/>
    <col min="6689" max="6689" width="14.86328125" style="9" customWidth="1"/>
    <col min="6690" max="6928" width="9.06640625" style="9"/>
    <col min="6929" max="6929" width="15.3984375" style="9" customWidth="1"/>
    <col min="6930" max="6930" width="11.1328125" style="9" customWidth="1"/>
    <col min="6931" max="6931" width="14.59765625" style="9" customWidth="1"/>
    <col min="6932" max="6932" width="17.3984375" style="9" customWidth="1"/>
    <col min="6933" max="6933" width="17.59765625" style="9" customWidth="1"/>
    <col min="6934" max="6934" width="14.73046875" style="9" customWidth="1"/>
    <col min="6935" max="6935" width="14.3984375" style="9" customWidth="1"/>
    <col min="6936" max="6936" width="12.1328125" style="9" customWidth="1"/>
    <col min="6937" max="6937" width="12.3984375" style="9" customWidth="1"/>
    <col min="6938" max="6939" width="13.86328125" style="9" customWidth="1"/>
    <col min="6940" max="6940" width="14.86328125" style="9" customWidth="1"/>
    <col min="6941" max="6941" width="12.1328125" style="9" customWidth="1"/>
    <col min="6942" max="6942" width="12.3984375" style="9" customWidth="1"/>
    <col min="6943" max="6944" width="13.86328125" style="9" customWidth="1"/>
    <col min="6945" max="6945" width="14.86328125" style="9" customWidth="1"/>
    <col min="6946" max="7184" width="9.06640625" style="9"/>
    <col min="7185" max="7185" width="15.3984375" style="9" customWidth="1"/>
    <col min="7186" max="7186" width="11.1328125" style="9" customWidth="1"/>
    <col min="7187" max="7187" width="14.59765625" style="9" customWidth="1"/>
    <col min="7188" max="7188" width="17.3984375" style="9" customWidth="1"/>
    <col min="7189" max="7189" width="17.59765625" style="9" customWidth="1"/>
    <col min="7190" max="7190" width="14.73046875" style="9" customWidth="1"/>
    <col min="7191" max="7191" width="14.3984375" style="9" customWidth="1"/>
    <col min="7192" max="7192" width="12.1328125" style="9" customWidth="1"/>
    <col min="7193" max="7193" width="12.3984375" style="9" customWidth="1"/>
    <col min="7194" max="7195" width="13.86328125" style="9" customWidth="1"/>
    <col min="7196" max="7196" width="14.86328125" style="9" customWidth="1"/>
    <col min="7197" max="7197" width="12.1328125" style="9" customWidth="1"/>
    <col min="7198" max="7198" width="12.3984375" style="9" customWidth="1"/>
    <col min="7199" max="7200" width="13.86328125" style="9" customWidth="1"/>
    <col min="7201" max="7201" width="14.86328125" style="9" customWidth="1"/>
    <col min="7202" max="7440" width="9.06640625" style="9"/>
    <col min="7441" max="7441" width="15.3984375" style="9" customWidth="1"/>
    <col min="7442" max="7442" width="11.1328125" style="9" customWidth="1"/>
    <col min="7443" max="7443" width="14.59765625" style="9" customWidth="1"/>
    <col min="7444" max="7444" width="17.3984375" style="9" customWidth="1"/>
    <col min="7445" max="7445" width="17.59765625" style="9" customWidth="1"/>
    <col min="7446" max="7446" width="14.73046875" style="9" customWidth="1"/>
    <col min="7447" max="7447" width="14.3984375" style="9" customWidth="1"/>
    <col min="7448" max="7448" width="12.1328125" style="9" customWidth="1"/>
    <col min="7449" max="7449" width="12.3984375" style="9" customWidth="1"/>
    <col min="7450" max="7451" width="13.86328125" style="9" customWidth="1"/>
    <col min="7452" max="7452" width="14.86328125" style="9" customWidth="1"/>
    <col min="7453" max="7453" width="12.1328125" style="9" customWidth="1"/>
    <col min="7454" max="7454" width="12.3984375" style="9" customWidth="1"/>
    <col min="7455" max="7456" width="13.86328125" style="9" customWidth="1"/>
    <col min="7457" max="7457" width="14.86328125" style="9" customWidth="1"/>
    <col min="7458" max="7696" width="9.06640625" style="9"/>
    <col min="7697" max="7697" width="15.3984375" style="9" customWidth="1"/>
    <col min="7698" max="7698" width="11.1328125" style="9" customWidth="1"/>
    <col min="7699" max="7699" width="14.59765625" style="9" customWidth="1"/>
    <col min="7700" max="7700" width="17.3984375" style="9" customWidth="1"/>
    <col min="7701" max="7701" width="17.59765625" style="9" customWidth="1"/>
    <col min="7702" max="7702" width="14.73046875" style="9" customWidth="1"/>
    <col min="7703" max="7703" width="14.3984375" style="9" customWidth="1"/>
    <col min="7704" max="7704" width="12.1328125" style="9" customWidth="1"/>
    <col min="7705" max="7705" width="12.3984375" style="9" customWidth="1"/>
    <col min="7706" max="7707" width="13.86328125" style="9" customWidth="1"/>
    <col min="7708" max="7708" width="14.86328125" style="9" customWidth="1"/>
    <col min="7709" max="7709" width="12.1328125" style="9" customWidth="1"/>
    <col min="7710" max="7710" width="12.3984375" style="9" customWidth="1"/>
    <col min="7711" max="7712" width="13.86328125" style="9" customWidth="1"/>
    <col min="7713" max="7713" width="14.86328125" style="9" customWidth="1"/>
    <col min="7714" max="7952" width="9.06640625" style="9"/>
    <col min="7953" max="7953" width="15.3984375" style="9" customWidth="1"/>
    <col min="7954" max="7954" width="11.1328125" style="9" customWidth="1"/>
    <col min="7955" max="7955" width="14.59765625" style="9" customWidth="1"/>
    <col min="7956" max="7956" width="17.3984375" style="9" customWidth="1"/>
    <col min="7957" max="7957" width="17.59765625" style="9" customWidth="1"/>
    <col min="7958" max="7958" width="14.73046875" style="9" customWidth="1"/>
    <col min="7959" max="7959" width="14.3984375" style="9" customWidth="1"/>
    <col min="7960" max="7960" width="12.1328125" style="9" customWidth="1"/>
    <col min="7961" max="7961" width="12.3984375" style="9" customWidth="1"/>
    <col min="7962" max="7963" width="13.86328125" style="9" customWidth="1"/>
    <col min="7964" max="7964" width="14.86328125" style="9" customWidth="1"/>
    <col min="7965" max="7965" width="12.1328125" style="9" customWidth="1"/>
    <col min="7966" max="7966" width="12.3984375" style="9" customWidth="1"/>
    <col min="7967" max="7968" width="13.86328125" style="9" customWidth="1"/>
    <col min="7969" max="7969" width="14.86328125" style="9" customWidth="1"/>
    <col min="7970" max="8208" width="9.06640625" style="9"/>
    <col min="8209" max="8209" width="15.3984375" style="9" customWidth="1"/>
    <col min="8210" max="8210" width="11.1328125" style="9" customWidth="1"/>
    <col min="8211" max="8211" width="14.59765625" style="9" customWidth="1"/>
    <col min="8212" max="8212" width="17.3984375" style="9" customWidth="1"/>
    <col min="8213" max="8213" width="17.59765625" style="9" customWidth="1"/>
    <col min="8214" max="8214" width="14.73046875" style="9" customWidth="1"/>
    <col min="8215" max="8215" width="14.3984375" style="9" customWidth="1"/>
    <col min="8216" max="8216" width="12.1328125" style="9" customWidth="1"/>
    <col min="8217" max="8217" width="12.3984375" style="9" customWidth="1"/>
    <col min="8218" max="8219" width="13.86328125" style="9" customWidth="1"/>
    <col min="8220" max="8220" width="14.86328125" style="9" customWidth="1"/>
    <col min="8221" max="8221" width="12.1328125" style="9" customWidth="1"/>
    <col min="8222" max="8222" width="12.3984375" style="9" customWidth="1"/>
    <col min="8223" max="8224" width="13.86328125" style="9" customWidth="1"/>
    <col min="8225" max="8225" width="14.86328125" style="9" customWidth="1"/>
    <col min="8226" max="8464" width="9.06640625" style="9"/>
    <col min="8465" max="8465" width="15.3984375" style="9" customWidth="1"/>
    <col min="8466" max="8466" width="11.1328125" style="9" customWidth="1"/>
    <col min="8467" max="8467" width="14.59765625" style="9" customWidth="1"/>
    <col min="8468" max="8468" width="17.3984375" style="9" customWidth="1"/>
    <col min="8469" max="8469" width="17.59765625" style="9" customWidth="1"/>
    <col min="8470" max="8470" width="14.73046875" style="9" customWidth="1"/>
    <col min="8471" max="8471" width="14.3984375" style="9" customWidth="1"/>
    <col min="8472" max="8472" width="12.1328125" style="9" customWidth="1"/>
    <col min="8473" max="8473" width="12.3984375" style="9" customWidth="1"/>
    <col min="8474" max="8475" width="13.86328125" style="9" customWidth="1"/>
    <col min="8476" max="8476" width="14.86328125" style="9" customWidth="1"/>
    <col min="8477" max="8477" width="12.1328125" style="9" customWidth="1"/>
    <col min="8478" max="8478" width="12.3984375" style="9" customWidth="1"/>
    <col min="8479" max="8480" width="13.86328125" style="9" customWidth="1"/>
    <col min="8481" max="8481" width="14.86328125" style="9" customWidth="1"/>
    <col min="8482" max="8720" width="9.06640625" style="9"/>
    <col min="8721" max="8721" width="15.3984375" style="9" customWidth="1"/>
    <col min="8722" max="8722" width="11.1328125" style="9" customWidth="1"/>
    <col min="8723" max="8723" width="14.59765625" style="9" customWidth="1"/>
    <col min="8724" max="8724" width="17.3984375" style="9" customWidth="1"/>
    <col min="8725" max="8725" width="17.59765625" style="9" customWidth="1"/>
    <col min="8726" max="8726" width="14.73046875" style="9" customWidth="1"/>
    <col min="8727" max="8727" width="14.3984375" style="9" customWidth="1"/>
    <col min="8728" max="8728" width="12.1328125" style="9" customWidth="1"/>
    <col min="8729" max="8729" width="12.3984375" style="9" customWidth="1"/>
    <col min="8730" max="8731" width="13.86328125" style="9" customWidth="1"/>
    <col min="8732" max="8732" width="14.86328125" style="9" customWidth="1"/>
    <col min="8733" max="8733" width="12.1328125" style="9" customWidth="1"/>
    <col min="8734" max="8734" width="12.3984375" style="9" customWidth="1"/>
    <col min="8735" max="8736" width="13.86328125" style="9" customWidth="1"/>
    <col min="8737" max="8737" width="14.86328125" style="9" customWidth="1"/>
    <col min="8738" max="8976" width="9.06640625" style="9"/>
    <col min="8977" max="8977" width="15.3984375" style="9" customWidth="1"/>
    <col min="8978" max="8978" width="11.1328125" style="9" customWidth="1"/>
    <col min="8979" max="8979" width="14.59765625" style="9" customWidth="1"/>
    <col min="8980" max="8980" width="17.3984375" style="9" customWidth="1"/>
    <col min="8981" max="8981" width="17.59765625" style="9" customWidth="1"/>
    <col min="8982" max="8982" width="14.73046875" style="9" customWidth="1"/>
    <col min="8983" max="8983" width="14.3984375" style="9" customWidth="1"/>
    <col min="8984" max="8984" width="12.1328125" style="9" customWidth="1"/>
    <col min="8985" max="8985" width="12.3984375" style="9" customWidth="1"/>
    <col min="8986" max="8987" width="13.86328125" style="9" customWidth="1"/>
    <col min="8988" max="8988" width="14.86328125" style="9" customWidth="1"/>
    <col min="8989" max="8989" width="12.1328125" style="9" customWidth="1"/>
    <col min="8990" max="8990" width="12.3984375" style="9" customWidth="1"/>
    <col min="8991" max="8992" width="13.86328125" style="9" customWidth="1"/>
    <col min="8993" max="8993" width="14.86328125" style="9" customWidth="1"/>
    <col min="8994" max="9232" width="9.06640625" style="9"/>
    <col min="9233" max="9233" width="15.3984375" style="9" customWidth="1"/>
    <col min="9234" max="9234" width="11.1328125" style="9" customWidth="1"/>
    <col min="9235" max="9235" width="14.59765625" style="9" customWidth="1"/>
    <col min="9236" max="9236" width="17.3984375" style="9" customWidth="1"/>
    <col min="9237" max="9237" width="17.59765625" style="9" customWidth="1"/>
    <col min="9238" max="9238" width="14.73046875" style="9" customWidth="1"/>
    <col min="9239" max="9239" width="14.3984375" style="9" customWidth="1"/>
    <col min="9240" max="9240" width="12.1328125" style="9" customWidth="1"/>
    <col min="9241" max="9241" width="12.3984375" style="9" customWidth="1"/>
    <col min="9242" max="9243" width="13.86328125" style="9" customWidth="1"/>
    <col min="9244" max="9244" width="14.86328125" style="9" customWidth="1"/>
    <col min="9245" max="9245" width="12.1328125" style="9" customWidth="1"/>
    <col min="9246" max="9246" width="12.3984375" style="9" customWidth="1"/>
    <col min="9247" max="9248" width="13.86328125" style="9" customWidth="1"/>
    <col min="9249" max="9249" width="14.86328125" style="9" customWidth="1"/>
    <col min="9250" max="9488" width="9.06640625" style="9"/>
    <col min="9489" max="9489" width="15.3984375" style="9" customWidth="1"/>
    <col min="9490" max="9490" width="11.1328125" style="9" customWidth="1"/>
    <col min="9491" max="9491" width="14.59765625" style="9" customWidth="1"/>
    <col min="9492" max="9492" width="17.3984375" style="9" customWidth="1"/>
    <col min="9493" max="9493" width="17.59765625" style="9" customWidth="1"/>
    <col min="9494" max="9494" width="14.73046875" style="9" customWidth="1"/>
    <col min="9495" max="9495" width="14.3984375" style="9" customWidth="1"/>
    <col min="9496" max="9496" width="12.1328125" style="9" customWidth="1"/>
    <col min="9497" max="9497" width="12.3984375" style="9" customWidth="1"/>
    <col min="9498" max="9499" width="13.86328125" style="9" customWidth="1"/>
    <col min="9500" max="9500" width="14.86328125" style="9" customWidth="1"/>
    <col min="9501" max="9501" width="12.1328125" style="9" customWidth="1"/>
    <col min="9502" max="9502" width="12.3984375" style="9" customWidth="1"/>
    <col min="9503" max="9504" width="13.86328125" style="9" customWidth="1"/>
    <col min="9505" max="9505" width="14.86328125" style="9" customWidth="1"/>
    <col min="9506" max="9744" width="9.06640625" style="9"/>
    <col min="9745" max="9745" width="15.3984375" style="9" customWidth="1"/>
    <col min="9746" max="9746" width="11.1328125" style="9" customWidth="1"/>
    <col min="9747" max="9747" width="14.59765625" style="9" customWidth="1"/>
    <col min="9748" max="9748" width="17.3984375" style="9" customWidth="1"/>
    <col min="9749" max="9749" width="17.59765625" style="9" customWidth="1"/>
    <col min="9750" max="9750" width="14.73046875" style="9" customWidth="1"/>
    <col min="9751" max="9751" width="14.3984375" style="9" customWidth="1"/>
    <col min="9752" max="9752" width="12.1328125" style="9" customWidth="1"/>
    <col min="9753" max="9753" width="12.3984375" style="9" customWidth="1"/>
    <col min="9754" max="9755" width="13.86328125" style="9" customWidth="1"/>
    <col min="9756" max="9756" width="14.86328125" style="9" customWidth="1"/>
    <col min="9757" max="9757" width="12.1328125" style="9" customWidth="1"/>
    <col min="9758" max="9758" width="12.3984375" style="9" customWidth="1"/>
    <col min="9759" max="9760" width="13.86328125" style="9" customWidth="1"/>
    <col min="9761" max="9761" width="14.86328125" style="9" customWidth="1"/>
    <col min="9762" max="10000" width="9.06640625" style="9"/>
    <col min="10001" max="10001" width="15.3984375" style="9" customWidth="1"/>
    <col min="10002" max="10002" width="11.1328125" style="9" customWidth="1"/>
    <col min="10003" max="10003" width="14.59765625" style="9" customWidth="1"/>
    <col min="10004" max="10004" width="17.3984375" style="9" customWidth="1"/>
    <col min="10005" max="10005" width="17.59765625" style="9" customWidth="1"/>
    <col min="10006" max="10006" width="14.73046875" style="9" customWidth="1"/>
    <col min="10007" max="10007" width="14.3984375" style="9" customWidth="1"/>
    <col min="10008" max="10008" width="12.1328125" style="9" customWidth="1"/>
    <col min="10009" max="10009" width="12.3984375" style="9" customWidth="1"/>
    <col min="10010" max="10011" width="13.86328125" style="9" customWidth="1"/>
    <col min="10012" max="10012" width="14.86328125" style="9" customWidth="1"/>
    <col min="10013" max="10013" width="12.1328125" style="9" customWidth="1"/>
    <col min="10014" max="10014" width="12.3984375" style="9" customWidth="1"/>
    <col min="10015" max="10016" width="13.86328125" style="9" customWidth="1"/>
    <col min="10017" max="10017" width="14.86328125" style="9" customWidth="1"/>
    <col min="10018" max="10256" width="9.06640625" style="9"/>
    <col min="10257" max="10257" width="15.3984375" style="9" customWidth="1"/>
    <col min="10258" max="10258" width="11.1328125" style="9" customWidth="1"/>
    <col min="10259" max="10259" width="14.59765625" style="9" customWidth="1"/>
    <col min="10260" max="10260" width="17.3984375" style="9" customWidth="1"/>
    <col min="10261" max="10261" width="17.59765625" style="9" customWidth="1"/>
    <col min="10262" max="10262" width="14.73046875" style="9" customWidth="1"/>
    <col min="10263" max="10263" width="14.3984375" style="9" customWidth="1"/>
    <col min="10264" max="10264" width="12.1328125" style="9" customWidth="1"/>
    <col min="10265" max="10265" width="12.3984375" style="9" customWidth="1"/>
    <col min="10266" max="10267" width="13.86328125" style="9" customWidth="1"/>
    <col min="10268" max="10268" width="14.86328125" style="9" customWidth="1"/>
    <col min="10269" max="10269" width="12.1328125" style="9" customWidth="1"/>
    <col min="10270" max="10270" width="12.3984375" style="9" customWidth="1"/>
    <col min="10271" max="10272" width="13.86328125" style="9" customWidth="1"/>
    <col min="10273" max="10273" width="14.86328125" style="9" customWidth="1"/>
    <col min="10274" max="10512" width="9.06640625" style="9"/>
    <col min="10513" max="10513" width="15.3984375" style="9" customWidth="1"/>
    <col min="10514" max="10514" width="11.1328125" style="9" customWidth="1"/>
    <col min="10515" max="10515" width="14.59765625" style="9" customWidth="1"/>
    <col min="10516" max="10516" width="17.3984375" style="9" customWidth="1"/>
    <col min="10517" max="10517" width="17.59765625" style="9" customWidth="1"/>
    <col min="10518" max="10518" width="14.73046875" style="9" customWidth="1"/>
    <col min="10519" max="10519" width="14.3984375" style="9" customWidth="1"/>
    <col min="10520" max="10520" width="12.1328125" style="9" customWidth="1"/>
    <col min="10521" max="10521" width="12.3984375" style="9" customWidth="1"/>
    <col min="10522" max="10523" width="13.86328125" style="9" customWidth="1"/>
    <col min="10524" max="10524" width="14.86328125" style="9" customWidth="1"/>
    <col min="10525" max="10525" width="12.1328125" style="9" customWidth="1"/>
    <col min="10526" max="10526" width="12.3984375" style="9" customWidth="1"/>
    <col min="10527" max="10528" width="13.86328125" style="9" customWidth="1"/>
    <col min="10529" max="10529" width="14.86328125" style="9" customWidth="1"/>
    <col min="10530" max="10768" width="9.06640625" style="9"/>
    <col min="10769" max="10769" width="15.3984375" style="9" customWidth="1"/>
    <col min="10770" max="10770" width="11.1328125" style="9" customWidth="1"/>
    <col min="10771" max="10771" width="14.59765625" style="9" customWidth="1"/>
    <col min="10772" max="10772" width="17.3984375" style="9" customWidth="1"/>
    <col min="10773" max="10773" width="17.59765625" style="9" customWidth="1"/>
    <col min="10774" max="10774" width="14.73046875" style="9" customWidth="1"/>
    <col min="10775" max="10775" width="14.3984375" style="9" customWidth="1"/>
    <col min="10776" max="10776" width="12.1328125" style="9" customWidth="1"/>
    <col min="10777" max="10777" width="12.3984375" style="9" customWidth="1"/>
    <col min="10778" max="10779" width="13.86328125" style="9" customWidth="1"/>
    <col min="10780" max="10780" width="14.86328125" style="9" customWidth="1"/>
    <col min="10781" max="10781" width="12.1328125" style="9" customWidth="1"/>
    <col min="10782" max="10782" width="12.3984375" style="9" customWidth="1"/>
    <col min="10783" max="10784" width="13.86328125" style="9" customWidth="1"/>
    <col min="10785" max="10785" width="14.86328125" style="9" customWidth="1"/>
    <col min="10786" max="11024" width="9.06640625" style="9"/>
    <col min="11025" max="11025" width="15.3984375" style="9" customWidth="1"/>
    <col min="11026" max="11026" width="11.1328125" style="9" customWidth="1"/>
    <col min="11027" max="11027" width="14.59765625" style="9" customWidth="1"/>
    <col min="11028" max="11028" width="17.3984375" style="9" customWidth="1"/>
    <col min="11029" max="11029" width="17.59765625" style="9" customWidth="1"/>
    <col min="11030" max="11030" width="14.73046875" style="9" customWidth="1"/>
    <col min="11031" max="11031" width="14.3984375" style="9" customWidth="1"/>
    <col min="11032" max="11032" width="12.1328125" style="9" customWidth="1"/>
    <col min="11033" max="11033" width="12.3984375" style="9" customWidth="1"/>
    <col min="11034" max="11035" width="13.86328125" style="9" customWidth="1"/>
    <col min="11036" max="11036" width="14.86328125" style="9" customWidth="1"/>
    <col min="11037" max="11037" width="12.1328125" style="9" customWidth="1"/>
    <col min="11038" max="11038" width="12.3984375" style="9" customWidth="1"/>
    <col min="11039" max="11040" width="13.86328125" style="9" customWidth="1"/>
    <col min="11041" max="11041" width="14.86328125" style="9" customWidth="1"/>
    <col min="11042" max="11280" width="9.06640625" style="9"/>
    <col min="11281" max="11281" width="15.3984375" style="9" customWidth="1"/>
    <col min="11282" max="11282" width="11.1328125" style="9" customWidth="1"/>
    <col min="11283" max="11283" width="14.59765625" style="9" customWidth="1"/>
    <col min="11284" max="11284" width="17.3984375" style="9" customWidth="1"/>
    <col min="11285" max="11285" width="17.59765625" style="9" customWidth="1"/>
    <col min="11286" max="11286" width="14.73046875" style="9" customWidth="1"/>
    <col min="11287" max="11287" width="14.3984375" style="9" customWidth="1"/>
    <col min="11288" max="11288" width="12.1328125" style="9" customWidth="1"/>
    <col min="11289" max="11289" width="12.3984375" style="9" customWidth="1"/>
    <col min="11290" max="11291" width="13.86328125" style="9" customWidth="1"/>
    <col min="11292" max="11292" width="14.86328125" style="9" customWidth="1"/>
    <col min="11293" max="11293" width="12.1328125" style="9" customWidth="1"/>
    <col min="11294" max="11294" width="12.3984375" style="9" customWidth="1"/>
    <col min="11295" max="11296" width="13.86328125" style="9" customWidth="1"/>
    <col min="11297" max="11297" width="14.86328125" style="9" customWidth="1"/>
    <col min="11298" max="11536" width="9.06640625" style="9"/>
    <col min="11537" max="11537" width="15.3984375" style="9" customWidth="1"/>
    <col min="11538" max="11538" width="11.1328125" style="9" customWidth="1"/>
    <col min="11539" max="11539" width="14.59765625" style="9" customWidth="1"/>
    <col min="11540" max="11540" width="17.3984375" style="9" customWidth="1"/>
    <col min="11541" max="11541" width="17.59765625" style="9" customWidth="1"/>
    <col min="11542" max="11542" width="14.73046875" style="9" customWidth="1"/>
    <col min="11543" max="11543" width="14.3984375" style="9" customWidth="1"/>
    <col min="11544" max="11544" width="12.1328125" style="9" customWidth="1"/>
    <col min="11545" max="11545" width="12.3984375" style="9" customWidth="1"/>
    <col min="11546" max="11547" width="13.86328125" style="9" customWidth="1"/>
    <col min="11548" max="11548" width="14.86328125" style="9" customWidth="1"/>
    <col min="11549" max="11549" width="12.1328125" style="9" customWidth="1"/>
    <col min="11550" max="11550" width="12.3984375" style="9" customWidth="1"/>
    <col min="11551" max="11552" width="13.86328125" style="9" customWidth="1"/>
    <col min="11553" max="11553" width="14.86328125" style="9" customWidth="1"/>
    <col min="11554" max="11792" width="9.06640625" style="9"/>
    <col min="11793" max="11793" width="15.3984375" style="9" customWidth="1"/>
    <col min="11794" max="11794" width="11.1328125" style="9" customWidth="1"/>
    <col min="11795" max="11795" width="14.59765625" style="9" customWidth="1"/>
    <col min="11796" max="11796" width="17.3984375" style="9" customWidth="1"/>
    <col min="11797" max="11797" width="17.59765625" style="9" customWidth="1"/>
    <col min="11798" max="11798" width="14.73046875" style="9" customWidth="1"/>
    <col min="11799" max="11799" width="14.3984375" style="9" customWidth="1"/>
    <col min="11800" max="11800" width="12.1328125" style="9" customWidth="1"/>
    <col min="11801" max="11801" width="12.3984375" style="9" customWidth="1"/>
    <col min="11802" max="11803" width="13.86328125" style="9" customWidth="1"/>
    <col min="11804" max="11804" width="14.86328125" style="9" customWidth="1"/>
    <col min="11805" max="11805" width="12.1328125" style="9" customWidth="1"/>
    <col min="11806" max="11806" width="12.3984375" style="9" customWidth="1"/>
    <col min="11807" max="11808" width="13.86328125" style="9" customWidth="1"/>
    <col min="11809" max="11809" width="14.86328125" style="9" customWidth="1"/>
    <col min="11810" max="12048" width="9.06640625" style="9"/>
    <col min="12049" max="12049" width="15.3984375" style="9" customWidth="1"/>
    <col min="12050" max="12050" width="11.1328125" style="9" customWidth="1"/>
    <col min="12051" max="12051" width="14.59765625" style="9" customWidth="1"/>
    <col min="12052" max="12052" width="17.3984375" style="9" customWidth="1"/>
    <col min="12053" max="12053" width="17.59765625" style="9" customWidth="1"/>
    <col min="12054" max="12054" width="14.73046875" style="9" customWidth="1"/>
    <col min="12055" max="12055" width="14.3984375" style="9" customWidth="1"/>
    <col min="12056" max="12056" width="12.1328125" style="9" customWidth="1"/>
    <col min="12057" max="12057" width="12.3984375" style="9" customWidth="1"/>
    <col min="12058" max="12059" width="13.86328125" style="9" customWidth="1"/>
    <col min="12060" max="12060" width="14.86328125" style="9" customWidth="1"/>
    <col min="12061" max="12061" width="12.1328125" style="9" customWidth="1"/>
    <col min="12062" max="12062" width="12.3984375" style="9" customWidth="1"/>
    <col min="12063" max="12064" width="13.86328125" style="9" customWidth="1"/>
    <col min="12065" max="12065" width="14.86328125" style="9" customWidth="1"/>
    <col min="12066" max="12304" width="9.06640625" style="9"/>
    <col min="12305" max="12305" width="15.3984375" style="9" customWidth="1"/>
    <col min="12306" max="12306" width="11.1328125" style="9" customWidth="1"/>
    <col min="12307" max="12307" width="14.59765625" style="9" customWidth="1"/>
    <col min="12308" max="12308" width="17.3984375" style="9" customWidth="1"/>
    <col min="12309" max="12309" width="17.59765625" style="9" customWidth="1"/>
    <col min="12310" max="12310" width="14.73046875" style="9" customWidth="1"/>
    <col min="12311" max="12311" width="14.3984375" style="9" customWidth="1"/>
    <col min="12312" max="12312" width="12.1328125" style="9" customWidth="1"/>
    <col min="12313" max="12313" width="12.3984375" style="9" customWidth="1"/>
    <col min="12314" max="12315" width="13.86328125" style="9" customWidth="1"/>
    <col min="12316" max="12316" width="14.86328125" style="9" customWidth="1"/>
    <col min="12317" max="12317" width="12.1328125" style="9" customWidth="1"/>
    <col min="12318" max="12318" width="12.3984375" style="9" customWidth="1"/>
    <col min="12319" max="12320" width="13.86328125" style="9" customWidth="1"/>
    <col min="12321" max="12321" width="14.86328125" style="9" customWidth="1"/>
    <col min="12322" max="12560" width="9.06640625" style="9"/>
    <col min="12561" max="12561" width="15.3984375" style="9" customWidth="1"/>
    <col min="12562" max="12562" width="11.1328125" style="9" customWidth="1"/>
    <col min="12563" max="12563" width="14.59765625" style="9" customWidth="1"/>
    <col min="12564" max="12564" width="17.3984375" style="9" customWidth="1"/>
    <col min="12565" max="12565" width="17.59765625" style="9" customWidth="1"/>
    <col min="12566" max="12566" width="14.73046875" style="9" customWidth="1"/>
    <col min="12567" max="12567" width="14.3984375" style="9" customWidth="1"/>
    <col min="12568" max="12568" width="12.1328125" style="9" customWidth="1"/>
    <col min="12569" max="12569" width="12.3984375" style="9" customWidth="1"/>
    <col min="12570" max="12571" width="13.86328125" style="9" customWidth="1"/>
    <col min="12572" max="12572" width="14.86328125" style="9" customWidth="1"/>
    <col min="12573" max="12573" width="12.1328125" style="9" customWidth="1"/>
    <col min="12574" max="12574" width="12.3984375" style="9" customWidth="1"/>
    <col min="12575" max="12576" width="13.86328125" style="9" customWidth="1"/>
    <col min="12577" max="12577" width="14.86328125" style="9" customWidth="1"/>
    <col min="12578" max="12816" width="9.06640625" style="9"/>
    <col min="12817" max="12817" width="15.3984375" style="9" customWidth="1"/>
    <col min="12818" max="12818" width="11.1328125" style="9" customWidth="1"/>
    <col min="12819" max="12819" width="14.59765625" style="9" customWidth="1"/>
    <col min="12820" max="12820" width="17.3984375" style="9" customWidth="1"/>
    <col min="12821" max="12821" width="17.59765625" style="9" customWidth="1"/>
    <col min="12822" max="12822" width="14.73046875" style="9" customWidth="1"/>
    <col min="12823" max="12823" width="14.3984375" style="9" customWidth="1"/>
    <col min="12824" max="12824" width="12.1328125" style="9" customWidth="1"/>
    <col min="12825" max="12825" width="12.3984375" style="9" customWidth="1"/>
    <col min="12826" max="12827" width="13.86328125" style="9" customWidth="1"/>
    <col min="12828" max="12828" width="14.86328125" style="9" customWidth="1"/>
    <col min="12829" max="12829" width="12.1328125" style="9" customWidth="1"/>
    <col min="12830" max="12830" width="12.3984375" style="9" customWidth="1"/>
    <col min="12831" max="12832" width="13.86328125" style="9" customWidth="1"/>
    <col min="12833" max="12833" width="14.86328125" style="9" customWidth="1"/>
    <col min="12834" max="13072" width="9.06640625" style="9"/>
    <col min="13073" max="13073" width="15.3984375" style="9" customWidth="1"/>
    <col min="13074" max="13074" width="11.1328125" style="9" customWidth="1"/>
    <col min="13075" max="13075" width="14.59765625" style="9" customWidth="1"/>
    <col min="13076" max="13076" width="17.3984375" style="9" customWidth="1"/>
    <col min="13077" max="13077" width="17.59765625" style="9" customWidth="1"/>
    <col min="13078" max="13078" width="14.73046875" style="9" customWidth="1"/>
    <col min="13079" max="13079" width="14.3984375" style="9" customWidth="1"/>
    <col min="13080" max="13080" width="12.1328125" style="9" customWidth="1"/>
    <col min="13081" max="13081" width="12.3984375" style="9" customWidth="1"/>
    <col min="13082" max="13083" width="13.86328125" style="9" customWidth="1"/>
    <col min="13084" max="13084" width="14.86328125" style="9" customWidth="1"/>
    <col min="13085" max="13085" width="12.1328125" style="9" customWidth="1"/>
    <col min="13086" max="13086" width="12.3984375" style="9" customWidth="1"/>
    <col min="13087" max="13088" width="13.86328125" style="9" customWidth="1"/>
    <col min="13089" max="13089" width="14.86328125" style="9" customWidth="1"/>
    <col min="13090" max="13328" width="9.06640625" style="9"/>
    <col min="13329" max="13329" width="15.3984375" style="9" customWidth="1"/>
    <col min="13330" max="13330" width="11.1328125" style="9" customWidth="1"/>
    <col min="13331" max="13331" width="14.59765625" style="9" customWidth="1"/>
    <col min="13332" max="13332" width="17.3984375" style="9" customWidth="1"/>
    <col min="13333" max="13333" width="17.59765625" style="9" customWidth="1"/>
    <col min="13334" max="13334" width="14.73046875" style="9" customWidth="1"/>
    <col min="13335" max="13335" width="14.3984375" style="9" customWidth="1"/>
    <col min="13336" max="13336" width="12.1328125" style="9" customWidth="1"/>
    <col min="13337" max="13337" width="12.3984375" style="9" customWidth="1"/>
    <col min="13338" max="13339" width="13.86328125" style="9" customWidth="1"/>
    <col min="13340" max="13340" width="14.86328125" style="9" customWidth="1"/>
    <col min="13341" max="13341" width="12.1328125" style="9" customWidth="1"/>
    <col min="13342" max="13342" width="12.3984375" style="9" customWidth="1"/>
    <col min="13343" max="13344" width="13.86328125" style="9" customWidth="1"/>
    <col min="13345" max="13345" width="14.86328125" style="9" customWidth="1"/>
    <col min="13346" max="13584" width="9.06640625" style="9"/>
    <col min="13585" max="13585" width="15.3984375" style="9" customWidth="1"/>
    <col min="13586" max="13586" width="11.1328125" style="9" customWidth="1"/>
    <col min="13587" max="13587" width="14.59765625" style="9" customWidth="1"/>
    <col min="13588" max="13588" width="17.3984375" style="9" customWidth="1"/>
    <col min="13589" max="13589" width="17.59765625" style="9" customWidth="1"/>
    <col min="13590" max="13590" width="14.73046875" style="9" customWidth="1"/>
    <col min="13591" max="13591" width="14.3984375" style="9" customWidth="1"/>
    <col min="13592" max="13592" width="12.1328125" style="9" customWidth="1"/>
    <col min="13593" max="13593" width="12.3984375" style="9" customWidth="1"/>
    <col min="13594" max="13595" width="13.86328125" style="9" customWidth="1"/>
    <col min="13596" max="13596" width="14.86328125" style="9" customWidth="1"/>
    <col min="13597" max="13597" width="12.1328125" style="9" customWidth="1"/>
    <col min="13598" max="13598" width="12.3984375" style="9" customWidth="1"/>
    <col min="13599" max="13600" width="13.86328125" style="9" customWidth="1"/>
    <col min="13601" max="13601" width="14.86328125" style="9" customWidth="1"/>
    <col min="13602" max="13840" width="9.06640625" style="9"/>
    <col min="13841" max="13841" width="15.3984375" style="9" customWidth="1"/>
    <col min="13842" max="13842" width="11.1328125" style="9" customWidth="1"/>
    <col min="13843" max="13843" width="14.59765625" style="9" customWidth="1"/>
    <col min="13844" max="13844" width="17.3984375" style="9" customWidth="1"/>
    <col min="13845" max="13845" width="17.59765625" style="9" customWidth="1"/>
    <col min="13846" max="13846" width="14.73046875" style="9" customWidth="1"/>
    <col min="13847" max="13847" width="14.3984375" style="9" customWidth="1"/>
    <col min="13848" max="13848" width="12.1328125" style="9" customWidth="1"/>
    <col min="13849" max="13849" width="12.3984375" style="9" customWidth="1"/>
    <col min="13850" max="13851" width="13.86328125" style="9" customWidth="1"/>
    <col min="13852" max="13852" width="14.86328125" style="9" customWidth="1"/>
    <col min="13853" max="13853" width="12.1328125" style="9" customWidth="1"/>
    <col min="13854" max="13854" width="12.3984375" style="9" customWidth="1"/>
    <col min="13855" max="13856" width="13.86328125" style="9" customWidth="1"/>
    <col min="13857" max="13857" width="14.86328125" style="9" customWidth="1"/>
    <col min="13858" max="14096" width="9.06640625" style="9"/>
    <col min="14097" max="14097" width="15.3984375" style="9" customWidth="1"/>
    <col min="14098" max="14098" width="11.1328125" style="9" customWidth="1"/>
    <col min="14099" max="14099" width="14.59765625" style="9" customWidth="1"/>
    <col min="14100" max="14100" width="17.3984375" style="9" customWidth="1"/>
    <col min="14101" max="14101" width="17.59765625" style="9" customWidth="1"/>
    <col min="14102" max="14102" width="14.73046875" style="9" customWidth="1"/>
    <col min="14103" max="14103" width="14.3984375" style="9" customWidth="1"/>
    <col min="14104" max="14104" width="12.1328125" style="9" customWidth="1"/>
    <col min="14105" max="14105" width="12.3984375" style="9" customWidth="1"/>
    <col min="14106" max="14107" width="13.86328125" style="9" customWidth="1"/>
    <col min="14108" max="14108" width="14.86328125" style="9" customWidth="1"/>
    <col min="14109" max="14109" width="12.1328125" style="9" customWidth="1"/>
    <col min="14110" max="14110" width="12.3984375" style="9" customWidth="1"/>
    <col min="14111" max="14112" width="13.86328125" style="9" customWidth="1"/>
    <col min="14113" max="14113" width="14.86328125" style="9" customWidth="1"/>
    <col min="14114" max="14352" width="9.06640625" style="9"/>
    <col min="14353" max="14353" width="15.3984375" style="9" customWidth="1"/>
    <col min="14354" max="14354" width="11.1328125" style="9" customWidth="1"/>
    <col min="14355" max="14355" width="14.59765625" style="9" customWidth="1"/>
    <col min="14356" max="14356" width="17.3984375" style="9" customWidth="1"/>
    <col min="14357" max="14357" width="17.59765625" style="9" customWidth="1"/>
    <col min="14358" max="14358" width="14.73046875" style="9" customWidth="1"/>
    <col min="14359" max="14359" width="14.3984375" style="9" customWidth="1"/>
    <col min="14360" max="14360" width="12.1328125" style="9" customWidth="1"/>
    <col min="14361" max="14361" width="12.3984375" style="9" customWidth="1"/>
    <col min="14362" max="14363" width="13.86328125" style="9" customWidth="1"/>
    <col min="14364" max="14364" width="14.86328125" style="9" customWidth="1"/>
    <col min="14365" max="14365" width="12.1328125" style="9" customWidth="1"/>
    <col min="14366" max="14366" width="12.3984375" style="9" customWidth="1"/>
    <col min="14367" max="14368" width="13.86328125" style="9" customWidth="1"/>
    <col min="14369" max="14369" width="14.86328125" style="9" customWidth="1"/>
    <col min="14370" max="14608" width="9.06640625" style="9"/>
    <col min="14609" max="14609" width="15.3984375" style="9" customWidth="1"/>
    <col min="14610" max="14610" width="11.1328125" style="9" customWidth="1"/>
    <col min="14611" max="14611" width="14.59765625" style="9" customWidth="1"/>
    <col min="14612" max="14612" width="17.3984375" style="9" customWidth="1"/>
    <col min="14613" max="14613" width="17.59765625" style="9" customWidth="1"/>
    <col min="14614" max="14614" width="14.73046875" style="9" customWidth="1"/>
    <col min="14615" max="14615" width="14.3984375" style="9" customWidth="1"/>
    <col min="14616" max="14616" width="12.1328125" style="9" customWidth="1"/>
    <col min="14617" max="14617" width="12.3984375" style="9" customWidth="1"/>
    <col min="14618" max="14619" width="13.86328125" style="9" customWidth="1"/>
    <col min="14620" max="14620" width="14.86328125" style="9" customWidth="1"/>
    <col min="14621" max="14621" width="12.1328125" style="9" customWidth="1"/>
    <col min="14622" max="14622" width="12.3984375" style="9" customWidth="1"/>
    <col min="14623" max="14624" width="13.86328125" style="9" customWidth="1"/>
    <col min="14625" max="14625" width="14.86328125" style="9" customWidth="1"/>
    <col min="14626" max="14864" width="9.06640625" style="9"/>
    <col min="14865" max="14865" width="15.3984375" style="9" customWidth="1"/>
    <col min="14866" max="14866" width="11.1328125" style="9" customWidth="1"/>
    <col min="14867" max="14867" width="14.59765625" style="9" customWidth="1"/>
    <col min="14868" max="14868" width="17.3984375" style="9" customWidth="1"/>
    <col min="14869" max="14869" width="17.59765625" style="9" customWidth="1"/>
    <col min="14870" max="14870" width="14.73046875" style="9" customWidth="1"/>
    <col min="14871" max="14871" width="14.3984375" style="9" customWidth="1"/>
    <col min="14872" max="14872" width="12.1328125" style="9" customWidth="1"/>
    <col min="14873" max="14873" width="12.3984375" style="9" customWidth="1"/>
    <col min="14874" max="14875" width="13.86328125" style="9" customWidth="1"/>
    <col min="14876" max="14876" width="14.86328125" style="9" customWidth="1"/>
    <col min="14877" max="14877" width="12.1328125" style="9" customWidth="1"/>
    <col min="14878" max="14878" width="12.3984375" style="9" customWidth="1"/>
    <col min="14879" max="14880" width="13.86328125" style="9" customWidth="1"/>
    <col min="14881" max="14881" width="14.86328125" style="9" customWidth="1"/>
    <col min="14882" max="15120" width="9.06640625" style="9"/>
    <col min="15121" max="15121" width="15.3984375" style="9" customWidth="1"/>
    <col min="15122" max="15122" width="11.1328125" style="9" customWidth="1"/>
    <col min="15123" max="15123" width="14.59765625" style="9" customWidth="1"/>
    <col min="15124" max="15124" width="17.3984375" style="9" customWidth="1"/>
    <col min="15125" max="15125" width="17.59765625" style="9" customWidth="1"/>
    <col min="15126" max="15126" width="14.73046875" style="9" customWidth="1"/>
    <col min="15127" max="15127" width="14.3984375" style="9" customWidth="1"/>
    <col min="15128" max="15128" width="12.1328125" style="9" customWidth="1"/>
    <col min="15129" max="15129" width="12.3984375" style="9" customWidth="1"/>
    <col min="15130" max="15131" width="13.86328125" style="9" customWidth="1"/>
    <col min="15132" max="15132" width="14.86328125" style="9" customWidth="1"/>
    <col min="15133" max="15133" width="12.1328125" style="9" customWidth="1"/>
    <col min="15134" max="15134" width="12.3984375" style="9" customWidth="1"/>
    <col min="15135" max="15136" width="13.86328125" style="9" customWidth="1"/>
    <col min="15137" max="15137" width="14.86328125" style="9" customWidth="1"/>
    <col min="15138" max="15376" width="9.06640625" style="9"/>
    <col min="15377" max="15377" width="15.3984375" style="9" customWidth="1"/>
    <col min="15378" max="15378" width="11.1328125" style="9" customWidth="1"/>
    <col min="15379" max="15379" width="14.59765625" style="9" customWidth="1"/>
    <col min="15380" max="15380" width="17.3984375" style="9" customWidth="1"/>
    <col min="15381" max="15381" width="17.59765625" style="9" customWidth="1"/>
    <col min="15382" max="15382" width="14.73046875" style="9" customWidth="1"/>
    <col min="15383" max="15383" width="14.3984375" style="9" customWidth="1"/>
    <col min="15384" max="15384" width="12.1328125" style="9" customWidth="1"/>
    <col min="15385" max="15385" width="12.3984375" style="9" customWidth="1"/>
    <col min="15386" max="15387" width="13.86328125" style="9" customWidth="1"/>
    <col min="15388" max="15388" width="14.86328125" style="9" customWidth="1"/>
    <col min="15389" max="15389" width="12.1328125" style="9" customWidth="1"/>
    <col min="15390" max="15390" width="12.3984375" style="9" customWidth="1"/>
    <col min="15391" max="15392" width="13.86328125" style="9" customWidth="1"/>
    <col min="15393" max="15393" width="14.86328125" style="9" customWidth="1"/>
    <col min="15394" max="15632" width="9.06640625" style="9"/>
    <col min="15633" max="15633" width="15.3984375" style="9" customWidth="1"/>
    <col min="15634" max="15634" width="11.1328125" style="9" customWidth="1"/>
    <col min="15635" max="15635" width="14.59765625" style="9" customWidth="1"/>
    <col min="15636" max="15636" width="17.3984375" style="9" customWidth="1"/>
    <col min="15637" max="15637" width="17.59765625" style="9" customWidth="1"/>
    <col min="15638" max="15638" width="14.73046875" style="9" customWidth="1"/>
    <col min="15639" max="15639" width="14.3984375" style="9" customWidth="1"/>
    <col min="15640" max="15640" width="12.1328125" style="9" customWidth="1"/>
    <col min="15641" max="15641" width="12.3984375" style="9" customWidth="1"/>
    <col min="15642" max="15643" width="13.86328125" style="9" customWidth="1"/>
    <col min="15644" max="15644" width="14.86328125" style="9" customWidth="1"/>
    <col min="15645" max="15645" width="12.1328125" style="9" customWidth="1"/>
    <col min="15646" max="15646" width="12.3984375" style="9" customWidth="1"/>
    <col min="15647" max="15648" width="13.86328125" style="9" customWidth="1"/>
    <col min="15649" max="15649" width="14.86328125" style="9" customWidth="1"/>
    <col min="15650" max="15888" width="9.06640625" style="9"/>
    <col min="15889" max="15889" width="15.3984375" style="9" customWidth="1"/>
    <col min="15890" max="15890" width="11.1328125" style="9" customWidth="1"/>
    <col min="15891" max="15891" width="14.59765625" style="9" customWidth="1"/>
    <col min="15892" max="15892" width="17.3984375" style="9" customWidth="1"/>
    <col min="15893" max="15893" width="17.59765625" style="9" customWidth="1"/>
    <col min="15894" max="15894" width="14.73046875" style="9" customWidth="1"/>
    <col min="15895" max="15895" width="14.3984375" style="9" customWidth="1"/>
    <col min="15896" max="15896" width="12.1328125" style="9" customWidth="1"/>
    <col min="15897" max="15897" width="12.3984375" style="9" customWidth="1"/>
    <col min="15898" max="15899" width="13.86328125" style="9" customWidth="1"/>
    <col min="15900" max="15900" width="14.86328125" style="9" customWidth="1"/>
    <col min="15901" max="15901" width="12.1328125" style="9" customWidth="1"/>
    <col min="15902" max="15902" width="12.3984375" style="9" customWidth="1"/>
    <col min="15903" max="15904" width="13.86328125" style="9" customWidth="1"/>
    <col min="15905" max="15905" width="14.86328125" style="9" customWidth="1"/>
    <col min="15906" max="16144" width="9.06640625" style="9"/>
    <col min="16145" max="16145" width="15.3984375" style="9" customWidth="1"/>
    <col min="16146" max="16146" width="11.1328125" style="9" customWidth="1"/>
    <col min="16147" max="16147" width="14.59765625" style="9" customWidth="1"/>
    <col min="16148" max="16148" width="17.3984375" style="9" customWidth="1"/>
    <col min="16149" max="16149" width="17.59765625" style="9" customWidth="1"/>
    <col min="16150" max="16150" width="14.73046875" style="9" customWidth="1"/>
    <col min="16151" max="16151" width="14.3984375" style="9" customWidth="1"/>
    <col min="16152" max="16152" width="12.1328125" style="9" customWidth="1"/>
    <col min="16153" max="16153" width="12.3984375" style="9" customWidth="1"/>
    <col min="16154" max="16155" width="13.86328125" style="9" customWidth="1"/>
    <col min="16156" max="16156" width="14.86328125" style="9" customWidth="1"/>
    <col min="16157" max="16157" width="12.1328125" style="9" customWidth="1"/>
    <col min="16158" max="16158" width="12.3984375" style="9" customWidth="1"/>
    <col min="16159" max="16160" width="13.86328125" style="9" customWidth="1"/>
    <col min="16161" max="16161" width="14.86328125" style="9" customWidth="1"/>
    <col min="16162" max="16384" width="9.06640625" style="9"/>
  </cols>
  <sheetData>
    <row r="1" spans="1:35">
      <c r="A1" s="83" t="s">
        <v>0</v>
      </c>
      <c r="B1" s="83" t="s">
        <v>1</v>
      </c>
      <c r="C1" s="89" t="s">
        <v>302</v>
      </c>
      <c r="D1" s="89"/>
      <c r="E1" s="89"/>
      <c r="F1" s="89"/>
      <c r="G1" s="89"/>
      <c r="H1" s="89"/>
      <c r="I1" s="89"/>
      <c r="J1" s="89"/>
      <c r="K1" s="89"/>
      <c r="L1" s="89"/>
      <c r="M1" s="89"/>
      <c r="N1" s="89"/>
      <c r="O1" s="89"/>
      <c r="P1" s="89"/>
      <c r="Q1" s="89"/>
      <c r="R1" s="89"/>
      <c r="S1" s="89"/>
      <c r="T1" s="95" t="s">
        <v>265</v>
      </c>
      <c r="U1" s="95" t="s">
        <v>266</v>
      </c>
      <c r="V1" s="95" t="s">
        <v>267</v>
      </c>
      <c r="W1" s="95" t="s">
        <v>268</v>
      </c>
      <c r="X1" s="95" t="s">
        <v>270</v>
      </c>
      <c r="Y1" s="95" t="s">
        <v>269</v>
      </c>
      <c r="Z1" s="95" t="s">
        <v>271</v>
      </c>
      <c r="AA1" s="95" t="s">
        <v>272</v>
      </c>
      <c r="AB1" s="95" t="s">
        <v>273</v>
      </c>
      <c r="AC1" s="95" t="s">
        <v>274</v>
      </c>
      <c r="AD1" s="95" t="s">
        <v>275</v>
      </c>
      <c r="AE1" s="95" t="s">
        <v>276</v>
      </c>
      <c r="AF1" s="95" t="s">
        <v>277</v>
      </c>
      <c r="AG1" s="95" t="s">
        <v>278</v>
      </c>
      <c r="AH1" s="95" t="s">
        <v>279</v>
      </c>
      <c r="AI1" s="95" t="s">
        <v>280</v>
      </c>
    </row>
    <row r="2" spans="1:35">
      <c r="A2" s="90" t="s">
        <v>23</v>
      </c>
      <c r="B2" s="91" t="s">
        <v>24</v>
      </c>
      <c r="C2" s="89">
        <v>5</v>
      </c>
      <c r="D2" s="89"/>
      <c r="E2" s="89"/>
      <c r="F2" s="89"/>
      <c r="G2" s="89"/>
      <c r="H2" s="89"/>
      <c r="I2" s="89"/>
      <c r="J2" s="89"/>
      <c r="K2" s="89"/>
      <c r="L2" s="89"/>
      <c r="M2" s="89"/>
      <c r="N2" s="89"/>
      <c r="O2" s="89"/>
      <c r="P2" s="89"/>
      <c r="Q2" s="89"/>
      <c r="R2" s="89"/>
      <c r="S2" s="89"/>
      <c r="T2" s="96"/>
      <c r="U2" s="96"/>
      <c r="V2" s="96"/>
      <c r="W2" s="96"/>
      <c r="X2" s="96"/>
      <c r="Y2" s="96"/>
      <c r="Z2" s="96"/>
      <c r="AA2" s="96"/>
      <c r="AB2" s="96"/>
      <c r="AC2" s="96"/>
      <c r="AD2" s="96"/>
      <c r="AE2" s="96"/>
      <c r="AF2" s="96"/>
      <c r="AG2" s="96"/>
      <c r="AH2" s="96"/>
      <c r="AI2" s="96"/>
    </row>
    <row r="3" spans="1:35">
      <c r="A3" s="94" t="s">
        <v>25</v>
      </c>
      <c r="B3" s="91" t="s">
        <v>26</v>
      </c>
      <c r="C3" s="89">
        <v>5</v>
      </c>
      <c r="D3" s="89"/>
      <c r="E3" s="89"/>
      <c r="F3" s="89"/>
      <c r="G3" s="89"/>
      <c r="H3" s="89"/>
      <c r="I3" s="89"/>
      <c r="J3" s="89"/>
      <c r="K3" s="89"/>
      <c r="L3" s="89"/>
      <c r="M3" s="89"/>
      <c r="N3" s="89"/>
      <c r="O3" s="89"/>
      <c r="P3" s="89"/>
      <c r="Q3" s="89"/>
      <c r="R3" s="89"/>
      <c r="S3" s="89"/>
      <c r="T3" s="96"/>
      <c r="U3" s="96"/>
      <c r="V3" s="96"/>
      <c r="W3" s="96"/>
      <c r="X3" s="96"/>
      <c r="Y3" s="96"/>
      <c r="Z3" s="96"/>
      <c r="AA3" s="96"/>
      <c r="AB3" s="96"/>
      <c r="AC3" s="96"/>
      <c r="AD3" s="96"/>
      <c r="AE3" s="96"/>
      <c r="AF3" s="96"/>
      <c r="AG3" s="96"/>
      <c r="AH3" s="96"/>
      <c r="AI3" s="96"/>
    </row>
    <row r="4" spans="1:35">
      <c r="A4" s="90" t="s">
        <v>27</v>
      </c>
      <c r="B4" s="91" t="s">
        <v>24</v>
      </c>
      <c r="C4" s="89">
        <v>5</v>
      </c>
      <c r="D4" s="89"/>
      <c r="E4" s="89"/>
      <c r="F4" s="89"/>
      <c r="G4" s="89"/>
      <c r="H4" s="89"/>
      <c r="I4" s="89"/>
      <c r="J4" s="89"/>
      <c r="K4" s="89"/>
      <c r="L4" s="89"/>
      <c r="M4" s="89"/>
      <c r="N4" s="89"/>
      <c r="O4" s="89"/>
      <c r="P4" s="89"/>
      <c r="Q4" s="89"/>
      <c r="R4" s="89"/>
      <c r="S4" s="89"/>
      <c r="T4" s="96"/>
      <c r="U4" s="96"/>
      <c r="V4" s="96"/>
      <c r="W4" s="96"/>
      <c r="X4" s="96"/>
      <c r="Y4" s="96"/>
      <c r="Z4" s="96"/>
      <c r="AA4" s="96"/>
      <c r="AB4" s="96"/>
      <c r="AC4" s="96"/>
      <c r="AD4" s="96"/>
      <c r="AE4" s="96"/>
      <c r="AF4" s="96"/>
      <c r="AG4" s="96"/>
      <c r="AH4" s="96"/>
      <c r="AI4" s="96"/>
    </row>
    <row r="5" spans="1:35">
      <c r="A5" s="90" t="s">
        <v>28</v>
      </c>
      <c r="B5" s="97" t="s">
        <v>24</v>
      </c>
      <c r="C5" s="89">
        <v>5</v>
      </c>
      <c r="D5" s="89"/>
      <c r="E5" s="89"/>
      <c r="F5" s="89"/>
      <c r="G5" s="89"/>
      <c r="H5" s="89"/>
      <c r="I5" s="89"/>
      <c r="J5" s="89"/>
      <c r="K5" s="89"/>
      <c r="L5" s="89"/>
      <c r="M5" s="89"/>
      <c r="N5" s="89"/>
      <c r="O5" s="89"/>
      <c r="P5" s="89"/>
      <c r="Q5" s="89"/>
      <c r="R5" s="89"/>
      <c r="S5" s="89"/>
      <c r="T5" s="96"/>
      <c r="U5" s="96"/>
      <c r="V5" s="96"/>
      <c r="W5" s="96"/>
      <c r="X5" s="96"/>
      <c r="Y5" s="96"/>
      <c r="Z5" s="96"/>
      <c r="AA5" s="96"/>
      <c r="AB5" s="96"/>
      <c r="AC5" s="96"/>
      <c r="AD5" s="96"/>
      <c r="AE5" s="96"/>
      <c r="AF5" s="96"/>
      <c r="AG5" s="96"/>
      <c r="AH5" s="96"/>
      <c r="AI5" s="96"/>
    </row>
    <row r="6" spans="1:35">
      <c r="A6" s="90" t="s">
        <v>29</v>
      </c>
      <c r="B6" s="97" t="s">
        <v>24</v>
      </c>
      <c r="C6" s="89">
        <v>5</v>
      </c>
      <c r="D6" s="89"/>
      <c r="E6" s="89"/>
      <c r="F6" s="89"/>
      <c r="G6" s="89"/>
      <c r="H6" s="89"/>
      <c r="I6" s="89"/>
      <c r="J6" s="89"/>
      <c r="K6" s="89"/>
      <c r="L6" s="89"/>
      <c r="M6" s="89"/>
      <c r="N6" s="89"/>
      <c r="O6" s="89"/>
      <c r="P6" s="89"/>
      <c r="Q6" s="89"/>
      <c r="R6" s="89"/>
      <c r="S6" s="89"/>
      <c r="T6" s="96"/>
      <c r="U6" s="96"/>
      <c r="V6" s="96"/>
      <c r="W6" s="96"/>
      <c r="X6" s="96"/>
      <c r="Y6" s="96"/>
      <c r="Z6" s="96"/>
      <c r="AA6" s="96"/>
      <c r="AB6" s="96"/>
      <c r="AC6" s="96"/>
      <c r="AD6" s="96"/>
      <c r="AE6" s="96"/>
      <c r="AF6" s="96"/>
      <c r="AG6" s="96"/>
      <c r="AH6" s="96"/>
      <c r="AI6" s="96"/>
    </row>
    <row r="7" spans="1:35">
      <c r="A7" s="90" t="s">
        <v>30</v>
      </c>
      <c r="B7" s="97" t="s">
        <v>24</v>
      </c>
      <c r="C7" s="89">
        <v>5</v>
      </c>
      <c r="D7" s="89"/>
      <c r="E7" s="89"/>
      <c r="F7" s="89"/>
      <c r="G7" s="89"/>
      <c r="H7" s="89"/>
      <c r="I7" s="89"/>
      <c r="J7" s="89"/>
      <c r="K7" s="89"/>
      <c r="L7" s="89"/>
      <c r="M7" s="89"/>
      <c r="N7" s="89"/>
      <c r="O7" s="89"/>
      <c r="P7" s="89"/>
      <c r="Q7" s="89"/>
      <c r="R7" s="89"/>
      <c r="S7" s="89"/>
      <c r="T7" s="96"/>
      <c r="U7" s="96"/>
      <c r="V7" s="96"/>
      <c r="W7" s="96"/>
      <c r="X7" s="96"/>
      <c r="Y7" s="96"/>
      <c r="Z7" s="96"/>
      <c r="AA7" s="96"/>
      <c r="AB7" s="96"/>
      <c r="AC7" s="96"/>
      <c r="AD7" s="96"/>
      <c r="AE7" s="96"/>
      <c r="AF7" s="96"/>
      <c r="AG7" s="96"/>
      <c r="AH7" s="96"/>
      <c r="AI7" s="96"/>
    </row>
    <row r="8" spans="1:35">
      <c r="A8" s="90" t="s">
        <v>31</v>
      </c>
      <c r="B8" s="91" t="s">
        <v>24</v>
      </c>
      <c r="C8" s="89">
        <v>5</v>
      </c>
      <c r="D8" s="89"/>
      <c r="E8" s="89"/>
      <c r="F8" s="89"/>
      <c r="G8" s="89"/>
      <c r="H8" s="89"/>
      <c r="I8" s="89"/>
      <c r="J8" s="89"/>
      <c r="K8" s="89"/>
      <c r="L8" s="89"/>
      <c r="M8" s="89"/>
      <c r="N8" s="89"/>
      <c r="O8" s="89"/>
      <c r="P8" s="89"/>
      <c r="Q8" s="89"/>
      <c r="R8" s="89"/>
      <c r="S8" s="89"/>
      <c r="T8" s="96"/>
      <c r="U8" s="96"/>
      <c r="V8" s="96"/>
      <c r="W8" s="96"/>
      <c r="X8" s="96"/>
      <c r="Y8" s="96"/>
      <c r="Z8" s="96"/>
      <c r="AA8" s="96"/>
      <c r="AB8" s="96"/>
      <c r="AC8" s="96"/>
      <c r="AD8" s="96"/>
      <c r="AE8" s="96"/>
      <c r="AF8" s="96"/>
      <c r="AG8" s="96"/>
      <c r="AH8" s="96"/>
      <c r="AI8" s="96"/>
    </row>
    <row r="9" spans="1:35">
      <c r="A9" s="90" t="s">
        <v>32</v>
      </c>
      <c r="B9" s="97" t="s">
        <v>24</v>
      </c>
      <c r="C9" s="89">
        <v>5</v>
      </c>
      <c r="D9" s="89"/>
      <c r="E9" s="89"/>
      <c r="F9" s="89"/>
      <c r="G9" s="89"/>
      <c r="H9" s="89"/>
      <c r="I9" s="89"/>
      <c r="J9" s="89"/>
      <c r="K9" s="89"/>
      <c r="L9" s="89"/>
      <c r="M9" s="89"/>
      <c r="N9" s="89"/>
      <c r="O9" s="89"/>
      <c r="P9" s="89"/>
      <c r="Q9" s="89"/>
      <c r="R9" s="89"/>
      <c r="S9" s="89"/>
      <c r="T9" s="96"/>
      <c r="U9" s="96"/>
      <c r="V9" s="96"/>
      <c r="W9" s="96"/>
      <c r="X9" s="96"/>
      <c r="Y9" s="96"/>
      <c r="Z9" s="96"/>
      <c r="AA9" s="96"/>
      <c r="AB9" s="96"/>
      <c r="AC9" s="96"/>
      <c r="AD9" s="96"/>
      <c r="AE9" s="96"/>
      <c r="AF9" s="96"/>
      <c r="AG9" s="96"/>
      <c r="AH9" s="96"/>
      <c r="AI9" s="96"/>
    </row>
    <row r="10" spans="1:35">
      <c r="A10" s="94" t="s">
        <v>33</v>
      </c>
      <c r="B10" s="97" t="s">
        <v>26</v>
      </c>
      <c r="C10" s="89">
        <v>5</v>
      </c>
      <c r="D10" s="89"/>
      <c r="E10" s="89"/>
      <c r="F10" s="89"/>
      <c r="G10" s="89"/>
      <c r="H10" s="89"/>
      <c r="I10" s="89"/>
      <c r="J10" s="89"/>
      <c r="K10" s="89"/>
      <c r="L10" s="89"/>
      <c r="M10" s="89"/>
      <c r="N10" s="89"/>
      <c r="O10" s="89"/>
      <c r="P10" s="89"/>
      <c r="Q10" s="89"/>
      <c r="R10" s="89"/>
      <c r="S10" s="89"/>
      <c r="T10" s="96"/>
      <c r="U10" s="96"/>
      <c r="V10" s="96"/>
      <c r="W10" s="96"/>
      <c r="X10" s="96"/>
      <c r="Y10" s="96"/>
      <c r="Z10" s="96"/>
      <c r="AA10" s="96"/>
      <c r="AB10" s="96"/>
      <c r="AC10" s="96"/>
      <c r="AD10" s="96"/>
      <c r="AE10" s="96"/>
      <c r="AF10" s="96"/>
      <c r="AG10" s="96"/>
      <c r="AH10" s="96"/>
      <c r="AI10" s="96"/>
    </row>
    <row r="11" spans="1:35">
      <c r="A11" s="90" t="s">
        <v>34</v>
      </c>
      <c r="B11" s="91" t="s">
        <v>24</v>
      </c>
      <c r="C11" s="89">
        <v>5</v>
      </c>
      <c r="D11" s="89"/>
      <c r="E11" s="89"/>
      <c r="F11" s="89"/>
      <c r="G11" s="89"/>
      <c r="H11" s="89"/>
      <c r="I11" s="89"/>
      <c r="J11" s="89"/>
      <c r="K11" s="89"/>
      <c r="L11" s="89"/>
      <c r="M11" s="89"/>
      <c r="N11" s="89"/>
      <c r="O11" s="89"/>
      <c r="P11" s="89"/>
      <c r="Q11" s="89"/>
      <c r="R11" s="89"/>
      <c r="S11" s="89"/>
      <c r="T11" s="96"/>
      <c r="U11" s="96"/>
      <c r="V11" s="96"/>
      <c r="W11" s="96"/>
      <c r="X11" s="96"/>
      <c r="Y11" s="96"/>
      <c r="Z11" s="96"/>
      <c r="AA11" s="96"/>
      <c r="AB11" s="96"/>
      <c r="AC11" s="96"/>
      <c r="AD11" s="96"/>
      <c r="AE11" s="96"/>
      <c r="AF11" s="96"/>
      <c r="AG11" s="96"/>
      <c r="AH11" s="96"/>
      <c r="AI11" s="96"/>
    </row>
    <row r="12" spans="1:35">
      <c r="A12" s="90" t="s">
        <v>35</v>
      </c>
      <c r="B12" s="97" t="s">
        <v>24</v>
      </c>
      <c r="C12" s="89">
        <v>5</v>
      </c>
      <c r="D12" s="89"/>
      <c r="E12" s="89"/>
      <c r="F12" s="89"/>
      <c r="G12" s="89"/>
      <c r="H12" s="89"/>
      <c r="I12" s="89"/>
      <c r="J12" s="89"/>
      <c r="K12" s="89"/>
      <c r="L12" s="89"/>
      <c r="M12" s="89"/>
      <c r="N12" s="89"/>
      <c r="O12" s="89"/>
      <c r="P12" s="89"/>
      <c r="Q12" s="89"/>
      <c r="R12" s="89"/>
      <c r="S12" s="89"/>
      <c r="T12" s="96"/>
      <c r="U12" s="96"/>
      <c r="V12" s="96"/>
      <c r="W12" s="96"/>
      <c r="X12" s="96"/>
      <c r="Y12" s="96"/>
      <c r="Z12" s="96"/>
      <c r="AA12" s="96"/>
      <c r="AB12" s="96"/>
      <c r="AC12" s="96"/>
      <c r="AD12" s="96"/>
      <c r="AE12" s="96"/>
      <c r="AF12" s="96"/>
      <c r="AG12" s="96"/>
      <c r="AH12" s="96"/>
      <c r="AI12" s="96"/>
    </row>
    <row r="13" spans="1:35">
      <c r="A13" s="90" t="s">
        <v>36</v>
      </c>
      <c r="B13" s="91" t="s">
        <v>24</v>
      </c>
      <c r="C13" s="89">
        <v>5</v>
      </c>
      <c r="D13" s="89"/>
      <c r="E13" s="89"/>
      <c r="F13" s="89"/>
      <c r="G13" s="89"/>
      <c r="H13" s="89"/>
      <c r="I13" s="89"/>
      <c r="J13" s="89"/>
      <c r="K13" s="89"/>
      <c r="L13" s="89"/>
      <c r="M13" s="89"/>
      <c r="N13" s="89"/>
      <c r="O13" s="89"/>
      <c r="P13" s="89"/>
      <c r="Q13" s="89"/>
      <c r="R13" s="89"/>
      <c r="S13" s="89"/>
      <c r="T13" s="96"/>
      <c r="U13" s="96"/>
      <c r="V13" s="96"/>
      <c r="W13" s="96"/>
      <c r="X13" s="96"/>
      <c r="Y13" s="96"/>
      <c r="Z13" s="96"/>
      <c r="AA13" s="96"/>
      <c r="AB13" s="96"/>
      <c r="AC13" s="96"/>
      <c r="AD13" s="96"/>
      <c r="AE13" s="96"/>
      <c r="AF13" s="96"/>
      <c r="AG13" s="96"/>
      <c r="AH13" s="96"/>
      <c r="AI13" s="96"/>
    </row>
    <row r="14" spans="1:35">
      <c r="A14" s="90" t="s">
        <v>37</v>
      </c>
      <c r="B14" s="91" t="s">
        <v>24</v>
      </c>
      <c r="C14" s="89">
        <v>5</v>
      </c>
      <c r="D14" s="89"/>
      <c r="E14" s="89"/>
      <c r="F14" s="89"/>
      <c r="G14" s="89"/>
      <c r="H14" s="89"/>
      <c r="I14" s="89"/>
      <c r="J14" s="89"/>
      <c r="K14" s="89"/>
      <c r="L14" s="89"/>
      <c r="M14" s="89"/>
      <c r="N14" s="89"/>
      <c r="O14" s="89"/>
      <c r="P14" s="89"/>
      <c r="Q14" s="89"/>
      <c r="R14" s="89"/>
      <c r="S14" s="89"/>
      <c r="T14" s="96"/>
      <c r="U14" s="96"/>
      <c r="V14" s="96"/>
      <c r="W14" s="96"/>
      <c r="X14" s="96"/>
      <c r="Y14" s="96"/>
      <c r="Z14" s="96"/>
      <c r="AA14" s="96"/>
      <c r="AB14" s="96"/>
      <c r="AC14" s="96"/>
      <c r="AD14" s="96"/>
      <c r="AE14" s="96"/>
      <c r="AF14" s="96"/>
      <c r="AG14" s="96"/>
      <c r="AH14" s="96"/>
      <c r="AI14" s="96"/>
    </row>
    <row r="15" spans="1:35">
      <c r="A15" s="90" t="s">
        <v>38</v>
      </c>
      <c r="B15" s="91" t="s">
        <v>24</v>
      </c>
      <c r="C15" s="89">
        <v>5</v>
      </c>
      <c r="D15" s="89"/>
      <c r="E15" s="89"/>
      <c r="F15" s="89"/>
      <c r="G15" s="89"/>
      <c r="H15" s="89"/>
      <c r="I15" s="89"/>
      <c r="J15" s="89"/>
      <c r="K15" s="89"/>
      <c r="L15" s="89"/>
      <c r="M15" s="89"/>
      <c r="N15" s="89"/>
      <c r="O15" s="89"/>
      <c r="P15" s="89"/>
      <c r="Q15" s="89"/>
      <c r="R15" s="89"/>
      <c r="S15" s="89"/>
      <c r="T15" s="96"/>
      <c r="U15" s="96"/>
      <c r="V15" s="96"/>
      <c r="W15" s="96"/>
      <c r="X15" s="96"/>
      <c r="Y15" s="96"/>
      <c r="Z15" s="96"/>
      <c r="AA15" s="96"/>
      <c r="AB15" s="96"/>
      <c r="AC15" s="96"/>
      <c r="AD15" s="96"/>
      <c r="AE15" s="96"/>
      <c r="AF15" s="96"/>
      <c r="AG15" s="96"/>
      <c r="AH15" s="96"/>
      <c r="AI15" s="96"/>
    </row>
    <row r="16" spans="1:35">
      <c r="A16" s="90" t="s">
        <v>39</v>
      </c>
      <c r="B16" s="97" t="s">
        <v>24</v>
      </c>
      <c r="C16" s="89">
        <v>5</v>
      </c>
      <c r="D16" s="89"/>
      <c r="E16" s="89"/>
      <c r="F16" s="89"/>
      <c r="G16" s="89"/>
      <c r="H16" s="89"/>
      <c r="I16" s="89"/>
      <c r="J16" s="89"/>
      <c r="K16" s="89"/>
      <c r="L16" s="89"/>
      <c r="M16" s="89"/>
      <c r="N16" s="89"/>
      <c r="O16" s="89"/>
      <c r="P16" s="89"/>
      <c r="Q16" s="89"/>
      <c r="R16" s="89"/>
      <c r="S16" s="89"/>
      <c r="T16" s="96"/>
      <c r="U16" s="96"/>
      <c r="V16" s="96"/>
      <c r="W16" s="96"/>
      <c r="X16" s="96"/>
      <c r="Y16" s="96"/>
      <c r="Z16" s="96"/>
      <c r="AA16" s="96"/>
      <c r="AB16" s="96"/>
      <c r="AC16" s="96"/>
      <c r="AD16" s="96"/>
      <c r="AE16" s="96"/>
      <c r="AF16" s="96"/>
      <c r="AG16" s="96"/>
      <c r="AH16" s="96"/>
      <c r="AI16" s="96"/>
    </row>
    <row r="17" spans="1:35">
      <c r="A17" s="90" t="s">
        <v>40</v>
      </c>
      <c r="B17" s="97" t="s">
        <v>24</v>
      </c>
      <c r="C17" s="89">
        <v>5</v>
      </c>
      <c r="D17" s="89"/>
      <c r="E17" s="89"/>
      <c r="F17" s="89"/>
      <c r="G17" s="89"/>
      <c r="H17" s="89"/>
      <c r="I17" s="89"/>
      <c r="J17" s="89"/>
      <c r="K17" s="89"/>
      <c r="L17" s="89"/>
      <c r="M17" s="89"/>
      <c r="N17" s="89"/>
      <c r="O17" s="89"/>
      <c r="P17" s="89"/>
      <c r="Q17" s="89"/>
      <c r="R17" s="89"/>
      <c r="S17" s="89"/>
      <c r="T17" s="96"/>
      <c r="U17" s="96"/>
      <c r="V17" s="96"/>
      <c r="W17" s="96"/>
      <c r="X17" s="96"/>
      <c r="Y17" s="96"/>
      <c r="Z17" s="96"/>
      <c r="AA17" s="96"/>
      <c r="AB17" s="96"/>
      <c r="AC17" s="96"/>
      <c r="AD17" s="96"/>
      <c r="AE17" s="96"/>
      <c r="AF17" s="96"/>
      <c r="AG17" s="96"/>
      <c r="AH17" s="96"/>
      <c r="AI17" s="96"/>
    </row>
    <row r="18" spans="1:35">
      <c r="A18" s="90" t="s">
        <v>41</v>
      </c>
      <c r="B18" s="97" t="s">
        <v>24</v>
      </c>
      <c r="C18" s="89">
        <v>5</v>
      </c>
      <c r="D18" s="89"/>
      <c r="E18" s="89"/>
      <c r="F18" s="89"/>
      <c r="G18" s="89"/>
      <c r="H18" s="89"/>
      <c r="I18" s="89"/>
      <c r="J18" s="89"/>
      <c r="K18" s="89"/>
      <c r="L18" s="89"/>
      <c r="M18" s="89"/>
      <c r="N18" s="89"/>
      <c r="O18" s="89"/>
      <c r="P18" s="89"/>
      <c r="Q18" s="89"/>
      <c r="R18" s="89"/>
      <c r="S18" s="89"/>
      <c r="T18" s="96"/>
      <c r="U18" s="96"/>
      <c r="V18" s="96"/>
      <c r="W18" s="96"/>
      <c r="X18" s="96"/>
      <c r="Y18" s="96"/>
      <c r="Z18" s="96"/>
      <c r="AA18" s="96"/>
      <c r="AB18" s="96"/>
      <c r="AC18" s="96"/>
      <c r="AD18" s="96"/>
      <c r="AE18" s="96"/>
      <c r="AF18" s="96"/>
      <c r="AG18" s="96"/>
      <c r="AH18" s="96"/>
      <c r="AI18" s="96"/>
    </row>
    <row r="19" spans="1:35">
      <c r="A19" s="90" t="s">
        <v>42</v>
      </c>
      <c r="B19" s="91" t="s">
        <v>24</v>
      </c>
      <c r="C19" s="89">
        <v>5</v>
      </c>
      <c r="D19" s="89"/>
      <c r="E19" s="89"/>
      <c r="F19" s="89"/>
      <c r="G19" s="89"/>
      <c r="H19" s="89"/>
      <c r="I19" s="89"/>
      <c r="J19" s="89"/>
      <c r="K19" s="89"/>
      <c r="L19" s="89"/>
      <c r="M19" s="89"/>
      <c r="N19" s="89"/>
      <c r="O19" s="89"/>
      <c r="P19" s="89"/>
      <c r="Q19" s="89"/>
      <c r="R19" s="89"/>
      <c r="S19" s="89"/>
      <c r="T19" s="96"/>
      <c r="U19" s="96"/>
      <c r="V19" s="96"/>
      <c r="W19" s="96"/>
      <c r="X19" s="96"/>
      <c r="Y19" s="96"/>
      <c r="Z19" s="96"/>
      <c r="AA19" s="96"/>
      <c r="AB19" s="96"/>
      <c r="AC19" s="96"/>
      <c r="AD19" s="96"/>
      <c r="AE19" s="96"/>
      <c r="AF19" s="96"/>
      <c r="AG19" s="96"/>
      <c r="AH19" s="96"/>
      <c r="AI19" s="96"/>
    </row>
    <row r="20" spans="1:35">
      <c r="A20" s="90" t="s">
        <v>43</v>
      </c>
      <c r="B20" s="97" t="s">
        <v>24</v>
      </c>
      <c r="C20" s="89">
        <v>5</v>
      </c>
      <c r="D20" s="89"/>
      <c r="E20" s="89"/>
      <c r="F20" s="89"/>
      <c r="G20" s="89"/>
      <c r="H20" s="89"/>
      <c r="I20" s="89"/>
      <c r="J20" s="89"/>
      <c r="K20" s="89"/>
      <c r="L20" s="89"/>
      <c r="M20" s="89"/>
      <c r="N20" s="89"/>
      <c r="O20" s="89"/>
      <c r="P20" s="89"/>
      <c r="Q20" s="89"/>
      <c r="R20" s="89"/>
      <c r="S20" s="89"/>
      <c r="T20" s="96"/>
      <c r="U20" s="96"/>
      <c r="V20" s="96"/>
      <c r="W20" s="96"/>
      <c r="X20" s="96"/>
      <c r="Y20" s="96"/>
      <c r="Z20" s="96"/>
      <c r="AA20" s="96"/>
      <c r="AB20" s="96"/>
      <c r="AC20" s="96"/>
      <c r="AD20" s="96"/>
      <c r="AE20" s="96"/>
      <c r="AF20" s="96"/>
      <c r="AG20" s="96"/>
      <c r="AH20" s="96"/>
      <c r="AI20" s="96"/>
    </row>
    <row r="21" spans="1:35">
      <c r="A21" s="90" t="s">
        <v>44</v>
      </c>
      <c r="B21" s="97" t="s">
        <v>24</v>
      </c>
      <c r="C21" s="89">
        <v>5</v>
      </c>
      <c r="D21" s="89"/>
      <c r="E21" s="89"/>
      <c r="F21" s="89"/>
      <c r="G21" s="89"/>
      <c r="H21" s="89"/>
      <c r="I21" s="89"/>
      <c r="J21" s="89"/>
      <c r="K21" s="89"/>
      <c r="L21" s="89"/>
      <c r="M21" s="89"/>
      <c r="N21" s="89"/>
      <c r="O21" s="89"/>
      <c r="P21" s="89"/>
      <c r="Q21" s="89"/>
      <c r="R21" s="89"/>
      <c r="S21" s="89"/>
      <c r="T21" s="96"/>
      <c r="U21" s="96"/>
      <c r="V21" s="96"/>
      <c r="W21" s="96"/>
      <c r="X21" s="96"/>
      <c r="Y21" s="96"/>
      <c r="Z21" s="96"/>
      <c r="AA21" s="96"/>
      <c r="AB21" s="96"/>
      <c r="AC21" s="96"/>
      <c r="AD21" s="96"/>
      <c r="AE21" s="96"/>
      <c r="AF21" s="96"/>
      <c r="AG21" s="96"/>
      <c r="AH21" s="96"/>
      <c r="AI21" s="96"/>
    </row>
    <row r="22" spans="1:35">
      <c r="A22" s="90" t="s">
        <v>45</v>
      </c>
      <c r="B22" s="91" t="s">
        <v>24</v>
      </c>
      <c r="C22" s="89">
        <v>5</v>
      </c>
      <c r="D22" s="89"/>
      <c r="E22" s="89"/>
      <c r="F22" s="89"/>
      <c r="G22" s="89"/>
      <c r="H22" s="89"/>
      <c r="I22" s="89"/>
      <c r="J22" s="89"/>
      <c r="K22" s="89"/>
      <c r="L22" s="89"/>
      <c r="M22" s="89"/>
      <c r="N22" s="89"/>
      <c r="O22" s="89"/>
      <c r="P22" s="89"/>
      <c r="Q22" s="89"/>
      <c r="R22" s="89"/>
      <c r="S22" s="89"/>
      <c r="T22" s="96"/>
      <c r="U22" s="96"/>
      <c r="V22" s="96"/>
      <c r="W22" s="96"/>
      <c r="X22" s="96"/>
      <c r="Y22" s="96"/>
      <c r="Z22" s="96"/>
      <c r="AA22" s="96"/>
      <c r="AB22" s="96"/>
      <c r="AC22" s="96"/>
      <c r="AD22" s="96"/>
      <c r="AE22" s="96"/>
      <c r="AF22" s="96"/>
      <c r="AG22" s="96"/>
      <c r="AH22" s="96"/>
      <c r="AI22" s="96"/>
    </row>
    <row r="23" spans="1:35">
      <c r="A23" s="94" t="s">
        <v>46</v>
      </c>
      <c r="B23" s="97" t="s">
        <v>26</v>
      </c>
      <c r="C23" s="89">
        <v>5</v>
      </c>
      <c r="D23" s="89"/>
      <c r="E23" s="89"/>
      <c r="F23" s="89"/>
      <c r="G23" s="89"/>
      <c r="H23" s="89"/>
      <c r="I23" s="89"/>
      <c r="J23" s="89"/>
      <c r="K23" s="89"/>
      <c r="L23" s="89"/>
      <c r="M23" s="89"/>
      <c r="N23" s="89"/>
      <c r="O23" s="89"/>
      <c r="P23" s="89"/>
      <c r="Q23" s="89"/>
      <c r="R23" s="89"/>
      <c r="S23" s="89"/>
      <c r="T23" s="96"/>
      <c r="U23" s="96"/>
      <c r="V23" s="96"/>
      <c r="W23" s="96"/>
      <c r="X23" s="96"/>
      <c r="Y23" s="96"/>
      <c r="Z23" s="96"/>
      <c r="AA23" s="96"/>
      <c r="AB23" s="96"/>
      <c r="AC23" s="96"/>
      <c r="AD23" s="96"/>
      <c r="AE23" s="96"/>
      <c r="AF23" s="96"/>
      <c r="AG23" s="96"/>
      <c r="AH23" s="96"/>
      <c r="AI23" s="96"/>
    </row>
    <row r="24" spans="1:35">
      <c r="A24" s="90" t="s">
        <v>47</v>
      </c>
      <c r="B24" s="97" t="s">
        <v>24</v>
      </c>
      <c r="C24" s="89">
        <v>5</v>
      </c>
      <c r="D24" s="89"/>
      <c r="E24" s="89"/>
      <c r="F24" s="89"/>
      <c r="G24" s="89"/>
      <c r="H24" s="89"/>
      <c r="I24" s="89"/>
      <c r="J24" s="89"/>
      <c r="K24" s="89"/>
      <c r="L24" s="89"/>
      <c r="M24" s="89"/>
      <c r="N24" s="89"/>
      <c r="O24" s="89"/>
      <c r="P24" s="89"/>
      <c r="Q24" s="89"/>
      <c r="R24" s="89"/>
      <c r="S24" s="89"/>
      <c r="T24" s="96"/>
      <c r="U24" s="96"/>
      <c r="V24" s="96"/>
      <c r="W24" s="96"/>
      <c r="X24" s="96"/>
      <c r="Y24" s="96"/>
      <c r="Z24" s="96"/>
      <c r="AA24" s="96"/>
      <c r="AB24" s="96"/>
      <c r="AC24" s="96"/>
      <c r="AD24" s="96"/>
      <c r="AE24" s="96"/>
      <c r="AF24" s="96"/>
      <c r="AG24" s="96"/>
      <c r="AH24" s="96"/>
      <c r="AI24" s="96"/>
    </row>
    <row r="25" spans="1:35">
      <c r="A25" s="94" t="s">
        <v>48</v>
      </c>
      <c r="B25" s="97" t="s">
        <v>26</v>
      </c>
      <c r="C25" s="89">
        <v>5</v>
      </c>
      <c r="D25" s="89"/>
      <c r="E25" s="89"/>
      <c r="F25" s="89"/>
      <c r="G25" s="89"/>
      <c r="H25" s="89"/>
      <c r="I25" s="89"/>
      <c r="J25" s="89"/>
      <c r="K25" s="89"/>
      <c r="L25" s="89"/>
      <c r="M25" s="89"/>
      <c r="N25" s="89"/>
      <c r="O25" s="89"/>
      <c r="P25" s="89"/>
      <c r="Q25" s="89"/>
      <c r="R25" s="89"/>
      <c r="S25" s="89"/>
      <c r="T25" s="96"/>
      <c r="U25" s="96"/>
      <c r="V25" s="96"/>
      <c r="W25" s="96"/>
      <c r="X25" s="96"/>
      <c r="Y25" s="96"/>
      <c r="Z25" s="96"/>
      <c r="AA25" s="96"/>
      <c r="AB25" s="96"/>
      <c r="AC25" s="96"/>
      <c r="AD25" s="96"/>
      <c r="AE25" s="96"/>
      <c r="AF25" s="96"/>
      <c r="AG25" s="96"/>
      <c r="AH25" s="96"/>
      <c r="AI25" s="96"/>
    </row>
    <row r="26" spans="1:35">
      <c r="A26" s="90" t="s">
        <v>49</v>
      </c>
      <c r="B26" s="91" t="s">
        <v>24</v>
      </c>
      <c r="C26" s="89">
        <v>5</v>
      </c>
      <c r="D26" s="89"/>
      <c r="E26" s="89"/>
      <c r="F26" s="89"/>
      <c r="G26" s="89"/>
      <c r="H26" s="89"/>
      <c r="I26" s="89"/>
      <c r="J26" s="89"/>
      <c r="K26" s="89"/>
      <c r="L26" s="89"/>
      <c r="M26" s="89"/>
      <c r="N26" s="89"/>
      <c r="O26" s="89"/>
      <c r="P26" s="89"/>
      <c r="Q26" s="89"/>
      <c r="R26" s="89"/>
      <c r="S26" s="89"/>
      <c r="T26" s="96"/>
      <c r="U26" s="96"/>
      <c r="V26" s="96"/>
      <c r="W26" s="96"/>
      <c r="X26" s="96"/>
      <c r="Y26" s="96"/>
      <c r="Z26" s="96"/>
      <c r="AA26" s="96"/>
      <c r="AB26" s="96"/>
      <c r="AC26" s="96"/>
      <c r="AD26" s="96"/>
      <c r="AE26" s="96"/>
      <c r="AF26" s="96"/>
      <c r="AG26" s="96"/>
      <c r="AH26" s="96"/>
      <c r="AI26" s="96"/>
    </row>
    <row r="27" spans="1:35">
      <c r="A27" s="90" t="s">
        <v>50</v>
      </c>
      <c r="B27" s="97" t="s">
        <v>24</v>
      </c>
      <c r="C27" s="89">
        <v>5</v>
      </c>
      <c r="D27" s="89"/>
      <c r="E27" s="89"/>
      <c r="F27" s="89"/>
      <c r="G27" s="89"/>
      <c r="H27" s="89"/>
      <c r="I27" s="89"/>
      <c r="J27" s="89"/>
      <c r="K27" s="89"/>
      <c r="L27" s="89"/>
      <c r="M27" s="89"/>
      <c r="N27" s="89"/>
      <c r="O27" s="89"/>
      <c r="P27" s="89"/>
      <c r="Q27" s="89"/>
      <c r="R27" s="89"/>
      <c r="S27" s="89"/>
      <c r="T27" s="96"/>
      <c r="U27" s="96"/>
      <c r="V27" s="96"/>
      <c r="W27" s="96"/>
      <c r="X27" s="96"/>
      <c r="Y27" s="96"/>
      <c r="Z27" s="96"/>
      <c r="AA27" s="96"/>
      <c r="AB27" s="96"/>
      <c r="AC27" s="96"/>
      <c r="AD27" s="96"/>
      <c r="AE27" s="96"/>
      <c r="AF27" s="96"/>
      <c r="AG27" s="96"/>
      <c r="AH27" s="96"/>
      <c r="AI27" s="96"/>
    </row>
    <row r="28" spans="1:35">
      <c r="A28" s="90" t="s">
        <v>51</v>
      </c>
      <c r="B28" s="91" t="s">
        <v>24</v>
      </c>
      <c r="C28" s="89">
        <v>5</v>
      </c>
      <c r="D28" s="89"/>
      <c r="E28" s="89"/>
      <c r="F28" s="89"/>
      <c r="G28" s="89"/>
      <c r="H28" s="89"/>
      <c r="I28" s="89"/>
      <c r="J28" s="89"/>
      <c r="K28" s="89"/>
      <c r="L28" s="89"/>
      <c r="M28" s="89"/>
      <c r="N28" s="89"/>
      <c r="O28" s="89"/>
      <c r="P28" s="89"/>
      <c r="Q28" s="89"/>
      <c r="R28" s="89"/>
      <c r="S28" s="89"/>
      <c r="T28" s="96"/>
      <c r="U28" s="96"/>
      <c r="V28" s="96"/>
      <c r="W28" s="96"/>
      <c r="X28" s="96"/>
      <c r="Y28" s="96"/>
      <c r="Z28" s="96"/>
      <c r="AA28" s="96"/>
      <c r="AB28" s="96"/>
      <c r="AC28" s="96"/>
      <c r="AD28" s="96"/>
      <c r="AE28" s="96"/>
      <c r="AF28" s="96"/>
      <c r="AG28" s="96"/>
      <c r="AH28" s="96"/>
      <c r="AI28" s="96"/>
    </row>
    <row r="29" spans="1:35">
      <c r="A29" s="90" t="s">
        <v>52</v>
      </c>
      <c r="B29" s="97" t="s">
        <v>24</v>
      </c>
      <c r="C29" s="89">
        <v>5</v>
      </c>
      <c r="D29" s="89"/>
      <c r="E29" s="89"/>
      <c r="F29" s="89"/>
      <c r="G29" s="89"/>
      <c r="H29" s="89"/>
      <c r="I29" s="89"/>
      <c r="J29" s="89"/>
      <c r="K29" s="89"/>
      <c r="L29" s="89"/>
      <c r="M29" s="89"/>
      <c r="N29" s="89"/>
      <c r="O29" s="89"/>
      <c r="P29" s="89"/>
      <c r="Q29" s="89"/>
      <c r="R29" s="89"/>
      <c r="S29" s="89"/>
      <c r="T29" s="96"/>
      <c r="U29" s="96"/>
      <c r="V29" s="96"/>
      <c r="W29" s="96"/>
      <c r="X29" s="96"/>
      <c r="Y29" s="96"/>
      <c r="Z29" s="96"/>
      <c r="AA29" s="96"/>
      <c r="AB29" s="96"/>
      <c r="AC29" s="96"/>
      <c r="AD29" s="96"/>
      <c r="AE29" s="96"/>
      <c r="AF29" s="96"/>
      <c r="AG29" s="96"/>
      <c r="AH29" s="96"/>
      <c r="AI29" s="96"/>
    </row>
    <row r="30" spans="1:35">
      <c r="A30" s="90" t="s">
        <v>53</v>
      </c>
      <c r="B30" s="91" t="s">
        <v>24</v>
      </c>
      <c r="C30" s="89">
        <v>5</v>
      </c>
      <c r="D30" s="89"/>
      <c r="E30" s="89"/>
      <c r="F30" s="89"/>
      <c r="G30" s="89"/>
      <c r="H30" s="89"/>
      <c r="I30" s="89"/>
      <c r="J30" s="89"/>
      <c r="K30" s="89"/>
      <c r="L30" s="89"/>
      <c r="M30" s="89"/>
      <c r="N30" s="89"/>
      <c r="O30" s="89"/>
      <c r="P30" s="89"/>
      <c r="Q30" s="89"/>
      <c r="R30" s="89"/>
      <c r="S30" s="89"/>
      <c r="T30" s="96"/>
      <c r="U30" s="96"/>
      <c r="V30" s="96"/>
      <c r="W30" s="96"/>
      <c r="X30" s="96"/>
      <c r="Y30" s="96"/>
      <c r="Z30" s="96"/>
      <c r="AA30" s="96"/>
      <c r="AB30" s="96"/>
      <c r="AC30" s="96"/>
      <c r="AD30" s="96"/>
      <c r="AE30" s="96"/>
      <c r="AF30" s="96"/>
      <c r="AG30" s="96"/>
      <c r="AH30" s="96"/>
      <c r="AI30" s="96"/>
    </row>
    <row r="31" spans="1:35">
      <c r="A31" s="98" t="s">
        <v>25</v>
      </c>
      <c r="B31" s="98" t="s">
        <v>24</v>
      </c>
      <c r="C31" s="113">
        <v>5</v>
      </c>
      <c r="D31" s="99">
        <f>SUM(D32:D44)</f>
        <v>4.0832597132563263E-4</v>
      </c>
      <c r="E31" s="99">
        <f t="shared" ref="E31:S31" si="0">SUM(E32:E44)</f>
        <v>15.858940358668381</v>
      </c>
      <c r="F31" s="99">
        <f t="shared" si="0"/>
        <v>1.9035473937414522E-2</v>
      </c>
      <c r="G31" s="99">
        <f t="shared" si="0"/>
        <v>2.3387190841414976E-6</v>
      </c>
      <c r="H31" s="99">
        <f t="shared" si="0"/>
        <v>1.9446138627824291E-2</v>
      </c>
      <c r="I31" s="99">
        <f t="shared" si="0"/>
        <v>15.859351023358787</v>
      </c>
      <c r="J31" s="99">
        <f t="shared" si="0"/>
        <v>5.4134810567824951E-5</v>
      </c>
      <c r="K31" s="99">
        <f t="shared" si="0"/>
        <v>1.3243061261417527E-5</v>
      </c>
      <c r="L31" s="99">
        <f t="shared" si="0"/>
        <v>3.540077553479296E-5</v>
      </c>
      <c r="M31" s="99">
        <f t="shared" si="0"/>
        <v>5.078085550688987E-5</v>
      </c>
      <c r="N31" s="99">
        <f t="shared" si="0"/>
        <v>1.3710368136793537E-5</v>
      </c>
      <c r="O31" s="99">
        <f t="shared" si="0"/>
        <v>4.7607365329180976E-5</v>
      </c>
      <c r="P31" s="99">
        <f t="shared" si="0"/>
        <v>1.1409997990195558E-5</v>
      </c>
      <c r="Q31" s="99">
        <f t="shared" si="0"/>
        <v>3.0609435360556468E-5</v>
      </c>
      <c r="R31" s="99">
        <f t="shared" si="0"/>
        <v>4.2611404061492662E-5</v>
      </c>
      <c r="S31" s="99">
        <f t="shared" si="0"/>
        <v>1.1772920736655508E-5</v>
      </c>
      <c r="T31" s="100">
        <f>IFERROR(IF(D31&lt;0.01,D31,1-EXP(-(D31))),".")</f>
        <v>4.0832597132563263E-4</v>
      </c>
      <c r="U31" s="100">
        <f t="shared" ref="U31:AI31" si="1">IFERROR(IF(E31&lt;0.01,E31,1-EXP(-(E31))),".")</f>
        <v>0.99999987041649774</v>
      </c>
      <c r="V31" s="100">
        <f t="shared" si="1"/>
        <v>1.8855443435131791E-2</v>
      </c>
      <c r="W31" s="100">
        <f t="shared" si="1"/>
        <v>2.3387190841414976E-6</v>
      </c>
      <c r="X31" s="100">
        <f t="shared" si="1"/>
        <v>1.9258282139223426E-2</v>
      </c>
      <c r="Y31" s="100">
        <f t="shared" si="1"/>
        <v>0.99999987046970218</v>
      </c>
      <c r="Z31" s="100">
        <f>IFERROR(IF(J31&lt;0.01,J31,1-EXP(-(J31))),".")</f>
        <v>5.4134810567824951E-5</v>
      </c>
      <c r="AA31" s="100">
        <f t="shared" si="1"/>
        <v>1.3243061261417527E-5</v>
      </c>
      <c r="AB31" s="100">
        <f t="shared" si="1"/>
        <v>3.540077553479296E-5</v>
      </c>
      <c r="AC31" s="100">
        <f t="shared" si="1"/>
        <v>5.078085550688987E-5</v>
      </c>
      <c r="AD31" s="100">
        <f t="shared" si="1"/>
        <v>1.3710368136793537E-5</v>
      </c>
      <c r="AE31" s="100">
        <f t="shared" si="1"/>
        <v>4.7607365329180976E-5</v>
      </c>
      <c r="AF31" s="100">
        <f t="shared" si="1"/>
        <v>1.1409997990195558E-5</v>
      </c>
      <c r="AG31" s="100">
        <f t="shared" si="1"/>
        <v>3.0609435360556468E-5</v>
      </c>
      <c r="AH31" s="100">
        <f t="shared" si="1"/>
        <v>4.2611404061492662E-5</v>
      </c>
      <c r="AI31" s="100">
        <f t="shared" si="1"/>
        <v>1.1772920736655508E-5</v>
      </c>
    </row>
    <row r="32" spans="1:35">
      <c r="A32" s="101" t="s">
        <v>303</v>
      </c>
      <c r="B32" s="102">
        <v>1</v>
      </c>
      <c r="C32" s="89">
        <v>5</v>
      </c>
      <c r="D32" s="103">
        <f>IFERROR((($C32*s_TR)/s_com!C32),0)</f>
        <v>6.7002674478538145E-5</v>
      </c>
      <c r="E32" s="103">
        <f>IFERROR((($C32*s_TR)/s_com!D32),0)</f>
        <v>1.846290002999136</v>
      </c>
      <c r="F32" s="103">
        <f>IFERROR((($C32*s_TR)/s_com!E32),0)</f>
        <v>2.2161004731813009E-3</v>
      </c>
      <c r="G32" s="103">
        <f>IFERROR((($C32*s_TR)/s_com!F32),0)</f>
        <v>9.1882705704864467E-8</v>
      </c>
      <c r="H32" s="103">
        <f>IFERROR((($C32*s_TR)/s_com!G32),0)</f>
        <v>2.2831950303655439E-3</v>
      </c>
      <c r="I32" s="103">
        <f>IFERROR((($C32*s_TR)/s_com!H32),0)</f>
        <v>1.8463570975563202</v>
      </c>
      <c r="J32" s="103">
        <f>IFERROR((($C32*s_TR)/s_com!I32),0)</f>
        <v>8.291117224454796E-7</v>
      </c>
      <c r="K32" s="103">
        <f>IFERROR((($C32*s_TR)/s_com!J32),0)</f>
        <v>4.1210700803408217E-7</v>
      </c>
      <c r="L32" s="103">
        <f>IFERROR((($C32*s_TR)/s_com!K32),0)</f>
        <v>7.7243826293654791E-7</v>
      </c>
      <c r="M32" s="103">
        <f>IFERROR((($C32*s_TR)/s_com!L32),0)</f>
        <v>8.291117224454796E-7</v>
      </c>
      <c r="N32" s="103">
        <f>IFERROR((($C32*s_TR)/s_com!M32),0)</f>
        <v>5.5973787169315074E-7</v>
      </c>
      <c r="O32" s="103">
        <f>IFERROR((($C32*s_TR)/s_com!N32),0)</f>
        <v>6.6528046735511029E-7</v>
      </c>
      <c r="P32" s="103">
        <f>IFERROR((($C32*s_TR)/s_com!O32),0)</f>
        <v>3.2158935943485969E-7</v>
      </c>
      <c r="Q32" s="103">
        <f>IFERROR((($C32*s_TR)/s_com!P32),0)</f>
        <v>5.8305007065058273E-7</v>
      </c>
      <c r="R32" s="103">
        <f>IFERROR((($C32*s_TR)/s_com!Q32),0)</f>
        <v>6.0711849027802938E-7</v>
      </c>
      <c r="S32" s="103">
        <f>IFERROR((($C32*s_TR)/s_com!R32),0)</f>
        <v>4.6253003136111895E-7</v>
      </c>
      <c r="T32" s="103">
        <f>IFERROR(IF((($C32*s_TR)/s_com!C32)&lt;0.01,($C32*s_TR)/s_com!C32,1-EXP(-(($C32*s_TR)/s_com!C32))),".")</f>
        <v>6.7002674478538145E-5</v>
      </c>
      <c r="U32" s="103">
        <f>IFERROR(IF((($C32*s_TR)/s_com!D32)&lt;0.01,($C32*s_TR)/s_com!D32,1-EXP(-(($C32*s_TR)/s_com!D32))),".")</f>
        <v>0.84217840081918038</v>
      </c>
      <c r="V32" s="103">
        <f>IFERROR(IF((($C32*s_TR)/s_com!E32)&lt;0.01,($C32*s_TR)/s_com!E32,1-EXP(-(($C32*s_TR)/s_com!E32))),".")</f>
        <v>2.2161004731813009E-3</v>
      </c>
      <c r="W32" s="103">
        <f>IFERROR(IF((($C32*s_TR)/s_com!F32)&lt;0.01,($C32*s_TR)/s_com!F32,1-EXP(-(($C32*s_TR)/s_com!F32))),".")</f>
        <v>9.1882705704864467E-8</v>
      </c>
      <c r="X32" s="103">
        <f>IFERROR(IF((($C32*s_TR)/s_com!G32)&lt;0.01,($C32*s_TR)/s_com!G32,1-EXP(-(($C32*s_TR)/s_com!G32))),".")</f>
        <v>2.2831950303655439E-3</v>
      </c>
      <c r="Y32" s="103">
        <f>IFERROR(IF((($C32*s_TR)/s_com!H32)&lt;0.01,($C32*s_TR)/s_com!H32,1-EXP(-(($C32*s_TR)/s_com!H32))),".")</f>
        <v>0.84218898943426823</v>
      </c>
      <c r="Z32" s="104">
        <f>IFERROR(IF((($C32*s_TR)/s_com!I32)&lt;0.01,($C32*s_TR)/s_com!I32,1-EXP(-(($C32*s_TR)/s_com!I32))),".")</f>
        <v>8.291117224454796E-7</v>
      </c>
      <c r="AA32" s="104">
        <f>IFERROR(IF((($C32*s_TR)/s_com!J32)&lt;0.01,($C32*s_TR)/s_com!J32,1-EXP(-(($C32*s_TR)/s_com!J32))),".")</f>
        <v>4.1210700803408217E-7</v>
      </c>
      <c r="AB32" s="104">
        <f>IFERROR(IF((($C32*s_TR)/s_com!K32)&lt;0.01,($C32*s_TR)/s_com!K32,1-EXP(-(($C32*s_TR)/s_com!K32))),".")</f>
        <v>7.7243826293654791E-7</v>
      </c>
      <c r="AC32" s="104">
        <f>IFERROR(IF((($C32*s_TR)/s_com!L32)&lt;0.01,($C32*s_TR)/s_com!L32,1-EXP(-(($C32*s_TR)/s_com!L32))),".")</f>
        <v>8.291117224454796E-7</v>
      </c>
      <c r="AD32" s="104">
        <f>IFERROR(IF((($C32*s_TR)/s_com!M32)&lt;0.01,($C32*s_TR)/s_com!M32,1-EXP(-(($C32*s_TR)/s_com!M32))),".")</f>
        <v>5.5973787169315074E-7</v>
      </c>
      <c r="AE32" s="103">
        <f>IFERROR(IF((($C32*s_TR)/s_com!N32)&lt;0.01,($C32*s_TR)/s_com!N32,1-EXP(-(($C32*s_TR)/s_com!N32))),".")</f>
        <v>6.6528046735511029E-7</v>
      </c>
      <c r="AF32" s="103">
        <f>IFERROR(IF((($C32*s_TR)/s_com!O32)&lt;0.01,($C32*s_TR)/s_com!O32,1-EXP(-(($C32*s_TR)/s_com!O32))),".")</f>
        <v>3.2158935943485969E-7</v>
      </c>
      <c r="AG32" s="103">
        <f>IFERROR(IF((($C32*s_TR)/s_com!P32)&lt;0.01,($C32*s_TR)/s_com!P32,1-EXP(-(($C32*s_TR)/s_com!P32))),".")</f>
        <v>5.8305007065058273E-7</v>
      </c>
      <c r="AH32" s="103">
        <f>IFERROR(IF((($C32*s_TR)/s_com!Q32)&lt;0.01,($C32*s_TR)/s_com!Q32,1-EXP(-(($C32*s_TR)/s_com!Q32))),".")</f>
        <v>6.0711849027802938E-7</v>
      </c>
      <c r="AI32" s="103">
        <f>IFERROR(IF((($C32*s_TR)/s_com!R32)&lt;0.01,($C32*s_TR)/s_com!R32,1-EXP(-(($C32*s_TR)/s_com!R32))),".")</f>
        <v>4.6253003136111895E-7</v>
      </c>
    </row>
    <row r="33" spans="1:35">
      <c r="A33" s="101" t="s">
        <v>304</v>
      </c>
      <c r="B33" s="102">
        <v>1</v>
      </c>
      <c r="C33" s="89">
        <v>5</v>
      </c>
      <c r="D33" s="103">
        <f>IFERROR((($C33*s_TR)/s_com!C33),0)</f>
        <v>3.4590811621033916E-5</v>
      </c>
      <c r="E33" s="103">
        <f>IFERROR((($C33*s_TR)/s_com!D33),0)</f>
        <v>1.4028183846316966</v>
      </c>
      <c r="F33" s="103">
        <f>IFERROR((($C33*s_TR)/s_com!E33),0)</f>
        <v>1.6838018301132437E-3</v>
      </c>
      <c r="G33" s="103">
        <f>IFERROR((($C33*s_TR)/s_com!F33),0)</f>
        <v>1.0377437087248219E-7</v>
      </c>
      <c r="H33" s="103">
        <f>IFERROR((($C33*s_TR)/s_com!G33),0)</f>
        <v>1.71849641610515E-3</v>
      </c>
      <c r="I33" s="103">
        <f>IFERROR((($C33*s_TR)/s_com!H33),0)</f>
        <v>1.4028530792176888</v>
      </c>
      <c r="J33" s="103">
        <f>IFERROR((($C33*s_TR)/s_com!I33),0)</f>
        <v>1.5458770631835609E-6</v>
      </c>
      <c r="K33" s="103">
        <f>IFERROR((($C33*s_TR)/s_com!J33),0)</f>
        <v>5.1854928123945191E-7</v>
      </c>
      <c r="L33" s="103">
        <f>IFERROR((($C33*s_TR)/s_com!K33),0)</f>
        <v>1.2339099989654793E-6</v>
      </c>
      <c r="M33" s="103">
        <f>IFERROR((($C33*s_TR)/s_com!L33),0)</f>
        <v>1.5388979342301371E-6</v>
      </c>
      <c r="N33" s="103">
        <f>IFERROR((($C33*s_TR)/s_com!M33),0)</f>
        <v>6.2812160580821934E-7</v>
      </c>
      <c r="O33" s="103">
        <f>IFERROR((($C33*s_TR)/s_com!N33),0)</f>
        <v>1.2800920292570733E-6</v>
      </c>
      <c r="P33" s="103">
        <f>IFERROR((($C33*s_TR)/s_com!O33),0)</f>
        <v>4.1489505337860662E-7</v>
      </c>
      <c r="Q33" s="103">
        <f>IFERROR((($C33*s_TR)/s_com!P33),0)</f>
        <v>9.6938014380324987E-7</v>
      </c>
      <c r="R33" s="103">
        <f>IFERROR((($C33*s_TR)/s_com!Q33),0)</f>
        <v>1.2120110150944415E-6</v>
      </c>
      <c r="S33" s="103">
        <f>IFERROR((($C33*s_TR)/s_com!R33),0)</f>
        <v>5.2239170196299984E-7</v>
      </c>
      <c r="T33" s="103">
        <f>IFERROR(IF((($C33*s_TR)/s_com!C33)&lt;0.01,($C33*s_TR)/s_com!C33,1-EXP(-(($C33*s_TR)/s_com!C33))),".")</f>
        <v>3.4590811621033916E-5</v>
      </c>
      <c r="U33" s="103">
        <f>IFERROR(IF((($C33*s_TR)/s_com!D33)&lt;0.01,($C33*s_TR)/s_com!D33,1-EXP(-(($C33*s_TR)/s_com!D33))),".")</f>
        <v>0.75409706267540932</v>
      </c>
      <c r="V33" s="103">
        <f>IFERROR(IF((($C33*s_TR)/s_com!E33)&lt;0.01,($C33*s_TR)/s_com!E33,1-EXP(-(($C33*s_TR)/s_com!E33))),".")</f>
        <v>1.6838018301132437E-3</v>
      </c>
      <c r="W33" s="103">
        <f>IFERROR(IF((($C33*s_TR)/s_com!F33)&lt;0.01,($C33*s_TR)/s_com!F33,1-EXP(-(($C33*s_TR)/s_com!F33))),".")</f>
        <v>1.0377437087248219E-7</v>
      </c>
      <c r="X33" s="103">
        <f>IFERROR(IF((($C33*s_TR)/s_com!G33)&lt;0.01,($C33*s_TR)/s_com!G33,1-EXP(-(($C33*s_TR)/s_com!G33))),".")</f>
        <v>1.71849641610515E-3</v>
      </c>
      <c r="Y33" s="103">
        <f>IFERROR(IF((($C33*s_TR)/s_com!H33)&lt;0.01,($C33*s_TR)/s_com!H33,1-EXP(-(($C33*s_TR)/s_com!H33))),".")</f>
        <v>0.75410559402801725</v>
      </c>
      <c r="Z33" s="104">
        <f>IFERROR(IF((($C33*s_TR)/s_com!I33)&lt;0.01,($C33*s_TR)/s_com!I33,1-EXP(-(($C33*s_TR)/s_com!I33))),".")</f>
        <v>1.5458770631835609E-6</v>
      </c>
      <c r="AA33" s="104">
        <f>IFERROR(IF((($C33*s_TR)/s_com!J33)&lt;0.01,($C33*s_TR)/s_com!J33,1-EXP(-(($C33*s_TR)/s_com!J33))),".")</f>
        <v>5.1854928123945191E-7</v>
      </c>
      <c r="AB33" s="104">
        <f>IFERROR(IF((($C33*s_TR)/s_com!K33)&lt;0.01,($C33*s_TR)/s_com!K33,1-EXP(-(($C33*s_TR)/s_com!K33))),".")</f>
        <v>1.2339099989654793E-6</v>
      </c>
      <c r="AC33" s="104">
        <f>IFERROR(IF((($C33*s_TR)/s_com!L33)&lt;0.01,($C33*s_TR)/s_com!L33,1-EXP(-(($C33*s_TR)/s_com!L33))),".")</f>
        <v>1.5388979342301371E-6</v>
      </c>
      <c r="AD33" s="104">
        <f>IFERROR(IF((($C33*s_TR)/s_com!M33)&lt;0.01,($C33*s_TR)/s_com!M33,1-EXP(-(($C33*s_TR)/s_com!M33))),".")</f>
        <v>6.2812160580821934E-7</v>
      </c>
      <c r="AE33" s="103">
        <f>IFERROR(IF((($C33*s_TR)/s_com!N33)&lt;0.01,($C33*s_TR)/s_com!N33,1-EXP(-(($C33*s_TR)/s_com!N33))),".")</f>
        <v>1.2800920292570733E-6</v>
      </c>
      <c r="AF33" s="103">
        <f>IFERROR(IF((($C33*s_TR)/s_com!O33)&lt;0.01,($C33*s_TR)/s_com!O33,1-EXP(-(($C33*s_TR)/s_com!O33))),".")</f>
        <v>4.1489505337860662E-7</v>
      </c>
      <c r="AG33" s="103">
        <f>IFERROR(IF((($C33*s_TR)/s_com!P33)&lt;0.01,($C33*s_TR)/s_com!P33,1-EXP(-(($C33*s_TR)/s_com!P33))),".")</f>
        <v>9.6938014380324987E-7</v>
      </c>
      <c r="AH33" s="103">
        <f>IFERROR(IF((($C33*s_TR)/s_com!Q33)&lt;0.01,($C33*s_TR)/s_com!Q33,1-EXP(-(($C33*s_TR)/s_com!Q33))),".")</f>
        <v>1.2120110150944415E-6</v>
      </c>
      <c r="AI33" s="103">
        <f>IFERROR(IF((($C33*s_TR)/s_com!R33)&lt;0.01,($C33*s_TR)/s_com!R33,1-EXP(-(($C33*s_TR)/s_com!R33))),".")</f>
        <v>5.2239170196299984E-7</v>
      </c>
    </row>
    <row r="34" spans="1:35">
      <c r="A34" s="101" t="s">
        <v>305</v>
      </c>
      <c r="B34" s="102">
        <v>1</v>
      </c>
      <c r="C34" s="89">
        <v>5</v>
      </c>
      <c r="D34" s="103">
        <f>IFERROR((($C34*s_TR)/s_com!C34),0)</f>
        <v>1.9011327961796593E-6</v>
      </c>
      <c r="E34" s="103">
        <f>IFERROR((($C34*s_TR)/s_com!D34),0)</f>
        <v>7.4756644239082663E-4</v>
      </c>
      <c r="F34" s="103">
        <f>IFERROR((($C34*s_TR)/s_com!E34),0)</f>
        <v>8.9730342688615434E-7</v>
      </c>
      <c r="G34" s="103">
        <f>IFERROR((($C34*s_TR)/s_com!F34),0)</f>
        <v>8.7413395356825963E-7</v>
      </c>
      <c r="H34" s="103">
        <f>IFERROR((($C34*s_TR)/s_com!G34),0)</f>
        <v>3.6725701766340732E-6</v>
      </c>
      <c r="I34" s="103">
        <f>IFERROR((($C34*s_TR)/s_com!H34),0)</f>
        <v>7.5034170914057446E-4</v>
      </c>
      <c r="J34" s="103">
        <f>IFERROR((($C34*s_TR)/s_com!I34),0)</f>
        <v>2.2010882459967121E-5</v>
      </c>
      <c r="K34" s="103">
        <f>IFERROR((($C34*s_TR)/s_com!J34),0)</f>
        <v>5.2211860718991781E-6</v>
      </c>
      <c r="L34" s="103">
        <f>IFERROR((($C34*s_TR)/s_com!K34),0)</f>
        <v>1.4332667648350687E-5</v>
      </c>
      <c r="M34" s="103">
        <f>IFERROR((($C34*s_TR)/s_com!L34),0)</f>
        <v>2.0827157676509591E-5</v>
      </c>
      <c r="N34" s="103">
        <f>IFERROR((($C34*s_TR)/s_com!M34),0)</f>
        <v>5.1508024361260265E-6</v>
      </c>
      <c r="O34" s="103">
        <f>IFERROR((($C34*s_TR)/s_com!N34),0)</f>
        <v>1.8603641929694423E-5</v>
      </c>
      <c r="P34" s="103">
        <f>IFERROR((($C34*s_TR)/s_com!O34),0)</f>
        <v>4.4372159670594461E-6</v>
      </c>
      <c r="Q34" s="103">
        <f>IFERROR((($C34*s_TR)/s_com!P34),0)</f>
        <v>1.2223292857558065E-5</v>
      </c>
      <c r="R34" s="103">
        <f>IFERROR((($C34*s_TR)/s_com!Q34),0)</f>
        <v>1.6982437643467392E-5</v>
      </c>
      <c r="S34" s="103">
        <f>IFERROR((($C34*s_TR)/s_com!R34),0)</f>
        <v>4.4003188832557498E-6</v>
      </c>
      <c r="T34" s="103">
        <f>IFERROR(IF((($C34*s_TR)/s_com!C34)&lt;0.01,($C34*s_TR)/s_com!C34,1-EXP(-(($C34*s_TR)/s_com!C34))),".")</f>
        <v>1.9011327961796593E-6</v>
      </c>
      <c r="U34" s="103">
        <f>IFERROR(IF((($C34*s_TR)/s_com!D34)&lt;0.01,($C34*s_TR)/s_com!D34,1-EXP(-(($C34*s_TR)/s_com!D34))),".")</f>
        <v>7.4756644239082663E-4</v>
      </c>
      <c r="V34" s="103">
        <f>IFERROR(IF((($C34*s_TR)/s_com!E34)&lt;0.01,($C34*s_TR)/s_com!E34,1-EXP(-(($C34*s_TR)/s_com!E34))),".")</f>
        <v>8.9730342688615434E-7</v>
      </c>
      <c r="W34" s="103">
        <f>IFERROR(IF((($C34*s_TR)/s_com!F34)&lt;0.01,($C34*s_TR)/s_com!F34,1-EXP(-(($C34*s_TR)/s_com!F34))),".")</f>
        <v>8.7413395356825963E-7</v>
      </c>
      <c r="X34" s="103">
        <f>IFERROR(IF((($C34*s_TR)/s_com!G34)&lt;0.01,($C34*s_TR)/s_com!G34,1-EXP(-(($C34*s_TR)/s_com!G34))),".")</f>
        <v>3.6725701766340732E-6</v>
      </c>
      <c r="Y34" s="103">
        <f>IFERROR(IF((($C34*s_TR)/s_com!H34)&lt;0.01,($C34*s_TR)/s_com!H34,1-EXP(-(($C34*s_TR)/s_com!H34))),".")</f>
        <v>7.5034170914057446E-4</v>
      </c>
      <c r="Z34" s="103">
        <f>IFERROR(IF((($C34*s_TR)/s_com!I34)&lt;0.01,($C34*s_TR)/s_com!I34,1-EXP(-(($C34*s_TR)/s_com!I34))),".")</f>
        <v>2.2010882459967121E-5</v>
      </c>
      <c r="AA34" s="103">
        <f>IFERROR(IF((($C34*s_TR)/s_com!J34)&lt;0.01,($C34*s_TR)/s_com!J34,1-EXP(-(($C34*s_TR)/s_com!J34))),".")</f>
        <v>5.2211860718991781E-6</v>
      </c>
      <c r="AB34" s="103">
        <f>IFERROR(IF((($C34*s_TR)/s_com!K34)&lt;0.01,($C34*s_TR)/s_com!K34,1-EXP(-(($C34*s_TR)/s_com!K34))),".")</f>
        <v>1.4332667648350687E-5</v>
      </c>
      <c r="AC34" s="103">
        <f>IFERROR(IF((($C34*s_TR)/s_com!L34)&lt;0.01,($C34*s_TR)/s_com!L34,1-EXP(-(($C34*s_TR)/s_com!L34))),".")</f>
        <v>2.0827157676509591E-5</v>
      </c>
      <c r="AD34" s="103">
        <f>IFERROR(IF((($C34*s_TR)/s_com!M34)&lt;0.01,($C34*s_TR)/s_com!M34,1-EXP(-(($C34*s_TR)/s_com!M34))),".")</f>
        <v>5.1508024361260265E-6</v>
      </c>
      <c r="AE34" s="103">
        <f>IFERROR(IF((($C34*s_TR)/s_com!N34)&lt;0.01,($C34*s_TR)/s_com!N34,1-EXP(-(($C34*s_TR)/s_com!N34))),".")</f>
        <v>1.8603641929694423E-5</v>
      </c>
      <c r="AF34" s="103">
        <f>IFERROR(IF((($C34*s_TR)/s_com!O34)&lt;0.01,($C34*s_TR)/s_com!O34,1-EXP(-(($C34*s_TR)/s_com!O34))),".")</f>
        <v>4.4372159670594461E-6</v>
      </c>
      <c r="AG34" s="103">
        <f>IFERROR(IF((($C34*s_TR)/s_com!P34)&lt;0.01,($C34*s_TR)/s_com!P34,1-EXP(-(($C34*s_TR)/s_com!P34))),".")</f>
        <v>1.2223292857558065E-5</v>
      </c>
      <c r="AH34" s="103">
        <f>IFERROR(IF((($C34*s_TR)/s_com!Q34)&lt;0.01,($C34*s_TR)/s_com!Q34,1-EXP(-(($C34*s_TR)/s_com!Q34))),".")</f>
        <v>1.6982437643467392E-5</v>
      </c>
      <c r="AI34" s="103">
        <f>IFERROR(IF((($C34*s_TR)/s_com!R34)&lt;0.01,($C34*s_TR)/s_com!R34,1-EXP(-(($C34*s_TR)/s_com!R34))),".")</f>
        <v>4.4003188832557498E-6</v>
      </c>
    </row>
    <row r="35" spans="1:35">
      <c r="A35" s="101" t="s">
        <v>306</v>
      </c>
      <c r="B35" s="102">
        <v>1</v>
      </c>
      <c r="C35" s="89">
        <v>5</v>
      </c>
      <c r="D35" s="103">
        <f>IFERROR((($C35*s_TR)/s_com!C35),0)</f>
        <v>3.8403971957210894E-5</v>
      </c>
      <c r="E35" s="103">
        <f>IFERROR((($C35*s_TR)/s_com!D35),0)</f>
        <v>1.3847175022493521</v>
      </c>
      <c r="F35" s="103">
        <f>IFERROR((($C35*s_TR)/s_com!E35),0)</f>
        <v>1.6620753548859755E-3</v>
      </c>
      <c r="G35" s="103">
        <f>IFERROR((($C35*s_TR)/s_com!F35),0)</f>
        <v>1.7825410163408656E-9</v>
      </c>
      <c r="H35" s="103">
        <f>IFERROR((($C35*s_TR)/s_com!G35),0)</f>
        <v>1.7004811093842029E-3</v>
      </c>
      <c r="I35" s="103">
        <f>IFERROR((($C35*s_TR)/s_com!H35),0)</f>
        <v>1.3847559080038503</v>
      </c>
      <c r="J35" s="103">
        <f>IFERROR((($C35*s_TR)/s_com!I35),0)</f>
        <v>2.1572898132032877E-8</v>
      </c>
      <c r="K35" s="103">
        <f>IFERROR((($C35*s_TR)/s_com!J35),0)</f>
        <v>6.2912097015583559E-9</v>
      </c>
      <c r="L35" s="103">
        <f>IFERROR((($C35*s_TR)/s_com!K35),0)</f>
        <v>1.5359620082183009E-8</v>
      </c>
      <c r="M35" s="103">
        <f>IFERROR((($C35*s_TR)/s_com!L35),0)</f>
        <v>2.0864428571046573E-8</v>
      </c>
      <c r="N35" s="103">
        <f>IFERROR((($C35*s_TR)/s_com!M35),0)</f>
        <v>1.083958428309041E-8</v>
      </c>
      <c r="O35" s="103">
        <f>IFERROR((($C35*s_TR)/s_com!N35),0)</f>
        <v>1.7858359380821919E-8</v>
      </c>
      <c r="P35" s="103">
        <f>IFERROR((($C35*s_TR)/s_com!O35),0)</f>
        <v>5.1027438378082202E-9</v>
      </c>
      <c r="Q35" s="103">
        <f>IFERROR((($C35*s_TR)/s_com!P35),0)</f>
        <v>1.2346623130688338E-8</v>
      </c>
      <c r="R35" s="103">
        <f>IFERROR((($C35*s_TR)/s_com!Q35),0)</f>
        <v>1.6602425322204512E-8</v>
      </c>
      <c r="S35" s="103">
        <f>IFERROR((($C35*s_TR)/s_com!R35),0)</f>
        <v>8.9731657972602705E-9</v>
      </c>
      <c r="T35" s="103">
        <f>IFERROR(IF((($C35*s_TR)/s_com!C35)&lt;0.01,($C35*s_TR)/s_com!C35,1-EXP(-(($C35*s_TR)/s_com!C35))),".")</f>
        <v>3.8403971957210894E-5</v>
      </c>
      <c r="U35" s="103">
        <f>IFERROR(IF((($C35*s_TR)/s_com!D35)&lt;0.01,($C35*s_TR)/s_com!D35,1-EXP(-(($C35*s_TR)/s_com!D35))),".")</f>
        <v>0.74960547430844571</v>
      </c>
      <c r="V35" s="103">
        <f>IFERROR(IF((($C35*s_TR)/s_com!E35)&lt;0.01,($C35*s_TR)/s_com!E35,1-EXP(-(($C35*s_TR)/s_com!E35))),".")</f>
        <v>1.6620753548859755E-3</v>
      </c>
      <c r="W35" s="103">
        <f>IFERROR(IF((($C35*s_TR)/s_com!F35)&lt;0.01,($C35*s_TR)/s_com!F35,1-EXP(-(($C35*s_TR)/s_com!F35))),".")</f>
        <v>1.7825410163408656E-9</v>
      </c>
      <c r="X35" s="103">
        <f>IFERROR(IF((($C35*s_TR)/s_com!G35)&lt;0.01,($C35*s_TR)/s_com!G35,1-EXP(-(($C35*s_TR)/s_com!G35))),".")</f>
        <v>1.7004811093842029E-3</v>
      </c>
      <c r="Y35" s="103">
        <f>IFERROR(IF((($C35*s_TR)/s_com!H35)&lt;0.01,($C35*s_TR)/s_com!H35,1-EXP(-(($C35*s_TR)/s_com!H35))),".")</f>
        <v>0.74961509071446319</v>
      </c>
      <c r="Z35" s="103">
        <f>IFERROR(IF((($C35*s_TR)/s_com!I35)&lt;0.01,($C35*s_TR)/s_com!I35,1-EXP(-(($C35*s_TR)/s_com!I35))),".")</f>
        <v>2.1572898132032877E-8</v>
      </c>
      <c r="AA35" s="103">
        <f>IFERROR(IF((($C35*s_TR)/s_com!J35)&lt;0.01,($C35*s_TR)/s_com!J35,1-EXP(-(($C35*s_TR)/s_com!J35))),".")</f>
        <v>6.2912097015583559E-9</v>
      </c>
      <c r="AB35" s="103">
        <f>IFERROR(IF((($C35*s_TR)/s_com!K35)&lt;0.01,($C35*s_TR)/s_com!K35,1-EXP(-(($C35*s_TR)/s_com!K35))),".")</f>
        <v>1.5359620082183009E-8</v>
      </c>
      <c r="AC35" s="103">
        <f>IFERROR(IF((($C35*s_TR)/s_com!L35)&lt;0.01,($C35*s_TR)/s_com!L35,1-EXP(-(($C35*s_TR)/s_com!L35))),".")</f>
        <v>2.0864428571046573E-8</v>
      </c>
      <c r="AD35" s="103">
        <f>IFERROR(IF((($C35*s_TR)/s_com!M35)&lt;0.01,($C35*s_TR)/s_com!M35,1-EXP(-(($C35*s_TR)/s_com!M35))),".")</f>
        <v>1.083958428309041E-8</v>
      </c>
      <c r="AE35" s="103">
        <f>IFERROR(IF((($C35*s_TR)/s_com!N35)&lt;0.01,($C35*s_TR)/s_com!N35,1-EXP(-(($C35*s_TR)/s_com!N35))),".")</f>
        <v>1.7858359380821919E-8</v>
      </c>
      <c r="AF35" s="103">
        <f>IFERROR(IF((($C35*s_TR)/s_com!O35)&lt;0.01,($C35*s_TR)/s_com!O35,1-EXP(-(($C35*s_TR)/s_com!O35))),".")</f>
        <v>5.1027438378082202E-9</v>
      </c>
      <c r="AG35" s="103">
        <f>IFERROR(IF((($C35*s_TR)/s_com!P35)&lt;0.01,($C35*s_TR)/s_com!P35,1-EXP(-(($C35*s_TR)/s_com!P35))),".")</f>
        <v>1.2346623130688338E-8</v>
      </c>
      <c r="AH35" s="103">
        <f>IFERROR(IF((($C35*s_TR)/s_com!Q35)&lt;0.01,($C35*s_TR)/s_com!Q35,1-EXP(-(($C35*s_TR)/s_com!Q35))),".")</f>
        <v>1.6602425322204512E-8</v>
      </c>
      <c r="AI35" s="103">
        <f>IFERROR(IF((($C35*s_TR)/s_com!R35)&lt;0.01,($C35*s_TR)/s_com!R35,1-EXP(-(($C35*s_TR)/s_com!R35))),".")</f>
        <v>8.9731657972602705E-9</v>
      </c>
    </row>
    <row r="36" spans="1:35">
      <c r="A36" s="101" t="s">
        <v>307</v>
      </c>
      <c r="B36" s="102">
        <v>1</v>
      </c>
      <c r="C36" s="89">
        <v>5</v>
      </c>
      <c r="D36" s="103">
        <f>IFERROR((($C36*s_TR)/s_com!C36),0)</f>
        <v>1.4490009277472475E-4</v>
      </c>
      <c r="E36" s="103">
        <f>IFERROR((($C36*s_TR)/s_com!D36),0)</f>
        <v>8.5436164844665896</v>
      </c>
      <c r="F36" s="103">
        <f>IFERROR((($C36*s_TR)/s_com!E36),0)</f>
        <v>1.0254896307270335E-2</v>
      </c>
      <c r="G36" s="103">
        <f>IFERROR((($C36*s_TR)/s_com!F36),0)</f>
        <v>3.4432347342495002E-7</v>
      </c>
      <c r="H36" s="103">
        <f>IFERROR((($C36*s_TR)/s_com!G36),0)</f>
        <v>1.0400140723518485E-2</v>
      </c>
      <c r="I36" s="103">
        <f>IFERROR((($C36*s_TR)/s_com!H36),0)</f>
        <v>8.5437617288828367</v>
      </c>
      <c r="J36" s="103">
        <f>IFERROR((($C36*s_TR)/s_com!I36),0)</f>
        <v>6.587359361753424E-6</v>
      </c>
      <c r="K36" s="103">
        <f>IFERROR((($C36*s_TR)/s_com!J36),0)</f>
        <v>1.9871867407956163E-6</v>
      </c>
      <c r="L36" s="103">
        <f>IFERROR((($C36*s_TR)/s_com!K36),0)</f>
        <v>5.0125687643342458E-6</v>
      </c>
      <c r="M36" s="103">
        <f>IFERROR((($C36*s_TR)/s_com!L36),0)</f>
        <v>6.5187410350684918E-6</v>
      </c>
      <c r="N36" s="103">
        <f>IFERROR((($C36*s_TR)/s_com!M36),0)</f>
        <v>2.0791352985534239E-6</v>
      </c>
      <c r="O36" s="103">
        <f>IFERROR((($C36*s_TR)/s_com!N36),0)</f>
        <v>5.3569099448330925E-6</v>
      </c>
      <c r="P36" s="103">
        <f>IFERROR((($C36*s_TR)/s_com!O36),0)</f>
        <v>1.5619675999843445E-6</v>
      </c>
      <c r="Q36" s="103">
        <f>IFERROR((($C36*s_TR)/s_com!P36),0)</f>
        <v>3.9018641230631051E-6</v>
      </c>
      <c r="R36" s="103">
        <f>IFERROR((($C36*s_TR)/s_com!Q36),0)</f>
        <v>5.1232860085026003E-6</v>
      </c>
      <c r="S36" s="103">
        <f>IFERROR((($C36*s_TR)/s_com!R36),0)</f>
        <v>1.7332962252240245E-6</v>
      </c>
      <c r="T36" s="103">
        <f>IFERROR(IF((($C36*s_TR)/s_com!C36)&lt;0.01,($C36*s_TR)/s_com!C36,1-EXP(-(($C36*s_TR)/s_com!C36))),".")</f>
        <v>1.4490009277472475E-4</v>
      </c>
      <c r="U36" s="103">
        <f>IFERROR(IF((($C36*s_TR)/s_com!D36)&lt;0.01,($C36*s_TR)/s_com!D36,1-EXP(-(($C36*s_TR)/s_com!D36))),".")</f>
        <v>0.99980521545047729</v>
      </c>
      <c r="V36" s="103">
        <f>IFERROR(IF((($C36*s_TR)/s_com!E36)&lt;0.01,($C36*s_TR)/s_com!E36,1-EXP(-(($C36*s_TR)/s_com!E36))),".")</f>
        <v>1.0202494137378726E-2</v>
      </c>
      <c r="W36" s="103">
        <f>IFERROR(IF((($C36*s_TR)/s_com!F36)&lt;0.01,($C36*s_TR)/s_com!F36,1-EXP(-(($C36*s_TR)/s_com!F36))),".")</f>
        <v>3.4432347342495002E-7</v>
      </c>
      <c r="X36" s="103">
        <f>IFERROR(IF((($C36*s_TR)/s_com!G36)&lt;0.01,($C36*s_TR)/s_com!G36,1-EXP(-(($C36*s_TR)/s_com!G36))),".")</f>
        <v>1.0346246258472469E-2</v>
      </c>
      <c r="Y36" s="103">
        <f>IFERROR(IF((($C36*s_TR)/s_com!H36)&lt;0.01,($C36*s_TR)/s_com!H36,1-EXP(-(($C36*s_TR)/s_com!H36))),".")</f>
        <v>0.99980524373979096</v>
      </c>
      <c r="Z36" s="103">
        <f>IFERROR(IF((($C36*s_TR)/s_com!I36)&lt;0.01,($C36*s_TR)/s_com!I36,1-EXP(-(($C36*s_TR)/s_com!I36))),".")</f>
        <v>6.587359361753424E-6</v>
      </c>
      <c r="AA36" s="103">
        <f>IFERROR(IF((($C36*s_TR)/s_com!J36)&lt;0.01,($C36*s_TR)/s_com!J36,1-EXP(-(($C36*s_TR)/s_com!J36))),".")</f>
        <v>1.9871867407956163E-6</v>
      </c>
      <c r="AB36" s="103">
        <f>IFERROR(IF((($C36*s_TR)/s_com!K36)&lt;0.01,($C36*s_TR)/s_com!K36,1-EXP(-(($C36*s_TR)/s_com!K36))),".")</f>
        <v>5.0125687643342458E-6</v>
      </c>
      <c r="AC36" s="103">
        <f>IFERROR(IF((($C36*s_TR)/s_com!L36)&lt;0.01,($C36*s_TR)/s_com!L36,1-EXP(-(($C36*s_TR)/s_com!L36))),".")</f>
        <v>6.5187410350684918E-6</v>
      </c>
      <c r="AD36" s="103">
        <f>IFERROR(IF((($C36*s_TR)/s_com!M36)&lt;0.01,($C36*s_TR)/s_com!M36,1-EXP(-(($C36*s_TR)/s_com!M36))),".")</f>
        <v>2.0791352985534239E-6</v>
      </c>
      <c r="AE36" s="103">
        <f>IFERROR(IF((($C36*s_TR)/s_com!N36)&lt;0.01,($C36*s_TR)/s_com!N36,1-EXP(-(($C36*s_TR)/s_com!N36))),".")</f>
        <v>5.3569099448330925E-6</v>
      </c>
      <c r="AF36" s="103">
        <f>IFERROR(IF((($C36*s_TR)/s_com!O36)&lt;0.01,($C36*s_TR)/s_com!O36,1-EXP(-(($C36*s_TR)/s_com!O36))),".")</f>
        <v>1.5619675999843445E-6</v>
      </c>
      <c r="AG36" s="103">
        <f>IFERROR(IF((($C36*s_TR)/s_com!P36)&lt;0.01,($C36*s_TR)/s_com!P36,1-EXP(-(($C36*s_TR)/s_com!P36))),".")</f>
        <v>3.9018641230631051E-6</v>
      </c>
      <c r="AH36" s="103">
        <f>IFERROR(IF((($C36*s_TR)/s_com!Q36)&lt;0.01,($C36*s_TR)/s_com!Q36,1-EXP(-(($C36*s_TR)/s_com!Q36))),".")</f>
        <v>5.1232860085026003E-6</v>
      </c>
      <c r="AI36" s="103">
        <f>IFERROR(IF((($C36*s_TR)/s_com!R36)&lt;0.01,($C36*s_TR)/s_com!R36,1-EXP(-(($C36*s_TR)/s_com!R36))),".")</f>
        <v>1.7332962252240245E-6</v>
      </c>
    </row>
    <row r="37" spans="1:35">
      <c r="A37" s="101" t="s">
        <v>308</v>
      </c>
      <c r="B37" s="102">
        <v>1</v>
      </c>
      <c r="C37" s="89">
        <v>5</v>
      </c>
      <c r="D37" s="103">
        <f>IFERROR((($C37*s_TR)/s_com!C37),0)</f>
        <v>5.4746087683683611E-5</v>
      </c>
      <c r="E37" s="103">
        <f>IFERROR((($C37*s_TR)/s_com!D37),0)</f>
        <v>1.2797323844317541</v>
      </c>
      <c r="F37" s="103">
        <f>IFERROR((($C37*s_TR)/s_com!E37),0)</f>
        <v>1.5360617985678232E-3</v>
      </c>
      <c r="G37" s="103">
        <f>IFERROR((($C37*s_TR)/s_com!F37),0)</f>
        <v>4.3545516196820417E-8</v>
      </c>
      <c r="H37" s="103">
        <f>IFERROR((($C37*s_TR)/s_com!G37),0)</f>
        <v>1.5908514317677035E-3</v>
      </c>
      <c r="I37" s="103">
        <f>IFERROR((($C37*s_TR)/s_com!H37),0)</f>
        <v>1.279787174064954</v>
      </c>
      <c r="J37" s="103">
        <f>IFERROR((($C37*s_TR)/s_com!I37),0)</f>
        <v>1.7943692428109586E-7</v>
      </c>
      <c r="K37" s="103">
        <f>IFERROR((($C37*s_TR)/s_com!J37),0)</f>
        <v>1.3064929400810955E-7</v>
      </c>
      <c r="L37" s="103">
        <f>IFERROR((($C37*s_TR)/s_com!K37),0)</f>
        <v>1.7840764938082193E-7</v>
      </c>
      <c r="M37" s="103">
        <f>IFERROR((($C37*s_TR)/s_com!L37),0)</f>
        <v>1.7909383264767122E-7</v>
      </c>
      <c r="N37" s="103">
        <f>IFERROR((($C37*s_TR)/s_com!M37),0)</f>
        <v>2.5972036650246566E-7</v>
      </c>
      <c r="O37" s="103">
        <f>IFERROR((($C37*s_TR)/s_com!N37),0)</f>
        <v>1.3317399633014847E-7</v>
      </c>
      <c r="P37" s="103">
        <f>IFERROR((($C37*s_TR)/s_com!O37),0)</f>
        <v>1.1042071682444355E-7</v>
      </c>
      <c r="Q37" s="103">
        <f>IFERROR((($C37*s_TR)/s_com!P37),0)</f>
        <v>1.456164690410959E-7</v>
      </c>
      <c r="R37" s="103">
        <f>IFERROR((($C37*s_TR)/s_com!Q37),0)</f>
        <v>1.4658232993734845E-7</v>
      </c>
      <c r="S37" s="103">
        <f>IFERROR((($C37*s_TR)/s_com!R37),0)</f>
        <v>2.1920456975708269E-7</v>
      </c>
      <c r="T37" s="103">
        <f>IFERROR(IF((($C37*s_TR)/s_com!C37)&lt;0.01,($C37*s_TR)/s_com!C37,1-EXP(-(($C37*s_TR)/s_com!C37))),".")</f>
        <v>5.4746087683683611E-5</v>
      </c>
      <c r="U37" s="103">
        <f>IFERROR(IF((($C37*s_TR)/s_com!D37)&lt;0.01,($C37*s_TR)/s_com!D37,1-EXP(-(($C37*s_TR)/s_com!D37))),".")</f>
        <v>0.72188828247951276</v>
      </c>
      <c r="V37" s="103">
        <f>IFERROR(IF((($C37*s_TR)/s_com!E37)&lt;0.01,($C37*s_TR)/s_com!E37,1-EXP(-(($C37*s_TR)/s_com!E37))),".")</f>
        <v>1.5360617985678232E-3</v>
      </c>
      <c r="W37" s="103">
        <f>IFERROR(IF((($C37*s_TR)/s_com!F37)&lt;0.01,($C37*s_TR)/s_com!F37,1-EXP(-(($C37*s_TR)/s_com!F37))),".")</f>
        <v>4.3545516196820417E-8</v>
      </c>
      <c r="X37" s="103">
        <f>IFERROR(IF((($C37*s_TR)/s_com!G37)&lt;0.01,($C37*s_TR)/s_com!G37,1-EXP(-(($C37*s_TR)/s_com!G37))),".")</f>
        <v>1.5908514317677035E-3</v>
      </c>
      <c r="Y37" s="103">
        <f>IFERROR(IF((($C37*s_TR)/s_com!H37)&lt;0.01,($C37*s_TR)/s_com!H37,1-EXP(-(($C37*s_TR)/s_com!H37))),".")</f>
        <v>0.72190351970107969</v>
      </c>
      <c r="Z37" s="103">
        <f>IFERROR(IF((($C37*s_TR)/s_com!I37)&lt;0.01,($C37*s_TR)/s_com!I37,1-EXP(-(($C37*s_TR)/s_com!I37))),".")</f>
        <v>1.7943692428109586E-7</v>
      </c>
      <c r="AA37" s="103">
        <f>IFERROR(IF((($C37*s_TR)/s_com!J37)&lt;0.01,($C37*s_TR)/s_com!J37,1-EXP(-(($C37*s_TR)/s_com!J37))),".")</f>
        <v>1.3064929400810955E-7</v>
      </c>
      <c r="AB37" s="103">
        <f>IFERROR(IF((($C37*s_TR)/s_com!K37)&lt;0.01,($C37*s_TR)/s_com!K37,1-EXP(-(($C37*s_TR)/s_com!K37))),".")</f>
        <v>1.7840764938082193E-7</v>
      </c>
      <c r="AC37" s="103">
        <f>IFERROR(IF((($C37*s_TR)/s_com!L37)&lt;0.01,($C37*s_TR)/s_com!L37,1-EXP(-(($C37*s_TR)/s_com!L37))),".")</f>
        <v>1.7909383264767122E-7</v>
      </c>
      <c r="AD37" s="103">
        <f>IFERROR(IF((($C37*s_TR)/s_com!M37)&lt;0.01,($C37*s_TR)/s_com!M37,1-EXP(-(($C37*s_TR)/s_com!M37))),".")</f>
        <v>2.5972036650246566E-7</v>
      </c>
      <c r="AE37" s="103">
        <f>IFERROR(IF((($C37*s_TR)/s_com!N37)&lt;0.01,($C37*s_TR)/s_com!N37,1-EXP(-(($C37*s_TR)/s_com!N37))),".")</f>
        <v>1.3317399633014847E-7</v>
      </c>
      <c r="AF37" s="103">
        <f>IFERROR(IF((($C37*s_TR)/s_com!O37)&lt;0.01,($C37*s_TR)/s_com!O37,1-EXP(-(($C37*s_TR)/s_com!O37))),".")</f>
        <v>1.1042071682444355E-7</v>
      </c>
      <c r="AG37" s="103">
        <f>IFERROR(IF((($C37*s_TR)/s_com!P37)&lt;0.01,($C37*s_TR)/s_com!P37,1-EXP(-(($C37*s_TR)/s_com!P37))),".")</f>
        <v>1.456164690410959E-7</v>
      </c>
      <c r="AH37" s="103">
        <f>IFERROR(IF((($C37*s_TR)/s_com!Q37)&lt;0.01,($C37*s_TR)/s_com!Q37,1-EXP(-(($C37*s_TR)/s_com!Q37))),".")</f>
        <v>1.4658232993734845E-7</v>
      </c>
      <c r="AI37" s="103">
        <f>IFERROR(IF((($C37*s_TR)/s_com!R37)&lt;0.01,($C37*s_TR)/s_com!R37,1-EXP(-(($C37*s_TR)/s_com!R37))),".")</f>
        <v>2.1920456975708269E-7</v>
      </c>
    </row>
    <row r="38" spans="1:35">
      <c r="A38" s="101" t="s">
        <v>309</v>
      </c>
      <c r="B38" s="102">
        <v>1</v>
      </c>
      <c r="C38" s="89">
        <v>5</v>
      </c>
      <c r="D38" s="103">
        <f>IFERROR((($C38*s_TR)/s_com!C38),0)</f>
        <v>6.6457937287655723E-5</v>
      </c>
      <c r="E38" s="103">
        <f>IFERROR((($C38*s_TR)/s_com!D38),0)</f>
        <v>1.3973881199169933</v>
      </c>
      <c r="F38" s="103">
        <f>IFERROR((($C38*s_TR)/s_com!E38),0)</f>
        <v>1.677283887545063E-3</v>
      </c>
      <c r="G38" s="103">
        <f>IFERROR((($C38*s_TR)/s_com!F38),0)</f>
        <v>5.8870118220358468E-8</v>
      </c>
      <c r="H38" s="103">
        <f>IFERROR((($C38*s_TR)/s_com!G38),0)</f>
        <v>1.7438006949509388E-3</v>
      </c>
      <c r="I38" s="103">
        <f>IFERROR((($C38*s_TR)/s_com!H38),0)</f>
        <v>1.3974546367243994</v>
      </c>
      <c r="J38" s="103">
        <f>IFERROR((($C38*s_TR)/s_com!I38),0)</f>
        <v>1.2121486057035615E-6</v>
      </c>
      <c r="K38" s="103">
        <f>IFERROR((($C38*s_TR)/s_com!J38),0)</f>
        <v>3.3953896354665207E-7</v>
      </c>
      <c r="L38" s="103">
        <f>IFERROR((($C38*s_TR)/s_com!K38),0)</f>
        <v>8.7906527779068494E-7</v>
      </c>
      <c r="M38" s="103">
        <f>IFERROR((($C38*s_TR)/s_com!L38),0)</f>
        <v>1.1812439670312328E-6</v>
      </c>
      <c r="N38" s="103">
        <f>IFERROR((($C38*s_TR)/s_com!M38),0)</f>
        <v>3.5368642036109589E-7</v>
      </c>
      <c r="O38" s="103">
        <f>IFERROR((($C38*s_TR)/s_com!N38),0)</f>
        <v>9.7502536849315031E-7</v>
      </c>
      <c r="P38" s="103">
        <f>IFERROR((($C38*s_TR)/s_com!O38),0)</f>
        <v>2.7015451474624792E-7</v>
      </c>
      <c r="Q38" s="103">
        <f>IFERROR((($C38*s_TR)/s_com!P38),0)</f>
        <v>6.8653415317176009E-7</v>
      </c>
      <c r="R38" s="103">
        <f>IFERROR((($C38*s_TR)/s_com!Q38),0)</f>
        <v>9.2487461700600299E-7</v>
      </c>
      <c r="S38" s="103">
        <f>IFERROR((($C38*s_TR)/s_com!R38),0)</f>
        <v>2.9634736393329361E-7</v>
      </c>
      <c r="T38" s="103">
        <f>IFERROR(IF((($C38*s_TR)/s_com!C38)&lt;0.01,($C38*s_TR)/s_com!C38,1-EXP(-(($C38*s_TR)/s_com!C38))),".")</f>
        <v>6.6457937287655723E-5</v>
      </c>
      <c r="U38" s="103">
        <f>IFERROR(IF((($C38*s_TR)/s_com!D38)&lt;0.01,($C38*s_TR)/s_com!D38,1-EXP(-(($C38*s_TR)/s_com!D38))),".")</f>
        <v>0.75275811249487379</v>
      </c>
      <c r="V38" s="103">
        <f>IFERROR(IF((($C38*s_TR)/s_com!E38)&lt;0.01,($C38*s_TR)/s_com!E38,1-EXP(-(($C38*s_TR)/s_com!E38))),".")</f>
        <v>1.677283887545063E-3</v>
      </c>
      <c r="W38" s="103">
        <f>IFERROR(IF((($C38*s_TR)/s_com!F38)&lt;0.01,($C38*s_TR)/s_com!F38,1-EXP(-(($C38*s_TR)/s_com!F38))),".")</f>
        <v>5.8870118220358468E-8</v>
      </c>
      <c r="X38" s="103">
        <f>IFERROR(IF((($C38*s_TR)/s_com!G38)&lt;0.01,($C38*s_TR)/s_com!G38,1-EXP(-(($C38*s_TR)/s_com!G38))),".")</f>
        <v>1.7438006949509388E-3</v>
      </c>
      <c r="Y38" s="103">
        <f>IFERROR(IF((($C38*s_TR)/s_com!H38)&lt;0.01,($C38*s_TR)/s_com!H38,1-EXP(-(($C38*s_TR)/s_com!H38))),".")</f>
        <v>0.75277455768894075</v>
      </c>
      <c r="Z38" s="103">
        <f>IFERROR(IF((($C38*s_TR)/s_com!I38)&lt;0.01,($C38*s_TR)/s_com!I38,1-EXP(-(($C38*s_TR)/s_com!I38))),".")</f>
        <v>1.2121486057035615E-6</v>
      </c>
      <c r="AA38" s="103">
        <f>IFERROR(IF((($C38*s_TR)/s_com!J38)&lt;0.01,($C38*s_TR)/s_com!J38,1-EXP(-(($C38*s_TR)/s_com!J38))),".")</f>
        <v>3.3953896354665207E-7</v>
      </c>
      <c r="AB38" s="103">
        <f>IFERROR(IF((($C38*s_TR)/s_com!K38)&lt;0.01,($C38*s_TR)/s_com!K38,1-EXP(-(($C38*s_TR)/s_com!K38))),".")</f>
        <v>8.7906527779068494E-7</v>
      </c>
      <c r="AC38" s="103">
        <f>IFERROR(IF((($C38*s_TR)/s_com!L38)&lt;0.01,($C38*s_TR)/s_com!L38,1-EXP(-(($C38*s_TR)/s_com!L38))),".")</f>
        <v>1.1812439670312328E-6</v>
      </c>
      <c r="AD38" s="103">
        <f>IFERROR(IF((($C38*s_TR)/s_com!M38)&lt;0.01,($C38*s_TR)/s_com!M38,1-EXP(-(($C38*s_TR)/s_com!M38))),".")</f>
        <v>3.5368642036109589E-7</v>
      </c>
      <c r="AE38" s="103">
        <f>IFERROR(IF((($C38*s_TR)/s_com!N38)&lt;0.01,($C38*s_TR)/s_com!N38,1-EXP(-(($C38*s_TR)/s_com!N38))),".")</f>
        <v>9.7502536849315031E-7</v>
      </c>
      <c r="AF38" s="103">
        <f>IFERROR(IF((($C38*s_TR)/s_com!O38)&lt;0.01,($C38*s_TR)/s_com!O38,1-EXP(-(($C38*s_TR)/s_com!O38))),".")</f>
        <v>2.7015451474624792E-7</v>
      </c>
      <c r="AG38" s="103">
        <f>IFERROR(IF((($C38*s_TR)/s_com!P38)&lt;0.01,($C38*s_TR)/s_com!P38,1-EXP(-(($C38*s_TR)/s_com!P38))),".")</f>
        <v>6.8653415317176009E-7</v>
      </c>
      <c r="AH38" s="103">
        <f>IFERROR(IF((($C38*s_TR)/s_com!Q38)&lt;0.01,($C38*s_TR)/s_com!Q38,1-EXP(-(($C38*s_TR)/s_com!Q38))),".")</f>
        <v>9.2487461700600299E-7</v>
      </c>
      <c r="AI38" s="103">
        <f>IFERROR(IF((($C38*s_TR)/s_com!R38)&lt;0.01,($C38*s_TR)/s_com!R38,1-EXP(-(($C38*s_TR)/s_com!R38))),".")</f>
        <v>2.9634736393329361E-7</v>
      </c>
    </row>
    <row r="39" spans="1:35">
      <c r="A39" s="101" t="s">
        <v>310</v>
      </c>
      <c r="B39" s="102">
        <v>1</v>
      </c>
      <c r="C39" s="89">
        <v>5</v>
      </c>
      <c r="D39" s="103">
        <f>IFERROR((($C39*s_TR)/s_com!C39),0)</f>
        <v>0</v>
      </c>
      <c r="E39" s="103">
        <f>IFERROR((($C39*s_TR)/s_com!D39),0)</f>
        <v>0</v>
      </c>
      <c r="F39" s="103">
        <f>IFERROR((($C39*s_TR)/s_com!E39),0)</f>
        <v>0</v>
      </c>
      <c r="G39" s="103">
        <f>IFERROR((($C39*s_TR)/s_com!F39),0)</f>
        <v>1.1670856782180602E-7</v>
      </c>
      <c r="H39" s="103">
        <f>IFERROR((($C39*s_TR)/s_com!G39),0)</f>
        <v>1.1670856782180604E-7</v>
      </c>
      <c r="I39" s="103">
        <f>IFERROR((($C39*s_TR)/s_com!H39),0)</f>
        <v>1.1670856782180604E-7</v>
      </c>
      <c r="J39" s="103">
        <f>IFERROR((($C39*s_TR)/s_com!I39),0)</f>
        <v>2.8018328989019178E-6</v>
      </c>
      <c r="K39" s="103">
        <f>IFERROR((($C39*s_TR)/s_com!J39),0)</f>
        <v>6.8392179447583568E-7</v>
      </c>
      <c r="L39" s="103">
        <f>IFERROR((($C39*s_TR)/s_com!K39),0)</f>
        <v>1.887025097166904E-6</v>
      </c>
      <c r="M39" s="103">
        <f>IFERROR((($C39*s_TR)/s_com!L39),0)</f>
        <v>2.6988702199890416E-6</v>
      </c>
      <c r="N39" s="103">
        <f>IFERROR((($C39*s_TR)/s_com!M39),0)</f>
        <v>6.7393753470246572E-7</v>
      </c>
      <c r="O39" s="103">
        <f>IFERROR((($C39*s_TR)/s_com!N39),0)</f>
        <v>2.1686013149395643E-6</v>
      </c>
      <c r="P39" s="103">
        <f>IFERROR((($C39*s_TR)/s_com!O39),0)</f>
        <v>5.7247918064383545E-7</v>
      </c>
      <c r="Q39" s="103">
        <f>IFERROR((($C39*s_TR)/s_com!P39),0)</f>
        <v>1.6112369680709106E-6</v>
      </c>
      <c r="R39" s="103">
        <f>IFERROR((($C39*s_TR)/s_com!Q39),0)</f>
        <v>2.2331192236481604E-6</v>
      </c>
      <c r="S39" s="103">
        <f>IFERROR((($C39*s_TR)/s_com!R39),0)</f>
        <v>5.8750139235259076E-7</v>
      </c>
      <c r="T39" s="103" t="str">
        <f>IFERROR(IF((($C39*s_TR)/s_com!C39)&lt;0.01,($C39*s_TR)/s_com!C39,1-EXP(-(($C39*s_TR)/s_com!C39))),".")</f>
        <v>.</v>
      </c>
      <c r="U39" s="103" t="str">
        <f>IFERROR(IF((($C39*s_TR)/s_com!D39)&lt;0.01,($C39*s_TR)/s_com!D39,1-EXP(-(($C39*s_TR)/s_com!D39))),".")</f>
        <v>.</v>
      </c>
      <c r="V39" s="103" t="str">
        <f>IFERROR(IF((($C39*s_TR)/s_com!E39)&lt;0.01,($C39*s_TR)/s_com!E39,1-EXP(-(($C39*s_TR)/s_com!E39))),".")</f>
        <v>.</v>
      </c>
      <c r="W39" s="103">
        <f>IFERROR(IF((($C39*s_TR)/s_com!F39)&lt;0.01,($C39*s_TR)/s_com!F39,1-EXP(-(($C39*s_TR)/s_com!F39))),".")</f>
        <v>1.1670856782180602E-7</v>
      </c>
      <c r="X39" s="103">
        <f>IFERROR(IF((($C39*s_TR)/s_com!G39)&lt;0.01,($C39*s_TR)/s_com!G39,1-EXP(-(($C39*s_TR)/s_com!G39))),".")</f>
        <v>1.1670856782180604E-7</v>
      </c>
      <c r="Y39" s="103">
        <f>IFERROR(IF((($C39*s_TR)/s_com!H39)&lt;0.01,($C39*s_TR)/s_com!H39,1-EXP(-(($C39*s_TR)/s_com!H39))),".")</f>
        <v>1.1670856782180604E-7</v>
      </c>
      <c r="Z39" s="103">
        <f>IFERROR(IF((($C39*s_TR)/s_com!I39)&lt;0.01,($C39*s_TR)/s_com!I39,1-EXP(-(($C39*s_TR)/s_com!I39))),".")</f>
        <v>2.8018328989019178E-6</v>
      </c>
      <c r="AA39" s="103">
        <f>IFERROR(IF((($C39*s_TR)/s_com!J39)&lt;0.01,($C39*s_TR)/s_com!J39,1-EXP(-(($C39*s_TR)/s_com!J39))),".")</f>
        <v>6.8392179447583568E-7</v>
      </c>
      <c r="AB39" s="103">
        <f>IFERROR(IF((($C39*s_TR)/s_com!K39)&lt;0.01,($C39*s_TR)/s_com!K39,1-EXP(-(($C39*s_TR)/s_com!K39))),".")</f>
        <v>1.887025097166904E-6</v>
      </c>
      <c r="AC39" s="103">
        <f>IFERROR(IF((($C39*s_TR)/s_com!L39)&lt;0.01,($C39*s_TR)/s_com!L39,1-EXP(-(($C39*s_TR)/s_com!L39))),".")</f>
        <v>2.6988702199890416E-6</v>
      </c>
      <c r="AD39" s="103">
        <f>IFERROR(IF((($C39*s_TR)/s_com!M39)&lt;0.01,($C39*s_TR)/s_com!M39,1-EXP(-(($C39*s_TR)/s_com!M39))),".")</f>
        <v>6.7393753470246572E-7</v>
      </c>
      <c r="AE39" s="103">
        <f>IFERROR(IF((($C39*s_TR)/s_com!N39)&lt;0.01,($C39*s_TR)/s_com!N39,1-EXP(-(($C39*s_TR)/s_com!N39))),".")</f>
        <v>2.1686013149395643E-6</v>
      </c>
      <c r="AF39" s="103">
        <f>IFERROR(IF((($C39*s_TR)/s_com!O39)&lt;0.01,($C39*s_TR)/s_com!O39,1-EXP(-(($C39*s_TR)/s_com!O39))),".")</f>
        <v>5.7247918064383545E-7</v>
      </c>
      <c r="AG39" s="103">
        <f>IFERROR(IF((($C39*s_TR)/s_com!P39)&lt;0.01,($C39*s_TR)/s_com!P39,1-EXP(-(($C39*s_TR)/s_com!P39))),".")</f>
        <v>1.6112369680709106E-6</v>
      </c>
      <c r="AH39" s="103">
        <f>IFERROR(IF((($C39*s_TR)/s_com!Q39)&lt;0.01,($C39*s_TR)/s_com!Q39,1-EXP(-(($C39*s_TR)/s_com!Q39))),".")</f>
        <v>2.2331192236481604E-6</v>
      </c>
      <c r="AI39" s="103">
        <f>IFERROR(IF((($C39*s_TR)/s_com!R39)&lt;0.01,($C39*s_TR)/s_com!R39,1-EXP(-(($C39*s_TR)/s_com!R39))),".")</f>
        <v>5.8750139235259076E-7</v>
      </c>
    </row>
    <row r="40" spans="1:35">
      <c r="A40" s="101" t="s">
        <v>311</v>
      </c>
      <c r="B40" s="102">
        <v>1</v>
      </c>
      <c r="C40" s="89">
        <v>5</v>
      </c>
      <c r="D40" s="103">
        <f>IFERROR((($C40*s_TR)/s_com!C40),0)</f>
        <v>0</v>
      </c>
      <c r="E40" s="103">
        <f>IFERROR((($C40*s_TR)/s_com!D40),0)</f>
        <v>0</v>
      </c>
      <c r="F40" s="103">
        <f>IFERROR((($C40*s_TR)/s_com!E40),0)</f>
        <v>0</v>
      </c>
      <c r="G40" s="103">
        <f>IFERROR((($C40*s_TR)/s_com!F40),0)</f>
        <v>9.6923987389273336E-10</v>
      </c>
      <c r="H40" s="103">
        <f>IFERROR((($C40*s_TR)/s_com!G40),0)</f>
        <v>9.6923987389273336E-10</v>
      </c>
      <c r="I40" s="103">
        <f>IFERROR((($C40*s_TR)/s_com!H40),0)</f>
        <v>9.6923987389273336E-10</v>
      </c>
      <c r="J40" s="103">
        <f>IFERROR((($C40*s_TR)/s_com!I40),0)</f>
        <v>2.3659012559539732E-8</v>
      </c>
      <c r="K40" s="103">
        <f>IFERROR((($C40*s_TR)/s_com!J40),0)</f>
        <v>5.4752029065468496E-9</v>
      </c>
      <c r="L40" s="103">
        <f>IFERROR((($C40*s_TR)/s_com!K40),0)</f>
        <v>1.5104008018060274E-8</v>
      </c>
      <c r="M40" s="103">
        <f>IFERROR((($C40*s_TR)/s_com!L40),0)</f>
        <v>2.2184011776526026E-8</v>
      </c>
      <c r="N40" s="103">
        <f>IFERROR((($C40*s_TR)/s_com!M40),0)</f>
        <v>5.3690028501698616E-9</v>
      </c>
      <c r="O40" s="103">
        <f>IFERROR((($C40*s_TR)/s_com!N40),0)</f>
        <v>2.0158204396086099E-8</v>
      </c>
      <c r="P40" s="103">
        <f>IFERROR((($C40*s_TR)/s_com!O40),0)</f>
        <v>4.9477705643835595E-9</v>
      </c>
      <c r="Q40" s="103">
        <f>IFERROR((($C40*s_TR)/s_com!P40),0)</f>
        <v>1.3703185033268107E-8</v>
      </c>
      <c r="R40" s="103">
        <f>IFERROR((($C40*s_TR)/s_com!Q40),0)</f>
        <v>1.9817809946720054E-8</v>
      </c>
      <c r="S40" s="103">
        <f>IFERROR((($C40*s_TR)/s_com!R40),0)</f>
        <v>4.8790743135932574E-9</v>
      </c>
      <c r="T40" s="103" t="str">
        <f>IFERROR(IF((($C40*s_TR)/s_com!C40)&lt;0.01,($C40*s_TR)/s_com!C40,1-EXP(-(($C40*s_TR)/s_com!C40))),".")</f>
        <v>.</v>
      </c>
      <c r="U40" s="103" t="str">
        <f>IFERROR(IF((($C40*s_TR)/s_com!D40)&lt;0.01,($C40*s_TR)/s_com!D40,1-EXP(-(($C40*s_TR)/s_com!D40))),".")</f>
        <v>.</v>
      </c>
      <c r="V40" s="103" t="str">
        <f>IFERROR(IF((($C40*s_TR)/s_com!E40)&lt;0.01,($C40*s_TR)/s_com!E40,1-EXP(-(($C40*s_TR)/s_com!E40))),".")</f>
        <v>.</v>
      </c>
      <c r="W40" s="103">
        <f>IFERROR(IF((($C40*s_TR)/s_com!F40)&lt;0.01,($C40*s_TR)/s_com!F40,1-EXP(-(($C40*s_TR)/s_com!F40))),".")</f>
        <v>9.6923987389273336E-10</v>
      </c>
      <c r="X40" s="103">
        <f>IFERROR(IF((($C40*s_TR)/s_com!G40)&lt;0.01,($C40*s_TR)/s_com!G40,1-EXP(-(($C40*s_TR)/s_com!G40))),".")</f>
        <v>9.6923987389273336E-10</v>
      </c>
      <c r="Y40" s="103">
        <f>IFERROR(IF((($C40*s_TR)/s_com!H40)&lt;0.01,($C40*s_TR)/s_com!H40,1-EXP(-(($C40*s_TR)/s_com!H40))),".")</f>
        <v>9.6923987389273336E-10</v>
      </c>
      <c r="Z40" s="103">
        <f>IFERROR(IF((($C40*s_TR)/s_com!I40)&lt;0.01,($C40*s_TR)/s_com!I40,1-EXP(-(($C40*s_TR)/s_com!I40))),".")</f>
        <v>2.3659012559539732E-8</v>
      </c>
      <c r="AA40" s="103">
        <f>IFERROR(IF((($C40*s_TR)/s_com!J40)&lt;0.01,($C40*s_TR)/s_com!J40,1-EXP(-(($C40*s_TR)/s_com!J40))),".")</f>
        <v>5.4752029065468496E-9</v>
      </c>
      <c r="AB40" s="103">
        <f>IFERROR(IF((($C40*s_TR)/s_com!K40)&lt;0.01,($C40*s_TR)/s_com!K40,1-EXP(-(($C40*s_TR)/s_com!K40))),".")</f>
        <v>1.5104008018060274E-8</v>
      </c>
      <c r="AC40" s="103">
        <f>IFERROR(IF((($C40*s_TR)/s_com!L40)&lt;0.01,($C40*s_TR)/s_com!L40,1-EXP(-(($C40*s_TR)/s_com!L40))),".")</f>
        <v>2.2184011776526026E-8</v>
      </c>
      <c r="AD40" s="103">
        <f>IFERROR(IF((($C40*s_TR)/s_com!M40)&lt;0.01,($C40*s_TR)/s_com!M40,1-EXP(-(($C40*s_TR)/s_com!M40))),".")</f>
        <v>5.3690028501698616E-9</v>
      </c>
      <c r="AE40" s="103">
        <f>IFERROR(IF((($C40*s_TR)/s_com!N40)&lt;0.01,($C40*s_TR)/s_com!N40,1-EXP(-(($C40*s_TR)/s_com!N40))),".")</f>
        <v>2.0158204396086099E-8</v>
      </c>
      <c r="AF40" s="103">
        <f>IFERROR(IF((($C40*s_TR)/s_com!O40)&lt;0.01,($C40*s_TR)/s_com!O40,1-EXP(-(($C40*s_TR)/s_com!O40))),".")</f>
        <v>4.9477705643835595E-9</v>
      </c>
      <c r="AG40" s="103">
        <f>IFERROR(IF((($C40*s_TR)/s_com!P40)&lt;0.01,($C40*s_TR)/s_com!P40,1-EXP(-(($C40*s_TR)/s_com!P40))),".")</f>
        <v>1.3703185033268107E-8</v>
      </c>
      <c r="AH40" s="103">
        <f>IFERROR(IF((($C40*s_TR)/s_com!Q40)&lt;0.01,($C40*s_TR)/s_com!Q40,1-EXP(-(($C40*s_TR)/s_com!Q40))),".")</f>
        <v>1.9817809946720054E-8</v>
      </c>
      <c r="AI40" s="103">
        <f>IFERROR(IF((($C40*s_TR)/s_com!R40)&lt;0.01,($C40*s_TR)/s_com!R40,1-EXP(-(($C40*s_TR)/s_com!R40))),".")</f>
        <v>4.8790743135932574E-9</v>
      </c>
    </row>
    <row r="41" spans="1:35">
      <c r="A41" s="101" t="s">
        <v>312</v>
      </c>
      <c r="B41" s="105">
        <v>0.99987999999999999</v>
      </c>
      <c r="C41" s="89">
        <v>5</v>
      </c>
      <c r="D41" s="103">
        <f>IFERROR((($C41*s_TR)/s_com!C41),0)</f>
        <v>2.3339187590676343E-7</v>
      </c>
      <c r="E41" s="103">
        <f>IFERROR((($C41*s_TR)/s_com!D41),0)</f>
        <v>3.6197420552917178E-3</v>
      </c>
      <c r="F41" s="103">
        <f>IFERROR((($C41*s_TR)/s_com!E41),0)</f>
        <v>4.344773610048076E-6</v>
      </c>
      <c r="G41" s="103">
        <f>IFERROR((($C41*s_TR)/s_com!F41),0)</f>
        <v>5.3208399818989116E-7</v>
      </c>
      <c r="H41" s="103">
        <f>IFERROR((($C41*s_TR)/s_com!G41),0)</f>
        <v>5.1102494841447301E-6</v>
      </c>
      <c r="I41" s="103">
        <f>IFERROR((($C41*s_TR)/s_com!H41),0)</f>
        <v>3.6205075311658143E-3</v>
      </c>
      <c r="J41" s="103">
        <f>IFERROR((($C41*s_TR)/s_com!I41),0)</f>
        <v>1.3756763351673891E-5</v>
      </c>
      <c r="K41" s="103">
        <f>IFERROR((($C41*s_TR)/s_com!J41),0)</f>
        <v>2.982111281395115E-6</v>
      </c>
      <c r="L41" s="103">
        <f>IFERROR((($C41*s_TR)/s_com!K41),0)</f>
        <v>8.330977548024446E-6</v>
      </c>
      <c r="M41" s="103">
        <f>IFERROR((($C41*s_TR)/s_com!L41),0)</f>
        <v>1.2602970296372208E-5</v>
      </c>
      <c r="N41" s="103">
        <f>IFERROR((($C41*s_TR)/s_com!M41),0)</f>
        <v>3.0471970434890546E-6</v>
      </c>
      <c r="O41" s="103">
        <f>IFERROR((($C41*s_TR)/s_com!N41),0)</f>
        <v>1.326754993580876E-5</v>
      </c>
      <c r="P41" s="103">
        <f>IFERROR((($C41*s_TR)/s_com!O41),0)</f>
        <v>2.7753662027047837E-6</v>
      </c>
      <c r="Q41" s="103">
        <f>IFERROR((($C41*s_TR)/s_com!P41),0)</f>
        <v>7.7455405019624141E-6</v>
      </c>
      <c r="R41" s="103">
        <f>IFERROR((($C41*s_TR)/s_com!Q41),0)</f>
        <v>1.1153538111782662E-5</v>
      </c>
      <c r="S41" s="103">
        <f>IFERROR((($C41*s_TR)/s_com!R41),0)</f>
        <v>2.6784673620738903E-6</v>
      </c>
      <c r="T41" s="103">
        <f>IFERROR(IF((($C41*s_TR)/s_com!C41)&lt;0.01,($C41*s_TR)/s_com!C41,1-EXP(-(($C41*s_TR)/s_com!C41))),".")</f>
        <v>2.3339187590676343E-7</v>
      </c>
      <c r="U41" s="103">
        <f>IFERROR(IF((($C41*s_TR)/s_com!D41)&lt;0.01,($C41*s_TR)/s_com!D41,1-EXP(-(($C41*s_TR)/s_com!D41))),".")</f>
        <v>3.6197420552917178E-3</v>
      </c>
      <c r="V41" s="103">
        <f>IFERROR(IF((($C41*s_TR)/s_com!E41)&lt;0.01,($C41*s_TR)/s_com!E41,1-EXP(-(($C41*s_TR)/s_com!E41))),".")</f>
        <v>4.344773610048076E-6</v>
      </c>
      <c r="W41" s="103">
        <f>IFERROR(IF((($C41*s_TR)/s_com!F41)&lt;0.01,($C41*s_TR)/s_com!F41,1-EXP(-(($C41*s_TR)/s_com!F41))),".")</f>
        <v>5.3208399818989116E-7</v>
      </c>
      <c r="X41" s="103">
        <f>IFERROR(IF((($C41*s_TR)/s_com!G41)&lt;0.01,($C41*s_TR)/s_com!G41,1-EXP(-(($C41*s_TR)/s_com!G41))),".")</f>
        <v>5.1102494841447301E-6</v>
      </c>
      <c r="Y41" s="103">
        <f>IFERROR(IF((($C41*s_TR)/s_com!H41)&lt;0.01,($C41*s_TR)/s_com!H41,1-EXP(-(($C41*s_TR)/s_com!H41))),".")</f>
        <v>3.6205075311658143E-3</v>
      </c>
      <c r="Z41" s="103">
        <f>IFERROR(IF((($C41*s_TR)/s_com!I41)&lt;0.01,($C41*s_TR)/s_com!I41,1-EXP(-(($C41*s_TR)/s_com!I41))),".")</f>
        <v>1.3756763351673891E-5</v>
      </c>
      <c r="AA41" s="103">
        <f>IFERROR(IF((($C41*s_TR)/s_com!J41)&lt;0.01,($C41*s_TR)/s_com!J41,1-EXP(-(($C41*s_TR)/s_com!J41))),".")</f>
        <v>2.982111281395115E-6</v>
      </c>
      <c r="AB41" s="103">
        <f>IFERROR(IF((($C41*s_TR)/s_com!K41)&lt;0.01,($C41*s_TR)/s_com!K41,1-EXP(-(($C41*s_TR)/s_com!K41))),".")</f>
        <v>8.330977548024446E-6</v>
      </c>
      <c r="AC41" s="103">
        <f>IFERROR(IF((($C41*s_TR)/s_com!L41)&lt;0.01,($C41*s_TR)/s_com!L41,1-EXP(-(($C41*s_TR)/s_com!L41))),".")</f>
        <v>1.2602970296372208E-5</v>
      </c>
      <c r="AD41" s="103">
        <f>IFERROR(IF((($C41*s_TR)/s_com!M41)&lt;0.01,($C41*s_TR)/s_com!M41,1-EXP(-(($C41*s_TR)/s_com!M41))),".")</f>
        <v>3.0471970434890546E-6</v>
      </c>
      <c r="AE41" s="103">
        <f>IFERROR(IF((($C41*s_TR)/s_com!N41)&lt;0.01,($C41*s_TR)/s_com!N41,1-EXP(-(($C41*s_TR)/s_com!N41))),".")</f>
        <v>1.326754993580876E-5</v>
      </c>
      <c r="AF41" s="103">
        <f>IFERROR(IF((($C41*s_TR)/s_com!O41)&lt;0.01,($C41*s_TR)/s_com!O41,1-EXP(-(($C41*s_TR)/s_com!O41))),".")</f>
        <v>2.7753662027047837E-6</v>
      </c>
      <c r="AG41" s="103">
        <f>IFERROR(IF((($C41*s_TR)/s_com!P41)&lt;0.01,($C41*s_TR)/s_com!P41,1-EXP(-(($C41*s_TR)/s_com!P41))),".")</f>
        <v>7.7455405019624141E-6</v>
      </c>
      <c r="AH41" s="103">
        <f>IFERROR(IF((($C41*s_TR)/s_com!Q41)&lt;0.01,($C41*s_TR)/s_com!Q41,1-EXP(-(($C41*s_TR)/s_com!Q41))),".")</f>
        <v>1.1153538111782662E-5</v>
      </c>
      <c r="AI41" s="103">
        <f>IFERROR(IF((($C41*s_TR)/s_com!R41)&lt;0.01,($C41*s_TR)/s_com!R41,1-EXP(-(($C41*s_TR)/s_com!R41))),".")</f>
        <v>2.6784673620738903E-6</v>
      </c>
    </row>
    <row r="42" spans="1:35">
      <c r="A42" s="101" t="s">
        <v>313</v>
      </c>
      <c r="B42" s="102">
        <v>0.97898250799999997</v>
      </c>
      <c r="C42" s="89">
        <v>5</v>
      </c>
      <c r="D42" s="103">
        <f>IFERROR((($C42*s_TR)/s_com!C42),0)</f>
        <v>0</v>
      </c>
      <c r="E42" s="103">
        <f>IFERROR((($C42*s_TR)/s_com!D42),0)</f>
        <v>0</v>
      </c>
      <c r="F42" s="103">
        <f>IFERROR((($C42*s_TR)/s_com!E42),0)</f>
        <v>0</v>
      </c>
      <c r="G42" s="103">
        <f>IFERROR((($C42*s_TR)/s_com!F42),0)</f>
        <v>1.4451904841314567E-10</v>
      </c>
      <c r="H42" s="103">
        <f>IFERROR((($C42*s_TR)/s_com!G42),0)</f>
        <v>1.4451904841314567E-10</v>
      </c>
      <c r="I42" s="103">
        <f>IFERROR((($C42*s_TR)/s_com!H42),0)</f>
        <v>1.4451904841314567E-10</v>
      </c>
      <c r="J42" s="103">
        <f>IFERROR((($C42*s_TR)/s_com!I42),0)</f>
        <v>0</v>
      </c>
      <c r="K42" s="103">
        <f>IFERROR((($C42*s_TR)/s_com!J42),0)</f>
        <v>0</v>
      </c>
      <c r="L42" s="103">
        <f>IFERROR((($C42*s_TR)/s_com!K42),0)</f>
        <v>0</v>
      </c>
      <c r="M42" s="103">
        <f>IFERROR((($C42*s_TR)/s_com!L42),0)</f>
        <v>0</v>
      </c>
      <c r="N42" s="103">
        <f>IFERROR((($C42*s_TR)/s_com!M42),0)</f>
        <v>0</v>
      </c>
      <c r="O42" s="103">
        <f>IFERROR((($C42*s_TR)/s_com!N42),0)</f>
        <v>3.9816832912552299E-9</v>
      </c>
      <c r="P42" s="103">
        <f>IFERROR((($C42*s_TR)/s_com!O42),0)</f>
        <v>7.9445756448262052E-10</v>
      </c>
      <c r="Q42" s="103">
        <f>IFERROR((($C42*s_TR)/s_com!P42),0)</f>
        <v>2.2308356786264992E-9</v>
      </c>
      <c r="R42" s="103">
        <f>IFERROR((($C42*s_TR)/s_com!Q42),0)</f>
        <v>3.5406228453743173E-9</v>
      </c>
      <c r="S42" s="103">
        <f>IFERROR((($C42*s_TR)/s_com!R42),0)</f>
        <v>7.2749707882483974E-10</v>
      </c>
      <c r="T42" s="103" t="str">
        <f>IFERROR(IF((($C42*s_TR)/s_com!C42)&lt;0.01,($C42*s_TR)/s_com!C42,1-EXP(-(($C42*s_TR)/s_com!C42))),".")</f>
        <v>.</v>
      </c>
      <c r="U42" s="103" t="str">
        <f>IFERROR(IF((($C42*s_TR)/s_com!D42)&lt;0.01,($C42*s_TR)/s_com!D42,1-EXP(-(($C42*s_TR)/s_com!D42))),".")</f>
        <v>.</v>
      </c>
      <c r="V42" s="103" t="str">
        <f>IFERROR(IF((($C42*s_TR)/s_com!E42)&lt;0.01,($C42*s_TR)/s_com!E42,1-EXP(-(($C42*s_TR)/s_com!E42))),".")</f>
        <v>.</v>
      </c>
      <c r="W42" s="103">
        <f>IFERROR(IF((($C42*s_TR)/s_com!F42)&lt;0.01,($C42*s_TR)/s_com!F42,1-EXP(-(($C42*s_TR)/s_com!F42))),".")</f>
        <v>1.4451904841314567E-10</v>
      </c>
      <c r="X42" s="103">
        <f>IFERROR(IF((($C42*s_TR)/s_com!G42)&lt;0.01,($C42*s_TR)/s_com!G42,1-EXP(-(($C42*s_TR)/s_com!G42))),".")</f>
        <v>1.4451904841314567E-10</v>
      </c>
      <c r="Y42" s="103">
        <f>IFERROR(IF((($C42*s_TR)/s_com!H42)&lt;0.01,($C42*s_TR)/s_com!H42,1-EXP(-(($C42*s_TR)/s_com!H42))),".")</f>
        <v>1.4451904841314567E-10</v>
      </c>
      <c r="Z42" s="103" t="str">
        <f>IFERROR(IF((($C42*s_TR)/s_com!I42)&lt;0.01,($C42*s_TR)/s_com!I42,1-EXP(-(($C42*s_TR)/s_com!I42))),".")</f>
        <v>.</v>
      </c>
      <c r="AA42" s="103" t="str">
        <f>IFERROR(IF((($C42*s_TR)/s_com!J42)&lt;0.01,($C42*s_TR)/s_com!J42,1-EXP(-(($C42*s_TR)/s_com!J42))),".")</f>
        <v>.</v>
      </c>
      <c r="AB42" s="103" t="str">
        <f>IFERROR(IF((($C42*s_TR)/s_com!K42)&lt;0.01,($C42*s_TR)/s_com!K42,1-EXP(-(($C42*s_TR)/s_com!K42))),".")</f>
        <v>.</v>
      </c>
      <c r="AC42" s="103" t="str">
        <f>IFERROR(IF((($C42*s_TR)/s_com!L42)&lt;0.01,($C42*s_TR)/s_com!L42,1-EXP(-(($C42*s_TR)/s_com!L42))),".")</f>
        <v>.</v>
      </c>
      <c r="AD42" s="103" t="str">
        <f>IFERROR(IF((($C42*s_TR)/s_com!M42)&lt;0.01,($C42*s_TR)/s_com!M42,1-EXP(-(($C42*s_TR)/s_com!M42))),".")</f>
        <v>.</v>
      </c>
      <c r="AE42" s="103">
        <f>IFERROR(IF((($C42*s_TR)/s_com!N42)&lt;0.01,($C42*s_TR)/s_com!N42,1-EXP(-(($C42*s_TR)/s_com!N42))),".")</f>
        <v>3.9816832912552299E-9</v>
      </c>
      <c r="AF42" s="103">
        <f>IFERROR(IF((($C42*s_TR)/s_com!O42)&lt;0.01,($C42*s_TR)/s_com!O42,1-EXP(-(($C42*s_TR)/s_com!O42))),".")</f>
        <v>7.9445756448262052E-10</v>
      </c>
      <c r="AG42" s="103">
        <f>IFERROR(IF((($C42*s_TR)/s_com!P42)&lt;0.01,($C42*s_TR)/s_com!P42,1-EXP(-(($C42*s_TR)/s_com!P42))),".")</f>
        <v>2.2308356786264992E-9</v>
      </c>
      <c r="AH42" s="103">
        <f>IFERROR(IF((($C42*s_TR)/s_com!Q42)&lt;0.01,($C42*s_TR)/s_com!Q42,1-EXP(-(($C42*s_TR)/s_com!Q42))),".")</f>
        <v>3.5406228453743173E-9</v>
      </c>
      <c r="AI42" s="103">
        <f>IFERROR(IF((($C42*s_TR)/s_com!R42)&lt;0.01,($C42*s_TR)/s_com!R42,1-EXP(-(($C42*s_TR)/s_com!R42))),".")</f>
        <v>7.2749707882483974E-10</v>
      </c>
    </row>
    <row r="43" spans="1:35">
      <c r="A43" s="101" t="s">
        <v>314</v>
      </c>
      <c r="B43" s="102">
        <v>2.0897492E-2</v>
      </c>
      <c r="C43" s="89">
        <v>5</v>
      </c>
      <c r="D43" s="103">
        <f>IFERROR((($C43*s_TR)/s_com!C43),0)</f>
        <v>0</v>
      </c>
      <c r="E43" s="103">
        <f>IFERROR((($C43*s_TR)/s_com!D43),0)</f>
        <v>0</v>
      </c>
      <c r="F43" s="103">
        <f>IFERROR((($C43*s_TR)/s_com!E43),0)</f>
        <v>0</v>
      </c>
      <c r="G43" s="103">
        <f>IFERROR((($C43*s_TR)/s_com!F43),0)</f>
        <v>1.6796288513892853E-7</v>
      </c>
      <c r="H43" s="103">
        <f>IFERROR((($C43*s_TR)/s_com!G43),0)</f>
        <v>1.6796288513892853E-7</v>
      </c>
      <c r="I43" s="103">
        <f>IFERROR((($C43*s_TR)/s_com!H43),0)</f>
        <v>1.6796288513892853E-7</v>
      </c>
      <c r="J43" s="103">
        <f>IFERROR((($C43*s_TR)/s_com!I43),0)</f>
        <v>5.1517077184512936E-6</v>
      </c>
      <c r="K43" s="103">
        <f>IFERROR((($C43*s_TR)/s_com!J43),0)</f>
        <v>9.5108450186793104E-7</v>
      </c>
      <c r="L43" s="103">
        <f>IFERROR((($C43*s_TR)/s_com!K43),0)</f>
        <v>2.7320368534049389E-6</v>
      </c>
      <c r="M43" s="103">
        <f>IFERROR((($C43*s_TR)/s_com!L43),0)</f>
        <v>4.3474818529012051E-6</v>
      </c>
      <c r="N43" s="103">
        <f>IFERROR((($C43*s_TR)/s_com!M43),0)</f>
        <v>9.2660806248162396E-7</v>
      </c>
      <c r="O43" s="103">
        <f>IFERROR((($C43*s_TR)/s_com!N43),0)</f>
        <v>5.1029533867309354E-6</v>
      </c>
      <c r="P43" s="103">
        <f>IFERROR((($C43*s_TR)/s_com!O43),0)</f>
        <v>9.3090031860837521E-7</v>
      </c>
      <c r="Q43" s="103">
        <f>IFERROR((($C43*s_TR)/s_com!P43),0)</f>
        <v>2.7052240136238894E-6</v>
      </c>
      <c r="R43" s="103">
        <f>IFERROR((($C43*s_TR)/s_com!Q43),0)</f>
        <v>4.1765217744709513E-6</v>
      </c>
      <c r="S43" s="103">
        <f>IFERROR((($C43*s_TR)/s_com!R43),0)</f>
        <v>8.4551143694389103E-7</v>
      </c>
      <c r="T43" s="103" t="str">
        <f>IFERROR(IF((($C43*s_TR)/s_com!C43)&lt;0.01,($C43*s_TR)/s_com!C43,1-EXP(-(($C43*s_TR)/s_com!C43))),".")</f>
        <v>.</v>
      </c>
      <c r="U43" s="103" t="str">
        <f>IFERROR(IF((($C43*s_TR)/s_com!D43)&lt;0.01,($C43*s_TR)/s_com!D43,1-EXP(-(($C43*s_TR)/s_com!D43))),".")</f>
        <v>.</v>
      </c>
      <c r="V43" s="103" t="str">
        <f>IFERROR(IF((($C43*s_TR)/s_com!E43)&lt;0.01,($C43*s_TR)/s_com!E43,1-EXP(-(($C43*s_TR)/s_com!E43))),".")</f>
        <v>.</v>
      </c>
      <c r="W43" s="103">
        <f>IFERROR(IF((($C43*s_TR)/s_com!F43)&lt;0.01,($C43*s_TR)/s_com!F43,1-EXP(-(($C43*s_TR)/s_com!F43))),".")</f>
        <v>1.6796288513892853E-7</v>
      </c>
      <c r="X43" s="103">
        <f>IFERROR(IF((($C43*s_TR)/s_com!G43)&lt;0.01,($C43*s_TR)/s_com!G43,1-EXP(-(($C43*s_TR)/s_com!G43))),".")</f>
        <v>1.6796288513892853E-7</v>
      </c>
      <c r="Y43" s="103">
        <f>IFERROR(IF((($C43*s_TR)/s_com!H43)&lt;0.01,($C43*s_TR)/s_com!H43,1-EXP(-(($C43*s_TR)/s_com!H43))),".")</f>
        <v>1.6796288513892853E-7</v>
      </c>
      <c r="Z43" s="103">
        <f>IFERROR(IF((($C43*s_TR)/s_com!I43)&lt;0.01,($C43*s_TR)/s_com!I43,1-EXP(-(($C43*s_TR)/s_com!I43))),".")</f>
        <v>5.1517077184512936E-6</v>
      </c>
      <c r="AA43" s="103">
        <f>IFERROR(IF((($C43*s_TR)/s_com!J43)&lt;0.01,($C43*s_TR)/s_com!J43,1-EXP(-(($C43*s_TR)/s_com!J43))),".")</f>
        <v>9.5108450186793104E-7</v>
      </c>
      <c r="AB43" s="103">
        <f>IFERROR(IF((($C43*s_TR)/s_com!K43)&lt;0.01,($C43*s_TR)/s_com!K43,1-EXP(-(($C43*s_TR)/s_com!K43))),".")</f>
        <v>2.7320368534049389E-6</v>
      </c>
      <c r="AC43" s="103">
        <f>IFERROR(IF((($C43*s_TR)/s_com!L43)&lt;0.01,($C43*s_TR)/s_com!L43,1-EXP(-(($C43*s_TR)/s_com!L43))),".")</f>
        <v>4.3474818529012051E-6</v>
      </c>
      <c r="AD43" s="103">
        <f>IFERROR(IF((($C43*s_TR)/s_com!M43)&lt;0.01,($C43*s_TR)/s_com!M43,1-EXP(-(($C43*s_TR)/s_com!M43))),".")</f>
        <v>9.2660806248162396E-7</v>
      </c>
      <c r="AE43" s="103">
        <f>IFERROR(IF((($C43*s_TR)/s_com!N43)&lt;0.01,($C43*s_TR)/s_com!N43,1-EXP(-(($C43*s_TR)/s_com!N43))),".")</f>
        <v>5.1029533867309354E-6</v>
      </c>
      <c r="AF43" s="103">
        <f>IFERROR(IF((($C43*s_TR)/s_com!O43)&lt;0.01,($C43*s_TR)/s_com!O43,1-EXP(-(($C43*s_TR)/s_com!O43))),".")</f>
        <v>9.3090031860837521E-7</v>
      </c>
      <c r="AG43" s="103">
        <f>IFERROR(IF((($C43*s_TR)/s_com!P43)&lt;0.01,($C43*s_TR)/s_com!P43,1-EXP(-(($C43*s_TR)/s_com!P43))),".")</f>
        <v>2.7052240136238894E-6</v>
      </c>
      <c r="AH43" s="103">
        <f>IFERROR(IF((($C43*s_TR)/s_com!Q43)&lt;0.01,($C43*s_TR)/s_com!Q43,1-EXP(-(($C43*s_TR)/s_com!Q43))),".")</f>
        <v>4.1765217744709513E-6</v>
      </c>
      <c r="AI43" s="103">
        <f>IFERROR(IF((($C43*s_TR)/s_com!R43)&lt;0.01,($C43*s_TR)/s_com!R43,1-EXP(-(($C43*s_TR)/s_com!R43))),".")</f>
        <v>8.4551143694389103E-7</v>
      </c>
    </row>
    <row r="44" spans="1:35">
      <c r="A44" s="101" t="s">
        <v>315</v>
      </c>
      <c r="B44" s="102">
        <v>0.99987999999999999</v>
      </c>
      <c r="C44" s="89">
        <v>5</v>
      </c>
      <c r="D44" s="103">
        <f>IFERROR((($C44*s_TR)/s_com!C44),0)</f>
        <v>8.987085069922048E-8</v>
      </c>
      <c r="E44" s="103">
        <f>IFERROR((($C44*s_TR)/s_com!D44),0)</f>
        <v>1.0171475175369728E-5</v>
      </c>
      <c r="F44" s="103">
        <f>IFERROR((($C44*s_TR)/s_com!E44),0)</f>
        <v>1.2208813844235093E-8</v>
      </c>
      <c r="G44" s="103">
        <f>IFERROR((($C44*s_TR)/s_com!F44),0)</f>
        <v>2.5371950644904407E-9</v>
      </c>
      <c r="H44" s="103">
        <f>IFERROR((($C44*s_TR)/s_com!G44),0)</f>
        <v>1.0461685960794601E-7</v>
      </c>
      <c r="I44" s="103">
        <f>IFERROR((($C44*s_TR)/s_com!H44),0)</f>
        <v>1.026388322113344E-5</v>
      </c>
      <c r="J44" s="103">
        <f>IFERROR((($C44*s_TR)/s_com!I44),0)</f>
        <v>1.4458550772035402E-8</v>
      </c>
      <c r="K44" s="103">
        <f>IFERROR((($C44*s_TR)/s_com!J44),0)</f>
        <v>4.9599115474504062E-9</v>
      </c>
      <c r="L44" s="103">
        <f>IFERROR((($C44*s_TR)/s_com!K44),0)</f>
        <v>1.1214806337961374E-8</v>
      </c>
      <c r="M44" s="103">
        <f>IFERROR((($C44*s_TR)/s_com!L44),0)</f>
        <v>1.4238529347243557E-8</v>
      </c>
      <c r="N44" s="103">
        <f>IFERROR((($C44*s_TR)/s_com!M44),0)</f>
        <v>1.521290994275029E-8</v>
      </c>
      <c r="O44" s="103">
        <f>IFERROR((($C44*s_TR)/s_com!N44),0)</f>
        <v>1.2138708670552111E-8</v>
      </c>
      <c r="P44" s="103">
        <f>IFERROR((($C44*s_TR)/s_com!O44),0)</f>
        <v>4.1641048439415716E-9</v>
      </c>
      <c r="Q44" s="103">
        <f>IFERROR((($C44*s_TR)/s_com!P44),0)</f>
        <v>9.4154157688108544E-9</v>
      </c>
      <c r="R44" s="103">
        <f>IFERROR((($C44*s_TR)/s_com!Q44),0)</f>
        <v>1.1953989190782838E-8</v>
      </c>
      <c r="S44" s="103">
        <f>IFERROR((($C44*s_TR)/s_com!R44),0)</f>
        <v>1.277203260118961E-8</v>
      </c>
      <c r="T44" s="103">
        <f>IFERROR(IF((($C44*s_TR)/s_com!C44)&lt;0.01,($C44*s_TR)/s_com!C44,1-EXP(-(($C44*s_TR)/s_com!C44))),".")</f>
        <v>8.987085069922048E-8</v>
      </c>
      <c r="U44" s="103">
        <f>IFERROR(IF((($C44*s_TR)/s_com!D44)&lt;0.01,($C44*s_TR)/s_com!D44,1-EXP(-(($C44*s_TR)/s_com!D44))),".")</f>
        <v>1.0171475175369728E-5</v>
      </c>
      <c r="V44" s="103">
        <f>IFERROR(IF((($C44*s_TR)/s_com!E44)&lt;0.01,($C44*s_TR)/s_com!E44,1-EXP(-(($C44*s_TR)/s_com!E44))),".")</f>
        <v>1.2208813844235093E-8</v>
      </c>
      <c r="W44" s="103">
        <f>IFERROR(IF((($C44*s_TR)/s_com!F44)&lt;0.01,($C44*s_TR)/s_com!F44,1-EXP(-(($C44*s_TR)/s_com!F44))),".")</f>
        <v>2.5371950644904407E-9</v>
      </c>
      <c r="X44" s="103">
        <f>IFERROR(IF((($C44*s_TR)/s_com!G44)&lt;0.01,($C44*s_TR)/s_com!G44,1-EXP(-(($C44*s_TR)/s_com!G44))),".")</f>
        <v>1.0461685960794601E-7</v>
      </c>
      <c r="Y44" s="103">
        <f>IFERROR(IF((($C44*s_TR)/s_com!H44)&lt;0.01,($C44*s_TR)/s_com!H44,1-EXP(-(($C44*s_TR)/s_com!H44))),".")</f>
        <v>1.026388322113344E-5</v>
      </c>
      <c r="Z44" s="103">
        <f>IFERROR(IF((($C44*s_TR)/s_com!I44)&lt;0.01,($C44*s_TR)/s_com!I44,1-EXP(-(($C44*s_TR)/s_com!I44))),".")</f>
        <v>1.4458550772035402E-8</v>
      </c>
      <c r="AA44" s="103">
        <f>IFERROR(IF((($C44*s_TR)/s_com!J44)&lt;0.01,($C44*s_TR)/s_com!J44,1-EXP(-(($C44*s_TR)/s_com!J44))),".")</f>
        <v>4.9599115474504062E-9</v>
      </c>
      <c r="AB44" s="103">
        <f>IFERROR(IF((($C44*s_TR)/s_com!K44)&lt;0.01,($C44*s_TR)/s_com!K44,1-EXP(-(($C44*s_TR)/s_com!K44))),".")</f>
        <v>1.1214806337961374E-8</v>
      </c>
      <c r="AC44" s="103">
        <f>IFERROR(IF((($C44*s_TR)/s_com!L44)&lt;0.01,($C44*s_TR)/s_com!L44,1-EXP(-(($C44*s_TR)/s_com!L44))),".")</f>
        <v>1.4238529347243557E-8</v>
      </c>
      <c r="AD44" s="103">
        <f>IFERROR(IF((($C44*s_TR)/s_com!M44)&lt;0.01,($C44*s_TR)/s_com!M44,1-EXP(-(($C44*s_TR)/s_com!M44))),".")</f>
        <v>1.521290994275029E-8</v>
      </c>
      <c r="AE44" s="103">
        <f>IFERROR(IF((($C44*s_TR)/s_com!N44)&lt;0.01,($C44*s_TR)/s_com!N44,1-EXP(-(($C44*s_TR)/s_com!N44))),".")</f>
        <v>1.2138708670552111E-8</v>
      </c>
      <c r="AF44" s="103">
        <f>IFERROR(IF((($C44*s_TR)/s_com!O44)&lt;0.01,($C44*s_TR)/s_com!O44,1-EXP(-(($C44*s_TR)/s_com!O44))),".")</f>
        <v>4.1641048439415716E-9</v>
      </c>
      <c r="AG44" s="103">
        <f>IFERROR(IF((($C44*s_TR)/s_com!P44)&lt;0.01,($C44*s_TR)/s_com!P44,1-EXP(-(($C44*s_TR)/s_com!P44))),".")</f>
        <v>9.4154157688108544E-9</v>
      </c>
      <c r="AH44" s="103">
        <f>IFERROR(IF((($C44*s_TR)/s_com!Q44)&lt;0.01,($C44*s_TR)/s_com!Q44,1-EXP(-(($C44*s_TR)/s_com!Q44))),".")</f>
        <v>1.1953989190782838E-8</v>
      </c>
      <c r="AI44" s="103">
        <f>IFERROR(IF((($C44*s_TR)/s_com!R44)&lt;0.01,($C44*s_TR)/s_com!R44,1-EXP(-(($C44*s_TR)/s_com!R44))),".")</f>
        <v>1.277203260118961E-8</v>
      </c>
    </row>
    <row r="45" spans="1:35">
      <c r="A45" s="98" t="s">
        <v>33</v>
      </c>
      <c r="B45" s="98" t="s">
        <v>24</v>
      </c>
      <c r="C45" s="113">
        <v>5</v>
      </c>
      <c r="D45" s="99">
        <f>SUM(D46:D47)</f>
        <v>2.3396462348400109E-5</v>
      </c>
      <c r="E45" s="99">
        <f t="shared" ref="E45:S45" si="2">SUM(E46:E47)</f>
        <v>5.5026682442327196E-3</v>
      </c>
      <c r="F45" s="99">
        <f t="shared" si="2"/>
        <v>6.6048484690893681E-6</v>
      </c>
      <c r="G45" s="99">
        <f t="shared" si="2"/>
        <v>2.2397267917200418E-6</v>
      </c>
      <c r="H45" s="99">
        <f t="shared" si="2"/>
        <v>3.2241037609209514E-5</v>
      </c>
      <c r="I45" s="99">
        <f t="shared" si="2"/>
        <v>5.5283044333728397E-3</v>
      </c>
      <c r="J45" s="99">
        <f t="shared" si="2"/>
        <v>6.2727601718338863E-5</v>
      </c>
      <c r="K45" s="99">
        <f t="shared" si="2"/>
        <v>1.2787671477921031E-5</v>
      </c>
      <c r="L45" s="99">
        <f t="shared" si="2"/>
        <v>3.6057605480031188E-5</v>
      </c>
      <c r="M45" s="99">
        <f t="shared" si="2"/>
        <v>5.5910717411430492E-5</v>
      </c>
      <c r="N45" s="99">
        <f t="shared" si="2"/>
        <v>1.2530180530529499E-5</v>
      </c>
      <c r="O45" s="99">
        <f t="shared" si="2"/>
        <v>5.8280204420156262E-5</v>
      </c>
      <c r="P45" s="99">
        <f t="shared" si="2"/>
        <v>1.213641012128152E-5</v>
      </c>
      <c r="Q45" s="99">
        <f t="shared" si="2"/>
        <v>3.358684442052403E-5</v>
      </c>
      <c r="R45" s="99">
        <f t="shared" si="2"/>
        <v>5.4229092930697729E-5</v>
      </c>
      <c r="S45" s="99">
        <f t="shared" si="2"/>
        <v>1.1274601626797372E-5</v>
      </c>
      <c r="T45" s="100">
        <f>IFERROR(IF(D45&lt;0.01,D45,1-EXP(-(D45))),".")</f>
        <v>2.3396462348400109E-5</v>
      </c>
      <c r="U45" s="100">
        <f t="shared" ref="U45:AI45" si="3">IFERROR(IF(E45&lt;0.01,E45,1-EXP(-(E45))),".")</f>
        <v>5.5026682442327196E-3</v>
      </c>
      <c r="V45" s="100">
        <f t="shared" si="3"/>
        <v>6.6048484690893681E-6</v>
      </c>
      <c r="W45" s="100">
        <f t="shared" si="3"/>
        <v>2.2397267917200418E-6</v>
      </c>
      <c r="X45" s="100">
        <f t="shared" si="3"/>
        <v>3.2241037609209514E-5</v>
      </c>
      <c r="Y45" s="100">
        <f t="shared" si="3"/>
        <v>5.5283044333728397E-3</v>
      </c>
      <c r="Z45" s="100">
        <f t="shared" si="3"/>
        <v>6.2727601718338863E-5</v>
      </c>
      <c r="AA45" s="100">
        <f t="shared" si="3"/>
        <v>1.2787671477921031E-5</v>
      </c>
      <c r="AB45" s="100">
        <f t="shared" si="3"/>
        <v>3.6057605480031188E-5</v>
      </c>
      <c r="AC45" s="100">
        <f t="shared" si="3"/>
        <v>5.5910717411430492E-5</v>
      </c>
      <c r="AD45" s="100">
        <f t="shared" si="3"/>
        <v>1.2530180530529499E-5</v>
      </c>
      <c r="AE45" s="100">
        <f t="shared" si="3"/>
        <v>5.8280204420156262E-5</v>
      </c>
      <c r="AF45" s="100">
        <f t="shared" si="3"/>
        <v>1.213641012128152E-5</v>
      </c>
      <c r="AG45" s="100">
        <f t="shared" si="3"/>
        <v>3.358684442052403E-5</v>
      </c>
      <c r="AH45" s="100">
        <f t="shared" si="3"/>
        <v>5.4229092930697729E-5</v>
      </c>
      <c r="AI45" s="100">
        <f t="shared" si="3"/>
        <v>1.1274601626797372E-5</v>
      </c>
    </row>
    <row r="46" spans="1:35">
      <c r="A46" s="101" t="s">
        <v>316</v>
      </c>
      <c r="B46" s="102">
        <v>1</v>
      </c>
      <c r="C46" s="89">
        <v>5</v>
      </c>
      <c r="D46" s="103">
        <f>IFERROR((($C46*s_TR)/s_com!C46),0)</f>
        <v>2.3396462348400109E-5</v>
      </c>
      <c r="E46" s="103">
        <f>IFERROR((($C46*s_TR)/s_com!D46),0)</f>
        <v>5.5026682442327196E-3</v>
      </c>
      <c r="F46" s="103">
        <f>IFERROR((($C46*s_TR)/s_com!E46),0)</f>
        <v>6.6048484690893681E-6</v>
      </c>
      <c r="G46" s="103">
        <f>IFERROR((($C46*s_TR)/s_com!F46),0)</f>
        <v>2.4994667220116446E-9</v>
      </c>
      <c r="H46" s="103">
        <f>IFERROR((($C46*s_TR)/s_com!G46),0)</f>
        <v>3.0003810284211487E-5</v>
      </c>
      <c r="I46" s="103">
        <f>IFERROR((($C46*s_TR)/s_com!H46),0)</f>
        <v>5.5260672060478419E-3</v>
      </c>
      <c r="J46" s="103">
        <f>IFERROR((($C46*s_TR)/s_com!I46),0)</f>
        <v>1.486894626305754E-8</v>
      </c>
      <c r="K46" s="103">
        <f>IFERROR((($C46*s_TR)/s_com!J46),0)</f>
        <v>5.1805546387989046E-9</v>
      </c>
      <c r="L46" s="103">
        <f>IFERROR((($C46*s_TR)/s_com!K46),0)</f>
        <v>1.1417338864149042E-8</v>
      </c>
      <c r="M46" s="103">
        <f>IFERROR((($C46*s_TR)/s_com!L46),0)</f>
        <v>1.4586027623802735E-8</v>
      </c>
      <c r="N46" s="103">
        <f>IFERROR((($C46*s_TR)/s_com!M46),0)</f>
        <v>1.4900381667419177E-8</v>
      </c>
      <c r="O46" s="103">
        <f>IFERROR((($C46*s_TR)/s_com!N46),0)</f>
        <v>1.1840487786835952E-8</v>
      </c>
      <c r="P46" s="103">
        <f>IFERROR((($C46*s_TR)/s_com!O46),0)</f>
        <v>4.4123802488147731E-9</v>
      </c>
      <c r="Q46" s="103">
        <f>IFERROR((($C46*s_TR)/s_com!P46),0)</f>
        <v>9.8833596221927665E-9</v>
      </c>
      <c r="R46" s="103">
        <f>IFERROR((($C46*s_TR)/s_com!Q46),0)</f>
        <v>1.1887669803374191E-8</v>
      </c>
      <c r="S46" s="103">
        <f>IFERROR((($C46*s_TR)/s_com!R46),0)</f>
        <v>1.2582111208517818E-8</v>
      </c>
      <c r="T46" s="103">
        <f>IFERROR(IF((($C46*s_TR)/s_com!C46)&lt;0.01,($C46*s_TR)/s_com!C46,1-EXP(-(($C46*s_TR)/s_com!C46))),".")</f>
        <v>2.3396462348400109E-5</v>
      </c>
      <c r="U46" s="103">
        <f>IFERROR(IF((($C46*s_TR)/s_com!D46)&lt;0.01,($C46*s_TR)/s_com!D46,1-EXP(-(($C46*s_TR)/s_com!D46))),".")</f>
        <v>5.5026682442327196E-3</v>
      </c>
      <c r="V46" s="103">
        <f>IFERROR(IF((($C46*s_TR)/s_com!E46)&lt;0.01,($C46*s_TR)/s_com!E46,1-EXP(-(($C46*s_TR)/s_com!E46))),".")</f>
        <v>6.6048484690893681E-6</v>
      </c>
      <c r="W46" s="103">
        <f>IFERROR(IF((($C46*s_TR)/s_com!F46)&lt;0.01,($C46*s_TR)/s_com!F46,1-EXP(-(($C46*s_TR)/s_com!F46))),".")</f>
        <v>2.4994667220116446E-9</v>
      </c>
      <c r="X46" s="103">
        <f>IFERROR(IF((($C46*s_TR)/s_com!G46)&lt;0.01,($C46*s_TR)/s_com!G46,1-EXP(-(($C46*s_TR)/s_com!G46))),".")</f>
        <v>3.0003810284211487E-5</v>
      </c>
      <c r="Y46" s="103">
        <f>IFERROR(IF((($C46*s_TR)/s_com!H46)&lt;0.01,($C46*s_TR)/s_com!H46,1-EXP(-(($C46*s_TR)/s_com!H46))),".")</f>
        <v>5.5260672060478419E-3</v>
      </c>
      <c r="Z46" s="103">
        <f>IFERROR(IF((($C46*s_TR)/s_com!I46)&lt;0.01,($C46*s_TR)/s_com!I46,1-EXP(-(($C46*s_TR)/s_com!I46))),".")</f>
        <v>1.486894626305754E-8</v>
      </c>
      <c r="AA46" s="103">
        <f>IFERROR(IF((($C46*s_TR)/s_com!J46)&lt;0.01,($C46*s_TR)/s_com!J46,1-EXP(-(($C46*s_TR)/s_com!J46))),".")</f>
        <v>5.1805546387989046E-9</v>
      </c>
      <c r="AB46" s="103">
        <f>IFERROR(IF((($C46*s_TR)/s_com!K46)&lt;0.01,($C46*s_TR)/s_com!K46,1-EXP(-(($C46*s_TR)/s_com!K46))),".")</f>
        <v>1.1417338864149042E-8</v>
      </c>
      <c r="AC46" s="103">
        <f>IFERROR(IF((($C46*s_TR)/s_com!L46)&lt;0.01,($C46*s_TR)/s_com!L46,1-EXP(-(($C46*s_TR)/s_com!L46))),".")</f>
        <v>1.4586027623802735E-8</v>
      </c>
      <c r="AD46" s="103">
        <f>IFERROR(IF((($C46*s_TR)/s_com!M46)&lt;0.01,($C46*s_TR)/s_com!M46,1-EXP(-(($C46*s_TR)/s_com!M46))),".")</f>
        <v>1.4900381667419177E-8</v>
      </c>
      <c r="AE46" s="103">
        <f>IFERROR(IF((($C46*s_TR)/s_com!N46)&lt;0.01,($C46*s_TR)/s_com!N46,1-EXP(-(($C46*s_TR)/s_com!N46))),".")</f>
        <v>1.1840487786835952E-8</v>
      </c>
      <c r="AF46" s="103">
        <f>IFERROR(IF((($C46*s_TR)/s_com!O46)&lt;0.01,($C46*s_TR)/s_com!O46,1-EXP(-(($C46*s_TR)/s_com!O46))),".")</f>
        <v>4.4123802488147731E-9</v>
      </c>
      <c r="AG46" s="103">
        <f>IFERROR(IF((($C46*s_TR)/s_com!P46)&lt;0.01,($C46*s_TR)/s_com!P46,1-EXP(-(($C46*s_TR)/s_com!P46))),".")</f>
        <v>9.8833596221927665E-9</v>
      </c>
      <c r="AH46" s="103">
        <f>IFERROR(IF((($C46*s_TR)/s_com!Q46)&lt;0.01,($C46*s_TR)/s_com!Q46,1-EXP(-(($C46*s_TR)/s_com!Q46))),".")</f>
        <v>1.1887669803374191E-8</v>
      </c>
      <c r="AI46" s="103">
        <f>IFERROR(IF((($C46*s_TR)/s_com!R46)&lt;0.01,($C46*s_TR)/s_com!R46,1-EXP(-(($C46*s_TR)/s_com!R46))),".")</f>
        <v>1.2582111208517818E-8</v>
      </c>
    </row>
    <row r="47" spans="1:35">
      <c r="A47" s="101" t="s">
        <v>317</v>
      </c>
      <c r="B47" s="102">
        <v>0.94399</v>
      </c>
      <c r="C47" s="89">
        <v>5</v>
      </c>
      <c r="D47" s="103">
        <f>IFERROR((($C47*s_TR)/s_com!C47),0)</f>
        <v>0</v>
      </c>
      <c r="E47" s="103">
        <f>IFERROR((($C47*s_TR)/s_com!D47),0)</f>
        <v>0</v>
      </c>
      <c r="F47" s="103">
        <f>IFERROR((($C47*s_TR)/s_com!E47),0)</f>
        <v>0</v>
      </c>
      <c r="G47" s="103">
        <f>IFERROR((($C47*s_TR)/s_com!F47),0)</f>
        <v>2.2372273249980301E-6</v>
      </c>
      <c r="H47" s="103">
        <f>IFERROR((($C47*s_TR)/s_com!G47),0)</f>
        <v>2.2372273249980301E-6</v>
      </c>
      <c r="I47" s="103">
        <f>IFERROR((($C47*s_TR)/s_com!H47),0)</f>
        <v>2.2372273249980301E-6</v>
      </c>
      <c r="J47" s="103">
        <f>IFERROR((($C47*s_TR)/s_com!I47),0)</f>
        <v>6.2712732772075811E-5</v>
      </c>
      <c r="K47" s="103">
        <f>IFERROR((($C47*s_TR)/s_com!J47),0)</f>
        <v>1.2782490923282232E-5</v>
      </c>
      <c r="L47" s="103">
        <f>IFERROR((($C47*s_TR)/s_com!K47),0)</f>
        <v>3.6046188141167041E-5</v>
      </c>
      <c r="M47" s="103">
        <f>IFERROR((($C47*s_TR)/s_com!L47),0)</f>
        <v>5.5896131383806688E-5</v>
      </c>
      <c r="N47" s="103">
        <f>IFERROR((($C47*s_TR)/s_com!M47),0)</f>
        <v>1.251528014886208E-5</v>
      </c>
      <c r="O47" s="103">
        <f>IFERROR((($C47*s_TR)/s_com!N47),0)</f>
        <v>5.8268363932369428E-5</v>
      </c>
      <c r="P47" s="103">
        <f>IFERROR((($C47*s_TR)/s_com!O47),0)</f>
        <v>1.2131997741032705E-5</v>
      </c>
      <c r="Q47" s="103">
        <f>IFERROR((($C47*s_TR)/s_com!P47),0)</f>
        <v>3.3576961060901839E-5</v>
      </c>
      <c r="R47" s="103">
        <f>IFERROR((($C47*s_TR)/s_com!Q47),0)</f>
        <v>5.4217205260894354E-5</v>
      </c>
      <c r="S47" s="103">
        <f>IFERROR((($C47*s_TR)/s_com!R47),0)</f>
        <v>1.1262019515588855E-5</v>
      </c>
      <c r="T47" s="103" t="str">
        <f>IFERROR(IF((($C47*s_TR)/s_com!C47)&lt;0.01,($C47*s_TR)/s_com!C47,1-EXP(-(($C47*s_TR)/s_com!C47))),".")</f>
        <v>.</v>
      </c>
      <c r="U47" s="103" t="str">
        <f>IFERROR(IF((($C47*s_TR)/s_com!D47)&lt;0.01,($C47*s_TR)/s_com!D47,1-EXP(-(($C47*s_TR)/s_com!D47))),".")</f>
        <v>.</v>
      </c>
      <c r="V47" s="103" t="str">
        <f>IFERROR(IF((($C47*s_TR)/s_com!E47)&lt;0.01,($C47*s_TR)/s_com!E47,1-EXP(-(($C47*s_TR)/s_com!E47))),".")</f>
        <v>.</v>
      </c>
      <c r="W47" s="103">
        <f>IFERROR(IF((($C47*s_TR)/s_com!F47)&lt;0.01,($C47*s_TR)/s_com!F47,1-EXP(-(($C47*s_TR)/s_com!F47))),".")</f>
        <v>2.2372273249980301E-6</v>
      </c>
      <c r="X47" s="103">
        <f>IFERROR(IF((($C47*s_TR)/s_com!G47)&lt;0.01,($C47*s_TR)/s_com!G47,1-EXP(-(($C47*s_TR)/s_com!G47))),".")</f>
        <v>2.2372273249980301E-6</v>
      </c>
      <c r="Y47" s="103">
        <f>IFERROR(IF((($C47*s_TR)/s_com!H47)&lt;0.01,($C47*s_TR)/s_com!H47,1-EXP(-(($C47*s_TR)/s_com!H47))),".")</f>
        <v>2.2372273249980301E-6</v>
      </c>
      <c r="Z47" s="103">
        <f>IFERROR(IF((($C47*s_TR)/s_com!I47)&lt;0.01,($C47*s_TR)/s_com!I47,1-EXP(-(($C47*s_TR)/s_com!I47))),".")</f>
        <v>6.2712732772075811E-5</v>
      </c>
      <c r="AA47" s="103">
        <f>IFERROR(IF((($C47*s_TR)/s_com!J47)&lt;0.01,($C47*s_TR)/s_com!J47,1-EXP(-(($C47*s_TR)/s_com!J47))),".")</f>
        <v>1.2782490923282232E-5</v>
      </c>
      <c r="AB47" s="103">
        <f>IFERROR(IF((($C47*s_TR)/s_com!K47)&lt;0.01,($C47*s_TR)/s_com!K47,1-EXP(-(($C47*s_TR)/s_com!K47))),".")</f>
        <v>3.6046188141167041E-5</v>
      </c>
      <c r="AC47" s="103">
        <f>IFERROR(IF((($C47*s_TR)/s_com!L47)&lt;0.01,($C47*s_TR)/s_com!L47,1-EXP(-(($C47*s_TR)/s_com!L47))),".")</f>
        <v>5.5896131383806688E-5</v>
      </c>
      <c r="AD47" s="103">
        <f>IFERROR(IF((($C47*s_TR)/s_com!M47)&lt;0.01,($C47*s_TR)/s_com!M47,1-EXP(-(($C47*s_TR)/s_com!M47))),".")</f>
        <v>1.251528014886208E-5</v>
      </c>
      <c r="AE47" s="103">
        <f>IFERROR(IF((($C47*s_TR)/s_com!N47)&lt;0.01,($C47*s_TR)/s_com!N47,1-EXP(-(($C47*s_TR)/s_com!N47))),".")</f>
        <v>5.8268363932369428E-5</v>
      </c>
      <c r="AF47" s="103">
        <f>IFERROR(IF((($C47*s_TR)/s_com!O47)&lt;0.01,($C47*s_TR)/s_com!O47,1-EXP(-(($C47*s_TR)/s_com!O47))),".")</f>
        <v>1.2131997741032705E-5</v>
      </c>
      <c r="AG47" s="103">
        <f>IFERROR(IF((($C47*s_TR)/s_com!P47)&lt;0.01,($C47*s_TR)/s_com!P47,1-EXP(-(($C47*s_TR)/s_com!P47))),".")</f>
        <v>3.3576961060901839E-5</v>
      </c>
      <c r="AH47" s="103">
        <f>IFERROR(IF((($C47*s_TR)/s_com!Q47)&lt;0.01,($C47*s_TR)/s_com!Q47,1-EXP(-(($C47*s_TR)/s_com!Q47))),".")</f>
        <v>5.4217205260894354E-5</v>
      </c>
      <c r="AI47" s="103">
        <f>IFERROR(IF((($C47*s_TR)/s_com!R47)&lt;0.01,($C47*s_TR)/s_com!R47,1-EXP(-(($C47*s_TR)/s_com!R47))),".")</f>
        <v>1.1262019515588855E-5</v>
      </c>
    </row>
    <row r="48" spans="1:35">
      <c r="A48" s="98" t="s">
        <v>46</v>
      </c>
      <c r="B48" s="98" t="s">
        <v>24</v>
      </c>
      <c r="C48" s="113">
        <v>5</v>
      </c>
      <c r="D48" s="99">
        <f>SUM(D49:D62)</f>
        <v>1.7178543016076785E-3</v>
      </c>
      <c r="E48" s="99">
        <f t="shared" ref="E48:S48" si="4">SUM(E49:E62)</f>
        <v>2.8934389859410823</v>
      </c>
      <c r="F48" s="99">
        <f t="shared" si="4"/>
        <v>3.4729925934979221E-3</v>
      </c>
      <c r="G48" s="99">
        <f t="shared" si="4"/>
        <v>6.6147618837868009E-6</v>
      </c>
      <c r="H48" s="99">
        <f t="shared" si="4"/>
        <v>5.1974616569893878E-3</v>
      </c>
      <c r="I48" s="99">
        <f t="shared" si="4"/>
        <v>2.8951634550045737</v>
      </c>
      <c r="J48" s="99">
        <f t="shared" si="4"/>
        <v>2.0105460891841056E-4</v>
      </c>
      <c r="K48" s="99">
        <f t="shared" si="4"/>
        <v>3.7609660131691801E-5</v>
      </c>
      <c r="L48" s="99">
        <f t="shared" si="4"/>
        <v>1.0746104341757891E-4</v>
      </c>
      <c r="M48" s="99">
        <f t="shared" si="4"/>
        <v>1.7084228465635476E-4</v>
      </c>
      <c r="N48" s="99">
        <f t="shared" si="4"/>
        <v>3.6657480343465095E-5</v>
      </c>
      <c r="O48" s="99">
        <f t="shared" si="4"/>
        <v>1.9761149215054394E-4</v>
      </c>
      <c r="P48" s="99">
        <f t="shared" si="4"/>
        <v>3.6594482604717632E-5</v>
      </c>
      <c r="Q48" s="99">
        <f t="shared" si="4"/>
        <v>1.0563707133955628E-4</v>
      </c>
      <c r="R48" s="99">
        <f t="shared" si="4"/>
        <v>1.6588096554952827E-4</v>
      </c>
      <c r="S48" s="99">
        <f t="shared" si="4"/>
        <v>3.3298170728468938E-5</v>
      </c>
      <c r="T48" s="100">
        <f>IFERROR(IF(D48&lt;0.01,D48,1-EXP(-(D48))),".")</f>
        <v>1.7178543016076785E-3</v>
      </c>
      <c r="U48" s="100">
        <f t="shared" ref="U48:AI48" si="5">IFERROR(IF(E48&lt;0.01,E48,1-EXP(-(E48))),".")</f>
        <v>0.94461458493925821</v>
      </c>
      <c r="V48" s="100">
        <f t="shared" si="5"/>
        <v>3.4729925934979221E-3</v>
      </c>
      <c r="W48" s="100">
        <f t="shared" si="5"/>
        <v>6.6147618837868009E-6</v>
      </c>
      <c r="X48" s="100">
        <f t="shared" si="5"/>
        <v>5.1974616569893878E-3</v>
      </c>
      <c r="Y48" s="100">
        <f t="shared" si="5"/>
        <v>0.94471001306902169</v>
      </c>
      <c r="Z48" s="100">
        <f t="shared" si="5"/>
        <v>2.0105460891841056E-4</v>
      </c>
      <c r="AA48" s="100">
        <f t="shared" si="5"/>
        <v>3.7609660131691801E-5</v>
      </c>
      <c r="AB48" s="100">
        <f t="shared" si="5"/>
        <v>1.0746104341757891E-4</v>
      </c>
      <c r="AC48" s="100">
        <f t="shared" si="5"/>
        <v>1.7084228465635476E-4</v>
      </c>
      <c r="AD48" s="100">
        <f t="shared" si="5"/>
        <v>3.6657480343465095E-5</v>
      </c>
      <c r="AE48" s="100">
        <f t="shared" si="5"/>
        <v>1.9761149215054394E-4</v>
      </c>
      <c r="AF48" s="100">
        <f t="shared" si="5"/>
        <v>3.6594482604717632E-5</v>
      </c>
      <c r="AG48" s="100">
        <f t="shared" si="5"/>
        <v>1.0563707133955628E-4</v>
      </c>
      <c r="AH48" s="100">
        <f t="shared" si="5"/>
        <v>1.6588096554952827E-4</v>
      </c>
      <c r="AI48" s="100">
        <f t="shared" si="5"/>
        <v>3.3298170728468938E-5</v>
      </c>
    </row>
    <row r="49" spans="1:35">
      <c r="A49" s="101" t="s">
        <v>318</v>
      </c>
      <c r="B49" s="106">
        <v>1</v>
      </c>
      <c r="C49" s="89">
        <v>5</v>
      </c>
      <c r="D49" s="103">
        <f>IFERROR((($C49*s_TR)/s_com!C49),0)</f>
        <v>2.1680540197120473E-4</v>
      </c>
      <c r="E49" s="103">
        <f>IFERROR((($C49*s_TR)/s_com!D49),0)</f>
        <v>1.3774771492964142</v>
      </c>
      <c r="F49" s="103">
        <f>IFERROR((($C49*s_TR)/s_com!E49),0)</f>
        <v>1.6533847647950684E-3</v>
      </c>
      <c r="G49" s="103">
        <f>IFERROR((($C49*s_TR)/s_com!F49),0)</f>
        <v>2.8919190574534358E-8</v>
      </c>
      <c r="H49" s="103">
        <f>IFERROR((($C49*s_TR)/s_com!G49),0)</f>
        <v>1.870219085956848E-3</v>
      </c>
      <c r="I49" s="103">
        <f>IFERROR((($C49*s_TR)/s_com!H49),0)</f>
        <v>1.3776939836175761</v>
      </c>
      <c r="J49" s="103">
        <f>IFERROR((($C49*s_TR)/s_com!I49),0)</f>
        <v>6.808756099561643E-7</v>
      </c>
      <c r="K49" s="103">
        <f>IFERROR((($C49*s_TR)/s_com!J49),0)</f>
        <v>1.7257333216832875E-7</v>
      </c>
      <c r="L49" s="103">
        <f>IFERROR((($C49*s_TR)/s_com!K49),0)</f>
        <v>4.7184043437616438E-7</v>
      </c>
      <c r="M49" s="103">
        <f>IFERROR((($C49*s_TR)/s_com!L49),0)</f>
        <v>6.6178563958356172E-7</v>
      </c>
      <c r="N49" s="103">
        <f>IFERROR((($C49*s_TR)/s_com!M49),0)</f>
        <v>1.7021890248904108E-7</v>
      </c>
      <c r="O49" s="103">
        <f>IFERROR((($C49*s_TR)/s_com!N49),0)</f>
        <v>5.191585847964286E-7</v>
      </c>
      <c r="P49" s="103">
        <f>IFERROR((($C49*s_TR)/s_com!O49),0)</f>
        <v>1.401993650044551E-7</v>
      </c>
      <c r="Q49" s="103">
        <f>IFERROR((($C49*s_TR)/s_com!P49),0)</f>
        <v>3.8816295590246313E-7</v>
      </c>
      <c r="R49" s="103">
        <f>IFERROR((($C49*s_TR)/s_com!Q49),0)</f>
        <v>5.3887963135523339E-7</v>
      </c>
      <c r="S49" s="103">
        <f>IFERROR((($C49*s_TR)/s_com!R49),0)</f>
        <v>1.4557684191780823E-7</v>
      </c>
      <c r="T49" s="103">
        <f>IFERROR(IF((($C49*s_TR)/s_com!C49)&lt;0.01,($C49*s_TR)/s_com!C49,1-EXP(-(($C49*s_TR)/s_com!C49))),".")</f>
        <v>2.1680540197120473E-4</v>
      </c>
      <c r="U49" s="103">
        <f>IFERROR(IF((($C49*s_TR)/s_com!D49)&lt;0.01,($C49*s_TR)/s_com!D49,1-EXP(-(($C49*s_TR)/s_com!D49))),".")</f>
        <v>0.7477859505164155</v>
      </c>
      <c r="V49" s="103">
        <f>IFERROR(IF((($C49*s_TR)/s_com!E49)&lt;0.01,($C49*s_TR)/s_com!E49,1-EXP(-(($C49*s_TR)/s_com!E49))),".")</f>
        <v>1.6533847647950684E-3</v>
      </c>
      <c r="W49" s="103">
        <f>IFERROR(IF((($C49*s_TR)/s_com!F49)&lt;0.01,($C49*s_TR)/s_com!F49,1-EXP(-(($C49*s_TR)/s_com!F49))),".")</f>
        <v>2.8919190574534358E-8</v>
      </c>
      <c r="X49" s="103">
        <f>IFERROR(IF((($C49*s_TR)/s_com!G49)&lt;0.01,($C49*s_TR)/s_com!G49,1-EXP(-(($C49*s_TR)/s_com!G49))),".")</f>
        <v>1.870219085956848E-3</v>
      </c>
      <c r="Y49" s="103">
        <f>IFERROR(IF((($C49*s_TR)/s_com!H49)&lt;0.01,($C49*s_TR)/s_com!H49,1-EXP(-(($C49*s_TR)/s_com!H49))),".")</f>
        <v>0.74784063324986194</v>
      </c>
      <c r="Z49" s="103">
        <f>IFERROR(IF((($C49*s_TR)/s_com!I49)&lt;0.01,($C49*s_TR)/s_com!I49,1-EXP(-(($C49*s_TR)/s_com!I49))),".")</f>
        <v>6.808756099561643E-7</v>
      </c>
      <c r="AA49" s="103">
        <f>IFERROR(IF((($C49*s_TR)/s_com!J49)&lt;0.01,($C49*s_TR)/s_com!J49,1-EXP(-(($C49*s_TR)/s_com!J49))),".")</f>
        <v>1.7257333216832875E-7</v>
      </c>
      <c r="AB49" s="103">
        <f>IFERROR(IF((($C49*s_TR)/s_com!K49)&lt;0.01,($C49*s_TR)/s_com!K49,1-EXP(-(($C49*s_TR)/s_com!K49))),".")</f>
        <v>4.7184043437616438E-7</v>
      </c>
      <c r="AC49" s="103">
        <f>IFERROR(IF((($C49*s_TR)/s_com!L49)&lt;0.01,($C49*s_TR)/s_com!L49,1-EXP(-(($C49*s_TR)/s_com!L49))),".")</f>
        <v>6.6178563958356172E-7</v>
      </c>
      <c r="AD49" s="103">
        <f>IFERROR(IF((($C49*s_TR)/s_com!M49)&lt;0.01,($C49*s_TR)/s_com!M49,1-EXP(-(($C49*s_TR)/s_com!M49))),".")</f>
        <v>1.7021890248904108E-7</v>
      </c>
      <c r="AE49" s="103">
        <f>IFERROR(IF((($C49*s_TR)/s_com!N49)&lt;0.01,($C49*s_TR)/s_com!N49,1-EXP(-(($C49*s_TR)/s_com!N49))),".")</f>
        <v>5.191585847964286E-7</v>
      </c>
      <c r="AF49" s="103">
        <f>IFERROR(IF((($C49*s_TR)/s_com!O49)&lt;0.01,($C49*s_TR)/s_com!O49,1-EXP(-(($C49*s_TR)/s_com!O49))),".")</f>
        <v>1.401993650044551E-7</v>
      </c>
      <c r="AG49" s="103">
        <f>IFERROR(IF((($C49*s_TR)/s_com!P49)&lt;0.01,($C49*s_TR)/s_com!P49,1-EXP(-(($C49*s_TR)/s_com!P49))),".")</f>
        <v>3.8816295590246313E-7</v>
      </c>
      <c r="AH49" s="103">
        <f>IFERROR(IF((($C49*s_TR)/s_com!Q49)&lt;0.01,($C49*s_TR)/s_com!Q49,1-EXP(-(($C49*s_TR)/s_com!Q49))),".")</f>
        <v>5.3887963135523339E-7</v>
      </c>
      <c r="AI49" s="103">
        <f>IFERROR(IF((($C49*s_TR)/s_com!R49)&lt;0.01,($C49*s_TR)/s_com!R49,1-EXP(-(($C49*s_TR)/s_com!R49))),".")</f>
        <v>1.4557684191780823E-7</v>
      </c>
    </row>
    <row r="50" spans="1:35">
      <c r="A50" s="101" t="s">
        <v>319</v>
      </c>
      <c r="B50" s="106">
        <v>1</v>
      </c>
      <c r="C50" s="89">
        <v>5</v>
      </c>
      <c r="D50" s="103">
        <f>IFERROR((($C50*s_TR)/s_com!C50),0)</f>
        <v>0</v>
      </c>
      <c r="E50" s="103">
        <f>IFERROR((($C50*s_TR)/s_com!D50),0)</f>
        <v>1.1154057251823077E-4</v>
      </c>
      <c r="F50" s="103">
        <f>IFERROR((($C50*s_TR)/s_com!E50),0)</f>
        <v>1.3388206356262234E-7</v>
      </c>
      <c r="G50" s="103">
        <f>IFERROR((($C50*s_TR)/s_com!F50),0)</f>
        <v>1.5401289406188094E-9</v>
      </c>
      <c r="H50" s="103">
        <f>IFERROR((($C50*s_TR)/s_com!G50),0)</f>
        <v>1.3542219250324114E-7</v>
      </c>
      <c r="I50" s="103">
        <f>IFERROR((($C50*s_TR)/s_com!H50),0)</f>
        <v>1.1154211264717139E-4</v>
      </c>
      <c r="J50" s="103">
        <f>IFERROR((($C50*s_TR)/s_com!I50),0)</f>
        <v>4.2477383384383562E-8</v>
      </c>
      <c r="K50" s="103">
        <f>IFERROR((($C50*s_TR)/s_com!J50),0)</f>
        <v>8.9524747325983563E-9</v>
      </c>
      <c r="L50" s="103">
        <f>IFERROR((($C50*s_TR)/s_com!K50),0)</f>
        <v>2.5263789952201639E-8</v>
      </c>
      <c r="M50" s="103">
        <f>IFERROR((($C50*s_TR)/s_com!L50),0)</f>
        <v>3.8669066253369863E-8</v>
      </c>
      <c r="N50" s="103">
        <f>IFERROR((($C50*s_TR)/s_com!M50),0)</f>
        <v>8.7884241484931493E-9</v>
      </c>
      <c r="O50" s="103">
        <f>IFERROR((($C50*s_TR)/s_com!N50),0)</f>
        <v>4.0103999691780804E-8</v>
      </c>
      <c r="P50" s="103">
        <f>IFERROR((($C50*s_TR)/s_com!O50),0)</f>
        <v>8.4191836617398161E-9</v>
      </c>
      <c r="Q50" s="103">
        <f>IFERROR((($C50*s_TR)/s_com!P50),0)</f>
        <v>2.3567832814447387E-8</v>
      </c>
      <c r="R50" s="103">
        <f>IFERROR((($C50*s_TR)/s_com!Q50),0)</f>
        <v>3.5603848751615411E-8</v>
      </c>
      <c r="S50" s="103">
        <f>IFERROR((($C50*s_TR)/s_com!R50),0)</f>
        <v>7.7528832193158973E-9</v>
      </c>
      <c r="T50" s="103" t="str">
        <f>IFERROR(IF((($C50*s_TR)/s_com!C50)&lt;0.01,($C50*s_TR)/s_com!C50,1-EXP(-(($C50*s_TR)/s_com!C50))),".")</f>
        <v>.</v>
      </c>
      <c r="U50" s="103">
        <f>IFERROR(IF((($C50*s_TR)/s_com!D50)&lt;0.01,($C50*s_TR)/s_com!D50,1-EXP(-(($C50*s_TR)/s_com!D50))),".")</f>
        <v>1.1154057251823077E-4</v>
      </c>
      <c r="V50" s="103">
        <f>IFERROR(IF((($C50*s_TR)/s_com!E50)&lt;0.01,($C50*s_TR)/s_com!E50,1-EXP(-(($C50*s_TR)/s_com!E50))),".")</f>
        <v>1.3388206356262234E-7</v>
      </c>
      <c r="W50" s="103">
        <f>IFERROR(IF((($C50*s_TR)/s_com!F50)&lt;0.01,($C50*s_TR)/s_com!F50,1-EXP(-(($C50*s_TR)/s_com!F50))),".")</f>
        <v>1.5401289406188094E-9</v>
      </c>
      <c r="X50" s="103">
        <f>IFERROR(IF((($C50*s_TR)/s_com!G50)&lt;0.01,($C50*s_TR)/s_com!G50,1-EXP(-(($C50*s_TR)/s_com!G50))),".")</f>
        <v>1.3542219250324114E-7</v>
      </c>
      <c r="Y50" s="103">
        <f>IFERROR(IF((($C50*s_TR)/s_com!H50)&lt;0.01,($C50*s_TR)/s_com!H50,1-EXP(-(($C50*s_TR)/s_com!H50))),".")</f>
        <v>1.1154211264717139E-4</v>
      </c>
      <c r="Z50" s="103">
        <f>IFERROR(IF((($C50*s_TR)/s_com!I50)&lt;0.01,($C50*s_TR)/s_com!I50,1-EXP(-(($C50*s_TR)/s_com!I50))),".")</f>
        <v>4.2477383384383562E-8</v>
      </c>
      <c r="AA50" s="103">
        <f>IFERROR(IF((($C50*s_TR)/s_com!J50)&lt;0.01,($C50*s_TR)/s_com!J50,1-EXP(-(($C50*s_TR)/s_com!J50))),".")</f>
        <v>8.9524747325983563E-9</v>
      </c>
      <c r="AB50" s="103">
        <f>IFERROR(IF((($C50*s_TR)/s_com!K50)&lt;0.01,($C50*s_TR)/s_com!K50,1-EXP(-(($C50*s_TR)/s_com!K50))),".")</f>
        <v>2.5263789952201639E-8</v>
      </c>
      <c r="AC50" s="103">
        <f>IFERROR(IF((($C50*s_TR)/s_com!L50)&lt;0.01,($C50*s_TR)/s_com!L50,1-EXP(-(($C50*s_TR)/s_com!L50))),".")</f>
        <v>3.8669066253369863E-8</v>
      </c>
      <c r="AD50" s="103">
        <f>IFERROR(IF((($C50*s_TR)/s_com!M50)&lt;0.01,($C50*s_TR)/s_com!M50,1-EXP(-(($C50*s_TR)/s_com!M50))),".")</f>
        <v>8.7884241484931493E-9</v>
      </c>
      <c r="AE50" s="103">
        <f>IFERROR(IF((($C50*s_TR)/s_com!N50)&lt;0.01,($C50*s_TR)/s_com!N50,1-EXP(-(($C50*s_TR)/s_com!N50))),".")</f>
        <v>4.0103999691780804E-8</v>
      </c>
      <c r="AF50" s="103">
        <f>IFERROR(IF((($C50*s_TR)/s_com!O50)&lt;0.01,($C50*s_TR)/s_com!O50,1-EXP(-(($C50*s_TR)/s_com!O50))),".")</f>
        <v>8.4191836617398161E-9</v>
      </c>
      <c r="AG50" s="103">
        <f>IFERROR(IF((($C50*s_TR)/s_com!P50)&lt;0.01,($C50*s_TR)/s_com!P50,1-EXP(-(($C50*s_TR)/s_com!P50))),".")</f>
        <v>2.3567832814447387E-8</v>
      </c>
      <c r="AH50" s="103">
        <f>IFERROR(IF((($C50*s_TR)/s_com!Q50)&lt;0.01,($C50*s_TR)/s_com!Q50,1-EXP(-(($C50*s_TR)/s_com!Q50))),".")</f>
        <v>3.5603848751615411E-8</v>
      </c>
      <c r="AI50" s="103">
        <f>IFERROR(IF((($C50*s_TR)/s_com!R50)&lt;0.01,($C50*s_TR)/s_com!R50,1-EXP(-(($C50*s_TR)/s_com!R50))),".")</f>
        <v>7.7528832193158973E-9</v>
      </c>
    </row>
    <row r="51" spans="1:35">
      <c r="A51" s="101" t="s">
        <v>320</v>
      </c>
      <c r="B51" s="106">
        <v>1</v>
      </c>
      <c r="C51" s="89">
        <v>5</v>
      </c>
      <c r="D51" s="103">
        <f>IFERROR((($C51*s_TR)/s_com!C51),0)</f>
        <v>0</v>
      </c>
      <c r="E51" s="103">
        <f>IFERROR((($C51*s_TR)/s_com!D51),0)</f>
        <v>6.8000612193131924E-4</v>
      </c>
      <c r="F51" s="103">
        <f>IFERROR((($C51*s_TR)/s_com!E51),0)</f>
        <v>8.1621082610546058E-7</v>
      </c>
      <c r="G51" s="103">
        <f>IFERROR((($C51*s_TR)/s_com!F51),0)</f>
        <v>2.3802165335845674E-14</v>
      </c>
      <c r="H51" s="103">
        <f>IFERROR((($C51*s_TR)/s_com!G51),0)</f>
        <v>8.1621084990762596E-7</v>
      </c>
      <c r="I51" s="103">
        <f>IFERROR((($C51*s_TR)/s_com!H51),0)</f>
        <v>6.8000612195512149E-4</v>
      </c>
      <c r="J51" s="103">
        <f>IFERROR((($C51*s_TR)/s_com!I51),0)</f>
        <v>1.6668388570191778E-13</v>
      </c>
      <c r="K51" s="103">
        <f>IFERROR((($C51*s_TR)/s_com!J51),0)</f>
        <v>7.6913519955287674E-14</v>
      </c>
      <c r="L51" s="103">
        <f>IFERROR((($C51*s_TR)/s_com!K51),0)</f>
        <v>1.4563506737095893E-13</v>
      </c>
      <c r="M51" s="103">
        <f>IFERROR((($C51*s_TR)/s_com!L51),0)</f>
        <v>1.6611499871999997E-13</v>
      </c>
      <c r="N51" s="103">
        <f>IFERROR((($C51*s_TR)/s_com!M51),0)</f>
        <v>1.2913734489534243E-13</v>
      </c>
      <c r="O51" s="103">
        <f>IFERROR((($C51*s_TR)/s_com!N51),0)</f>
        <v>1.5465515168219178E-13</v>
      </c>
      <c r="P51" s="103">
        <f>IFERROR((($C51*s_TR)/s_com!O51),0)</f>
        <v>7.1363059752328779E-14</v>
      </c>
      <c r="Q51" s="103">
        <f>IFERROR((($C51*s_TR)/s_com!P51),0)</f>
        <v>1.351253202410959E-13</v>
      </c>
      <c r="R51" s="103">
        <f>IFERROR((($C51*s_TR)/s_com!Q51),0)</f>
        <v>1.541273184E-13</v>
      </c>
      <c r="S51" s="103">
        <f>IFERROR((($C51*s_TR)/s_com!R51),0)</f>
        <v>1.1981815505753426E-13</v>
      </c>
      <c r="T51" s="103" t="str">
        <f>IFERROR(IF((($C51*s_TR)/s_com!C51)&lt;0.01,($C51*s_TR)/s_com!C51,1-EXP(-(($C51*s_TR)/s_com!C51))),".")</f>
        <v>.</v>
      </c>
      <c r="U51" s="103">
        <f>IFERROR(IF((($C51*s_TR)/s_com!D51)&lt;0.01,($C51*s_TR)/s_com!D51,1-EXP(-(($C51*s_TR)/s_com!D51))),".")</f>
        <v>6.8000612193131924E-4</v>
      </c>
      <c r="V51" s="103">
        <f>IFERROR(IF((($C51*s_TR)/s_com!E51)&lt;0.01,($C51*s_TR)/s_com!E51,1-EXP(-(($C51*s_TR)/s_com!E51))),".")</f>
        <v>8.1621082610546058E-7</v>
      </c>
      <c r="W51" s="103">
        <f>IFERROR(IF((($C51*s_TR)/s_com!F51)&lt;0.01,($C51*s_TR)/s_com!F51,1-EXP(-(($C51*s_TR)/s_com!F51))),".")</f>
        <v>2.3802165335845674E-14</v>
      </c>
      <c r="X51" s="103">
        <f>IFERROR(IF((($C51*s_TR)/s_com!G51)&lt;0.01,($C51*s_TR)/s_com!G51,1-EXP(-(($C51*s_TR)/s_com!G51))),".")</f>
        <v>8.1621084990762596E-7</v>
      </c>
      <c r="Y51" s="103">
        <f>IFERROR(IF((($C51*s_TR)/s_com!H51)&lt;0.01,($C51*s_TR)/s_com!H51,1-EXP(-(($C51*s_TR)/s_com!H51))),".")</f>
        <v>6.8000612195512149E-4</v>
      </c>
      <c r="Z51" s="103">
        <f>IFERROR(IF((($C51*s_TR)/s_com!I51)&lt;0.01,($C51*s_TR)/s_com!I51,1-EXP(-(($C51*s_TR)/s_com!I51))),".")</f>
        <v>1.6668388570191778E-13</v>
      </c>
      <c r="AA51" s="103">
        <f>IFERROR(IF((($C51*s_TR)/s_com!J51)&lt;0.01,($C51*s_TR)/s_com!J51,1-EXP(-(($C51*s_TR)/s_com!J51))),".")</f>
        <v>7.6913519955287674E-14</v>
      </c>
      <c r="AB51" s="103">
        <f>IFERROR(IF((($C51*s_TR)/s_com!K51)&lt;0.01,($C51*s_TR)/s_com!K51,1-EXP(-(($C51*s_TR)/s_com!K51))),".")</f>
        <v>1.4563506737095893E-13</v>
      </c>
      <c r="AC51" s="103">
        <f>IFERROR(IF((($C51*s_TR)/s_com!L51)&lt;0.01,($C51*s_TR)/s_com!L51,1-EXP(-(($C51*s_TR)/s_com!L51))),".")</f>
        <v>1.6611499871999997E-13</v>
      </c>
      <c r="AD51" s="103">
        <f>IFERROR(IF((($C51*s_TR)/s_com!M51)&lt;0.01,($C51*s_TR)/s_com!M51,1-EXP(-(($C51*s_TR)/s_com!M51))),".")</f>
        <v>1.2913734489534243E-13</v>
      </c>
      <c r="AE51" s="103">
        <f>IFERROR(IF((($C51*s_TR)/s_com!N51)&lt;0.01,($C51*s_TR)/s_com!N51,1-EXP(-(($C51*s_TR)/s_com!N51))),".")</f>
        <v>1.5465515168219178E-13</v>
      </c>
      <c r="AF51" s="103">
        <f>IFERROR(IF((($C51*s_TR)/s_com!O51)&lt;0.01,($C51*s_TR)/s_com!O51,1-EXP(-(($C51*s_TR)/s_com!O51))),".")</f>
        <v>7.1363059752328779E-14</v>
      </c>
      <c r="AG51" s="103">
        <f>IFERROR(IF((($C51*s_TR)/s_com!P51)&lt;0.01,($C51*s_TR)/s_com!P51,1-EXP(-(($C51*s_TR)/s_com!P51))),".")</f>
        <v>1.351253202410959E-13</v>
      </c>
      <c r="AH51" s="103">
        <f>IFERROR(IF((($C51*s_TR)/s_com!Q51)&lt;0.01,($C51*s_TR)/s_com!Q51,1-EXP(-(($C51*s_TR)/s_com!Q51))),".")</f>
        <v>1.541273184E-13</v>
      </c>
      <c r="AI51" s="103">
        <f>IFERROR(IF((($C51*s_TR)/s_com!R51)&lt;0.01,($C51*s_TR)/s_com!R51,1-EXP(-(($C51*s_TR)/s_com!R51))),".")</f>
        <v>1.1981815505753426E-13</v>
      </c>
    </row>
    <row r="52" spans="1:35">
      <c r="A52" s="101" t="s">
        <v>321</v>
      </c>
      <c r="B52" s="106">
        <v>0.99980000000000002</v>
      </c>
      <c r="C52" s="89">
        <v>5</v>
      </c>
      <c r="D52" s="103">
        <f>IFERROR((($C52*s_TR)/s_com!C52),0)</f>
        <v>1.6229921654638576E-7</v>
      </c>
      <c r="E52" s="103">
        <f>IFERROR((($C52*s_TR)/s_com!D52),0)</f>
        <v>3.8004250632322815E-3</v>
      </c>
      <c r="F52" s="103">
        <f>IFERROR((($C52*s_TR)/s_com!E52),0)</f>
        <v>4.5616472857666622E-6</v>
      </c>
      <c r="G52" s="103">
        <f>IFERROR((($C52*s_TR)/s_com!F52),0)</f>
        <v>1.0030432031506961E-6</v>
      </c>
      <c r="H52" s="103">
        <f>IFERROR((($C52*s_TR)/s_com!G52),0)</f>
        <v>5.7269897054637436E-6</v>
      </c>
      <c r="I52" s="103">
        <f>IFERROR((($C52*s_TR)/s_com!H52),0)</f>
        <v>3.8015904056519791E-3</v>
      </c>
      <c r="J52" s="103">
        <f>IFERROR((($C52*s_TR)/s_com!I52),0)</f>
        <v>2.5897885821419911E-5</v>
      </c>
      <c r="K52" s="103">
        <f>IFERROR((($C52*s_TR)/s_com!J52),0)</f>
        <v>5.8916929436273729E-6</v>
      </c>
      <c r="L52" s="103">
        <f>IFERROR((($C52*s_TR)/s_com!K52),0)</f>
        <v>1.6409095223160535E-5</v>
      </c>
      <c r="M52" s="103">
        <f>IFERROR((($C52*s_TR)/s_com!L52),0)</f>
        <v>2.4254541715242852E-5</v>
      </c>
      <c r="N52" s="103">
        <f>IFERROR((($C52*s_TR)/s_com!M52),0)</f>
        <v>5.8125689681447742E-6</v>
      </c>
      <c r="O52" s="103">
        <f>IFERROR((($C52*s_TR)/s_com!N52),0)</f>
        <v>2.3062834477714018E-5</v>
      </c>
      <c r="P52" s="103">
        <f>IFERROR((($C52*s_TR)/s_com!O52),0)</f>
        <v>5.253604408217263E-6</v>
      </c>
      <c r="Q52" s="103">
        <f>IFERROR((($C52*s_TR)/s_com!P52),0)</f>
        <v>1.4696850400079058E-5</v>
      </c>
      <c r="R52" s="103">
        <f>IFERROR((($C52*s_TR)/s_com!Q52),0)</f>
        <v>2.0543145078340735E-5</v>
      </c>
      <c r="S52" s="103">
        <f>IFERROR((($C52*s_TR)/s_com!R52),0)</f>
        <v>5.0492375104849219E-6</v>
      </c>
      <c r="T52" s="103">
        <f>IFERROR(IF((($C52*s_TR)/s_com!C52)&lt;0.01,($C52*s_TR)/s_com!C52,1-EXP(-(($C52*s_TR)/s_com!C52))),".")</f>
        <v>1.6229921654638576E-7</v>
      </c>
      <c r="U52" s="103">
        <f>IFERROR(IF((($C52*s_TR)/s_com!D52)&lt;0.01,($C52*s_TR)/s_com!D52,1-EXP(-(($C52*s_TR)/s_com!D52))),".")</f>
        <v>3.8004250632322815E-3</v>
      </c>
      <c r="V52" s="103">
        <f>IFERROR(IF((($C52*s_TR)/s_com!E52)&lt;0.01,($C52*s_TR)/s_com!E52,1-EXP(-(($C52*s_TR)/s_com!E52))),".")</f>
        <v>4.5616472857666622E-6</v>
      </c>
      <c r="W52" s="103">
        <f>IFERROR(IF((($C52*s_TR)/s_com!F52)&lt;0.01,($C52*s_TR)/s_com!F52,1-EXP(-(($C52*s_TR)/s_com!F52))),".")</f>
        <v>1.0030432031506961E-6</v>
      </c>
      <c r="X52" s="103">
        <f>IFERROR(IF((($C52*s_TR)/s_com!G52)&lt;0.01,($C52*s_TR)/s_com!G52,1-EXP(-(($C52*s_TR)/s_com!G52))),".")</f>
        <v>5.7269897054637436E-6</v>
      </c>
      <c r="Y52" s="103">
        <f>IFERROR(IF((($C52*s_TR)/s_com!H52)&lt;0.01,($C52*s_TR)/s_com!H52,1-EXP(-(($C52*s_TR)/s_com!H52))),".")</f>
        <v>3.8015904056519791E-3</v>
      </c>
      <c r="Z52" s="103">
        <f>IFERROR(IF((($C52*s_TR)/s_com!I52)&lt;0.01,($C52*s_TR)/s_com!I52,1-EXP(-(($C52*s_TR)/s_com!I52))),".")</f>
        <v>2.5897885821419911E-5</v>
      </c>
      <c r="AA52" s="103">
        <f>IFERROR(IF((($C52*s_TR)/s_com!J52)&lt;0.01,($C52*s_TR)/s_com!J52,1-EXP(-(($C52*s_TR)/s_com!J52))),".")</f>
        <v>5.8916929436273729E-6</v>
      </c>
      <c r="AB52" s="103">
        <f>IFERROR(IF((($C52*s_TR)/s_com!K52)&lt;0.01,($C52*s_TR)/s_com!K52,1-EXP(-(($C52*s_TR)/s_com!K52))),".")</f>
        <v>1.6409095223160535E-5</v>
      </c>
      <c r="AC52" s="103">
        <f>IFERROR(IF((($C52*s_TR)/s_com!L52)&lt;0.01,($C52*s_TR)/s_com!L52,1-EXP(-(($C52*s_TR)/s_com!L52))),".")</f>
        <v>2.4254541715242852E-5</v>
      </c>
      <c r="AD52" s="103">
        <f>IFERROR(IF((($C52*s_TR)/s_com!M52)&lt;0.01,($C52*s_TR)/s_com!M52,1-EXP(-(($C52*s_TR)/s_com!M52))),".")</f>
        <v>5.8125689681447742E-6</v>
      </c>
      <c r="AE52" s="103">
        <f>IFERROR(IF((($C52*s_TR)/s_com!N52)&lt;0.01,($C52*s_TR)/s_com!N52,1-EXP(-(($C52*s_TR)/s_com!N52))),".")</f>
        <v>2.3062834477714018E-5</v>
      </c>
      <c r="AF52" s="103">
        <f>IFERROR(IF((($C52*s_TR)/s_com!O52)&lt;0.01,($C52*s_TR)/s_com!O52,1-EXP(-(($C52*s_TR)/s_com!O52))),".")</f>
        <v>5.253604408217263E-6</v>
      </c>
      <c r="AG52" s="103">
        <f>IFERROR(IF((($C52*s_TR)/s_com!P52)&lt;0.01,($C52*s_TR)/s_com!P52,1-EXP(-(($C52*s_TR)/s_com!P52))),".")</f>
        <v>1.4696850400079058E-5</v>
      </c>
      <c r="AH52" s="103">
        <f>IFERROR(IF((($C52*s_TR)/s_com!Q52)&lt;0.01,($C52*s_TR)/s_com!Q52,1-EXP(-(($C52*s_TR)/s_com!Q52))),".")</f>
        <v>2.0543145078340735E-5</v>
      </c>
      <c r="AI52" s="103">
        <f>IFERROR(IF((($C52*s_TR)/s_com!R52)&lt;0.01,($C52*s_TR)/s_com!R52,1-EXP(-(($C52*s_TR)/s_com!R52))),".")</f>
        <v>5.0492375104849219E-6</v>
      </c>
    </row>
    <row r="53" spans="1:35">
      <c r="A53" s="101" t="s">
        <v>322</v>
      </c>
      <c r="B53" s="106">
        <v>2.0000000000000001E-4</v>
      </c>
      <c r="C53" s="89">
        <v>5</v>
      </c>
      <c r="D53" s="103">
        <f>IFERROR((($C53*s_TR)/s_com!C53),0)</f>
        <v>0</v>
      </c>
      <c r="E53" s="103">
        <f>IFERROR((($C53*s_TR)/s_com!D53),0)</f>
        <v>0</v>
      </c>
      <c r="F53" s="103">
        <f>IFERROR((($C53*s_TR)/s_com!E53),0)</f>
        <v>0</v>
      </c>
      <c r="G53" s="103">
        <f>IFERROR((($C53*s_TR)/s_com!F53),0)</f>
        <v>1.7930265517311059E-14</v>
      </c>
      <c r="H53" s="103">
        <f>IFERROR((($C53*s_TR)/s_com!G53),0)</f>
        <v>1.7930265517311059E-14</v>
      </c>
      <c r="I53" s="103">
        <f>IFERROR((($C53*s_TR)/s_com!H53),0)</f>
        <v>1.7930265517311059E-14</v>
      </c>
      <c r="J53" s="103">
        <f>IFERROR((($C53*s_TR)/s_com!I53),0)</f>
        <v>1.6483646921424657E-13</v>
      </c>
      <c r="K53" s="103">
        <f>IFERROR((($C53*s_TR)/s_com!J53),0)</f>
        <v>5.0390859354687114E-14</v>
      </c>
      <c r="L53" s="103">
        <f>IFERROR((($C53*s_TR)/s_com!K53),0)</f>
        <v>1.1075607867629589E-13</v>
      </c>
      <c r="M53" s="103">
        <f>IFERROR((($C53*s_TR)/s_com!L53),0)</f>
        <v>1.5361356067199999E-13</v>
      </c>
      <c r="N53" s="103">
        <f>IFERROR((($C53*s_TR)/s_com!M53),0)</f>
        <v>1.1994483504526026E-13</v>
      </c>
      <c r="O53" s="103">
        <f>IFERROR((($C53*s_TR)/s_com!N53),0)</f>
        <v>1.2404082131506849E-13</v>
      </c>
      <c r="P53" s="103">
        <f>IFERROR((($C53*s_TR)/s_com!O53),0)</f>
        <v>3.7919542992657527E-14</v>
      </c>
      <c r="Q53" s="103">
        <f>IFERROR((($C53*s_TR)/s_com!P53),0)</f>
        <v>8.3344875258082182E-14</v>
      </c>
      <c r="R53" s="103">
        <f>IFERROR((($C53*s_TR)/s_com!Q53),0)</f>
        <v>1.1559548880000001E-13</v>
      </c>
      <c r="S53" s="103">
        <f>IFERROR((($C53*s_TR)/s_com!R53),0)</f>
        <v>9.025949125479452E-14</v>
      </c>
      <c r="T53" s="103" t="str">
        <f>IFERROR(IF((($C53*s_TR)/s_com!C53)&lt;0.01,($C53*s_TR)/s_com!C53,1-EXP(-(($C53*s_TR)/s_com!C53))),".")</f>
        <v>.</v>
      </c>
      <c r="U53" s="103" t="str">
        <f>IFERROR(IF((($C53*s_TR)/s_com!D53)&lt;0.01,($C53*s_TR)/s_com!D53,1-EXP(-(($C53*s_TR)/s_com!D53))),".")</f>
        <v>.</v>
      </c>
      <c r="V53" s="103" t="str">
        <f>IFERROR(IF((($C53*s_TR)/s_com!E53)&lt;0.01,($C53*s_TR)/s_com!E53,1-EXP(-(($C53*s_TR)/s_com!E53))),".")</f>
        <v>.</v>
      </c>
      <c r="W53" s="103">
        <f>IFERROR(IF((($C53*s_TR)/s_com!F53)&lt;0.01,($C53*s_TR)/s_com!F53,1-EXP(-(($C53*s_TR)/s_com!F53))),".")</f>
        <v>1.7930265517311059E-14</v>
      </c>
      <c r="X53" s="103">
        <f>IFERROR(IF((($C53*s_TR)/s_com!G53)&lt;0.01,($C53*s_TR)/s_com!G53,1-EXP(-(($C53*s_TR)/s_com!G53))),".")</f>
        <v>1.7930265517311059E-14</v>
      </c>
      <c r="Y53" s="103">
        <f>IFERROR(IF((($C53*s_TR)/s_com!H53)&lt;0.01,($C53*s_TR)/s_com!H53,1-EXP(-(($C53*s_TR)/s_com!H53))),".")</f>
        <v>1.7930265517311059E-14</v>
      </c>
      <c r="Z53" s="103">
        <f>IFERROR(IF((($C53*s_TR)/s_com!I53)&lt;0.01,($C53*s_TR)/s_com!I53,1-EXP(-(($C53*s_TR)/s_com!I53))),".")</f>
        <v>1.6483646921424657E-13</v>
      </c>
      <c r="AA53" s="103">
        <f>IFERROR(IF((($C53*s_TR)/s_com!J53)&lt;0.01,($C53*s_TR)/s_com!J53,1-EXP(-(($C53*s_TR)/s_com!J53))),".")</f>
        <v>5.0390859354687114E-14</v>
      </c>
      <c r="AB53" s="103">
        <f>IFERROR(IF((($C53*s_TR)/s_com!K53)&lt;0.01,($C53*s_TR)/s_com!K53,1-EXP(-(($C53*s_TR)/s_com!K53))),".")</f>
        <v>1.1075607867629589E-13</v>
      </c>
      <c r="AC53" s="103">
        <f>IFERROR(IF((($C53*s_TR)/s_com!L53)&lt;0.01,($C53*s_TR)/s_com!L53,1-EXP(-(($C53*s_TR)/s_com!L53))),".")</f>
        <v>1.5361356067199999E-13</v>
      </c>
      <c r="AD53" s="103">
        <f>IFERROR(IF((($C53*s_TR)/s_com!M53)&lt;0.01,($C53*s_TR)/s_com!M53,1-EXP(-(($C53*s_TR)/s_com!M53))),".")</f>
        <v>1.1994483504526026E-13</v>
      </c>
      <c r="AE53" s="103">
        <f>IFERROR(IF((($C53*s_TR)/s_com!N53)&lt;0.01,($C53*s_TR)/s_com!N53,1-EXP(-(($C53*s_TR)/s_com!N53))),".")</f>
        <v>1.2404082131506849E-13</v>
      </c>
      <c r="AF53" s="103">
        <f>IFERROR(IF((($C53*s_TR)/s_com!O53)&lt;0.01,($C53*s_TR)/s_com!O53,1-EXP(-(($C53*s_TR)/s_com!O53))),".")</f>
        <v>3.7919542992657527E-14</v>
      </c>
      <c r="AG53" s="103">
        <f>IFERROR(IF((($C53*s_TR)/s_com!P53)&lt;0.01,($C53*s_TR)/s_com!P53,1-EXP(-(($C53*s_TR)/s_com!P53))),".")</f>
        <v>8.3344875258082182E-14</v>
      </c>
      <c r="AH53" s="103">
        <f>IFERROR(IF((($C53*s_TR)/s_com!Q53)&lt;0.01,($C53*s_TR)/s_com!Q53,1-EXP(-(($C53*s_TR)/s_com!Q53))),".")</f>
        <v>1.1559548880000001E-13</v>
      </c>
      <c r="AI53" s="103">
        <f>IFERROR(IF((($C53*s_TR)/s_com!R53)&lt;0.01,($C53*s_TR)/s_com!R53,1-EXP(-(($C53*s_TR)/s_com!R53))),".")</f>
        <v>9.025949125479452E-14</v>
      </c>
    </row>
    <row r="54" spans="1:35">
      <c r="A54" s="101" t="s">
        <v>323</v>
      </c>
      <c r="B54" s="106">
        <v>0.99999979999999999</v>
      </c>
      <c r="C54" s="89">
        <v>5</v>
      </c>
      <c r="D54" s="103">
        <f>IFERROR((($C54*s_TR)/s_com!C54),0)</f>
        <v>1.0840267930506214E-7</v>
      </c>
      <c r="E54" s="103">
        <f>IFERROR((($C54*s_TR)/s_com!D54),0)</f>
        <v>3.0233359662215726E-3</v>
      </c>
      <c r="F54" s="103">
        <f>IFERROR((($C54*s_TR)/s_com!E54),0)</f>
        <v>3.6289078392051538E-6</v>
      </c>
      <c r="G54" s="103">
        <f>IFERROR((($C54*s_TR)/s_com!F54),0)</f>
        <v>5.5482394999573919E-6</v>
      </c>
      <c r="H54" s="103">
        <f>IFERROR((($C54*s_TR)/s_com!G54),0)</f>
        <v>9.2855500184676082E-6</v>
      </c>
      <c r="I54" s="103">
        <f>IFERROR((($C54*s_TR)/s_com!H54),0)</f>
        <v>3.0289926084008352E-3</v>
      </c>
      <c r="J54" s="103">
        <f>IFERROR((($C54*s_TR)/s_com!I54),0)</f>
        <v>1.7430371075103168E-4</v>
      </c>
      <c r="K54" s="103">
        <f>IFERROR((($C54*s_TR)/s_com!J54),0)</f>
        <v>3.1479970653922413E-5</v>
      </c>
      <c r="L54" s="103">
        <f>IFERROR((($C54*s_TR)/s_com!K54),0)</f>
        <v>9.0449493146481307E-5</v>
      </c>
      <c r="M54" s="103">
        <f>IFERROR((($C54*s_TR)/s_com!L54),0)</f>
        <v>1.4576113172502808E-4</v>
      </c>
      <c r="N54" s="103">
        <f>IFERROR((($C54*s_TR)/s_com!M54),0)</f>
        <v>3.0482365950100935E-5</v>
      </c>
      <c r="O54" s="103">
        <f>IFERROR((($C54*s_TR)/s_com!N54),0)</f>
        <v>1.7381734112677791E-4</v>
      </c>
      <c r="P54" s="103">
        <f>IFERROR((($C54*s_TR)/s_com!O54),0)</f>
        <v>3.1132839493569108E-5</v>
      </c>
      <c r="Q54" s="103">
        <f>IFERROR((($C54*s_TR)/s_com!P54),0)</f>
        <v>9.040451210864581E-5</v>
      </c>
      <c r="R54" s="103">
        <f>IFERROR((($C54*s_TR)/s_com!Q54),0)</f>
        <v>1.4460429734625802E-4</v>
      </c>
      <c r="S54" s="103">
        <f>IFERROR((($C54*s_TR)/s_com!R54),0)</f>
        <v>2.7929384210313148E-5</v>
      </c>
      <c r="T54" s="103">
        <f>IFERROR(IF((($C54*s_TR)/s_com!C54)&lt;0.01,($C54*s_TR)/s_com!C54,1-EXP(-(($C54*s_TR)/s_com!C54))),".")</f>
        <v>1.0840267930506214E-7</v>
      </c>
      <c r="U54" s="103">
        <f>IFERROR(IF((($C54*s_TR)/s_com!D54)&lt;0.01,($C54*s_TR)/s_com!D54,1-EXP(-(($C54*s_TR)/s_com!D54))),".")</f>
        <v>3.0233359662215726E-3</v>
      </c>
      <c r="V54" s="103">
        <f>IFERROR(IF((($C54*s_TR)/s_com!E54)&lt;0.01,($C54*s_TR)/s_com!E54,1-EXP(-(($C54*s_TR)/s_com!E54))),".")</f>
        <v>3.6289078392051538E-6</v>
      </c>
      <c r="W54" s="103">
        <f>IFERROR(IF((($C54*s_TR)/s_com!F54)&lt;0.01,($C54*s_TR)/s_com!F54,1-EXP(-(($C54*s_TR)/s_com!F54))),".")</f>
        <v>5.5482394999573919E-6</v>
      </c>
      <c r="X54" s="103">
        <f>IFERROR(IF((($C54*s_TR)/s_com!G54)&lt;0.01,($C54*s_TR)/s_com!G54,1-EXP(-(($C54*s_TR)/s_com!G54))),".")</f>
        <v>9.2855500184676082E-6</v>
      </c>
      <c r="Y54" s="103">
        <f>IFERROR(IF((($C54*s_TR)/s_com!H54)&lt;0.01,($C54*s_TR)/s_com!H54,1-EXP(-(($C54*s_TR)/s_com!H54))),".")</f>
        <v>3.0289926084008352E-3</v>
      </c>
      <c r="Z54" s="103">
        <f>IFERROR(IF((($C54*s_TR)/s_com!I54)&lt;0.01,($C54*s_TR)/s_com!I54,1-EXP(-(($C54*s_TR)/s_com!I54))),".")</f>
        <v>1.7430371075103168E-4</v>
      </c>
      <c r="AA54" s="103">
        <f>IFERROR(IF((($C54*s_TR)/s_com!J54)&lt;0.01,($C54*s_TR)/s_com!J54,1-EXP(-(($C54*s_TR)/s_com!J54))),".")</f>
        <v>3.1479970653922413E-5</v>
      </c>
      <c r="AB54" s="103">
        <f>IFERROR(IF((($C54*s_TR)/s_com!K54)&lt;0.01,($C54*s_TR)/s_com!K54,1-EXP(-(($C54*s_TR)/s_com!K54))),".")</f>
        <v>9.0449493146481307E-5</v>
      </c>
      <c r="AC54" s="103">
        <f>IFERROR(IF((($C54*s_TR)/s_com!L54)&lt;0.01,($C54*s_TR)/s_com!L54,1-EXP(-(($C54*s_TR)/s_com!L54))),".")</f>
        <v>1.4576113172502808E-4</v>
      </c>
      <c r="AD54" s="103">
        <f>IFERROR(IF((($C54*s_TR)/s_com!M54)&lt;0.01,($C54*s_TR)/s_com!M54,1-EXP(-(($C54*s_TR)/s_com!M54))),".")</f>
        <v>3.0482365950100935E-5</v>
      </c>
      <c r="AE54" s="103">
        <f>IFERROR(IF((($C54*s_TR)/s_com!N54)&lt;0.01,($C54*s_TR)/s_com!N54,1-EXP(-(($C54*s_TR)/s_com!N54))),".")</f>
        <v>1.7381734112677791E-4</v>
      </c>
      <c r="AF54" s="103">
        <f>IFERROR(IF((($C54*s_TR)/s_com!O54)&lt;0.01,($C54*s_TR)/s_com!O54,1-EXP(-(($C54*s_TR)/s_com!O54))),".")</f>
        <v>3.1132839493569108E-5</v>
      </c>
      <c r="AG54" s="103">
        <f>IFERROR(IF((($C54*s_TR)/s_com!P54)&lt;0.01,($C54*s_TR)/s_com!P54,1-EXP(-(($C54*s_TR)/s_com!P54))),".")</f>
        <v>9.040451210864581E-5</v>
      </c>
      <c r="AH54" s="103">
        <f>IFERROR(IF((($C54*s_TR)/s_com!Q54)&lt;0.01,($C54*s_TR)/s_com!Q54,1-EXP(-(($C54*s_TR)/s_com!Q54))),".")</f>
        <v>1.4460429734625802E-4</v>
      </c>
      <c r="AI54" s="103">
        <f>IFERROR(IF((($C54*s_TR)/s_com!R54)&lt;0.01,($C54*s_TR)/s_com!R54,1-EXP(-(($C54*s_TR)/s_com!R54))),".")</f>
        <v>2.7929384210313148E-5</v>
      </c>
    </row>
    <row r="55" spans="1:35">
      <c r="A55" s="101" t="s">
        <v>324</v>
      </c>
      <c r="B55" s="106">
        <v>1.9999999999999999E-7</v>
      </c>
      <c r="C55" s="89">
        <v>5</v>
      </c>
      <c r="D55" s="103">
        <f>IFERROR((($C55*s_TR)/s_com!C55),0)</f>
        <v>0</v>
      </c>
      <c r="E55" s="103">
        <f>IFERROR((($C55*s_TR)/s_com!D55),0)</f>
        <v>0</v>
      </c>
      <c r="F55" s="103">
        <f>IFERROR((($C55*s_TR)/s_com!E55),0)</f>
        <v>0</v>
      </c>
      <c r="G55" s="103">
        <f>IFERROR((($C55*s_TR)/s_com!F55),0)</f>
        <v>6.0184908477596387E-16</v>
      </c>
      <c r="H55" s="103">
        <f>IFERROR((($C55*s_TR)/s_com!G55),0)</f>
        <v>6.0184908477596387E-16</v>
      </c>
      <c r="I55" s="103">
        <f>IFERROR((($C55*s_TR)/s_com!H55),0)</f>
        <v>6.0184908477596387E-16</v>
      </c>
      <c r="J55" s="103">
        <f>IFERROR((($C55*s_TR)/s_com!I55),0)</f>
        <v>1.6820873740602739E-14</v>
      </c>
      <c r="K55" s="103">
        <f>IFERROR((($C55*s_TR)/s_com!J55),0)</f>
        <v>3.4616198097902467E-15</v>
      </c>
      <c r="L55" s="103">
        <f>IFERROR((($C55*s_TR)/s_com!K55),0)</f>
        <v>9.7445061669698616E-15</v>
      </c>
      <c r="M55" s="103">
        <f>IFERROR((($C55*s_TR)/s_com!L55),0)</f>
        <v>1.5080783353643834E-14</v>
      </c>
      <c r="N55" s="103">
        <f>IFERROR((($C55*s_TR)/s_com!M55),0)</f>
        <v>3.3815756519901367E-15</v>
      </c>
      <c r="O55" s="103">
        <f>IFERROR((($C55*s_TR)/s_com!N55),0)</f>
        <v>1.5535204888344673E-14</v>
      </c>
      <c r="P55" s="103">
        <f>IFERROR((($C55*s_TR)/s_com!O55),0)</f>
        <v>3.2687081742665003E-15</v>
      </c>
      <c r="Q55" s="103">
        <f>IFERROR((($C55*s_TR)/s_com!P55),0)</f>
        <v>9.0561584516929479E-15</v>
      </c>
      <c r="R55" s="103">
        <f>IFERROR((($C55*s_TR)/s_com!Q55),0)</f>
        <v>1.4562333774246575E-14</v>
      </c>
      <c r="S55" s="103">
        <f>IFERROR((($C55*s_TR)/s_com!R55),0)</f>
        <v>3.0296591063637943E-15</v>
      </c>
      <c r="T55" s="103" t="str">
        <f>IFERROR(IF((($C55*s_TR)/s_com!C55)&lt;0.01,($C55*s_TR)/s_com!C55,1-EXP(-(($C55*s_TR)/s_com!C55))),".")</f>
        <v>.</v>
      </c>
      <c r="U55" s="103" t="str">
        <f>IFERROR(IF((($C55*s_TR)/s_com!D55)&lt;0.01,($C55*s_TR)/s_com!D55,1-EXP(-(($C55*s_TR)/s_com!D55))),".")</f>
        <v>.</v>
      </c>
      <c r="V55" s="103" t="str">
        <f>IFERROR(IF((($C55*s_TR)/s_com!E55)&lt;0.01,($C55*s_TR)/s_com!E55,1-EXP(-(($C55*s_TR)/s_com!E55))),".")</f>
        <v>.</v>
      </c>
      <c r="W55" s="103">
        <f>IFERROR(IF((($C55*s_TR)/s_com!F55)&lt;0.01,($C55*s_TR)/s_com!F55,1-EXP(-(($C55*s_TR)/s_com!F55))),".")</f>
        <v>6.0184908477596387E-16</v>
      </c>
      <c r="X55" s="103">
        <f>IFERROR(IF((($C55*s_TR)/s_com!G55)&lt;0.01,($C55*s_TR)/s_com!G55,1-EXP(-(($C55*s_TR)/s_com!G55))),".")</f>
        <v>6.0184908477596387E-16</v>
      </c>
      <c r="Y55" s="103">
        <f>IFERROR(IF((($C55*s_TR)/s_com!H55)&lt;0.01,($C55*s_TR)/s_com!H55,1-EXP(-(($C55*s_TR)/s_com!H55))),".")</f>
        <v>6.0184908477596387E-16</v>
      </c>
      <c r="Z55" s="103">
        <f>IFERROR(IF((($C55*s_TR)/s_com!I55)&lt;0.01,($C55*s_TR)/s_com!I55,1-EXP(-(($C55*s_TR)/s_com!I55))),".")</f>
        <v>1.6820873740602739E-14</v>
      </c>
      <c r="AA55" s="103">
        <f>IFERROR(IF((($C55*s_TR)/s_com!J55)&lt;0.01,($C55*s_TR)/s_com!J55,1-EXP(-(($C55*s_TR)/s_com!J55))),".")</f>
        <v>3.4616198097902467E-15</v>
      </c>
      <c r="AB55" s="103">
        <f>IFERROR(IF((($C55*s_TR)/s_com!K55)&lt;0.01,($C55*s_TR)/s_com!K55,1-EXP(-(($C55*s_TR)/s_com!K55))),".")</f>
        <v>9.7445061669698616E-15</v>
      </c>
      <c r="AC55" s="103">
        <f>IFERROR(IF((($C55*s_TR)/s_com!L55)&lt;0.01,($C55*s_TR)/s_com!L55,1-EXP(-(($C55*s_TR)/s_com!L55))),".")</f>
        <v>1.5080783353643834E-14</v>
      </c>
      <c r="AD55" s="103">
        <f>IFERROR(IF((($C55*s_TR)/s_com!M55)&lt;0.01,($C55*s_TR)/s_com!M55,1-EXP(-(($C55*s_TR)/s_com!M55))),".")</f>
        <v>3.3815756519901367E-15</v>
      </c>
      <c r="AE55" s="103">
        <f>IFERROR(IF((($C55*s_TR)/s_com!N55)&lt;0.01,($C55*s_TR)/s_com!N55,1-EXP(-(($C55*s_TR)/s_com!N55))),".")</f>
        <v>1.5535204888344673E-14</v>
      </c>
      <c r="AF55" s="103">
        <f>IFERROR(IF((($C55*s_TR)/s_com!O55)&lt;0.01,($C55*s_TR)/s_com!O55,1-EXP(-(($C55*s_TR)/s_com!O55))),".")</f>
        <v>3.2687081742665003E-15</v>
      </c>
      <c r="AG55" s="103">
        <f>IFERROR(IF((($C55*s_TR)/s_com!P55)&lt;0.01,($C55*s_TR)/s_com!P55,1-EXP(-(($C55*s_TR)/s_com!P55))),".")</f>
        <v>9.0561584516929479E-15</v>
      </c>
      <c r="AH55" s="103">
        <f>IFERROR(IF((($C55*s_TR)/s_com!Q55)&lt;0.01,($C55*s_TR)/s_com!Q55,1-EXP(-(($C55*s_TR)/s_com!Q55))),".")</f>
        <v>1.4562333774246575E-14</v>
      </c>
      <c r="AI55" s="103">
        <f>IFERROR(IF((($C55*s_TR)/s_com!R55)&lt;0.01,($C55*s_TR)/s_com!R55,1-EXP(-(($C55*s_TR)/s_com!R55))),".")</f>
        <v>3.0296591063637943E-15</v>
      </c>
    </row>
    <row r="56" spans="1:35">
      <c r="A56" s="101" t="s">
        <v>325</v>
      </c>
      <c r="B56" s="106">
        <v>0.99979000004200003</v>
      </c>
      <c r="C56" s="89">
        <v>5</v>
      </c>
      <c r="D56" s="103">
        <f>IFERROR((($C56*s_TR)/s_com!C56),0)</f>
        <v>0</v>
      </c>
      <c r="E56" s="103">
        <f>IFERROR((($C56*s_TR)/s_com!D56),0)</f>
        <v>0</v>
      </c>
      <c r="F56" s="103">
        <f>IFERROR((($C56*s_TR)/s_com!E56),0)</f>
        <v>0</v>
      </c>
      <c r="G56" s="103">
        <f>IFERROR((($C56*s_TR)/s_com!F56),0)</f>
        <v>3.2566838578686648E-10</v>
      </c>
      <c r="H56" s="103">
        <f>IFERROR((($C56*s_TR)/s_com!G56),0)</f>
        <v>3.2566838578686648E-10</v>
      </c>
      <c r="I56" s="103">
        <f>IFERROR((($C56*s_TR)/s_com!H56),0)</f>
        <v>3.2566838578686648E-10</v>
      </c>
      <c r="J56" s="103">
        <f>IFERROR((($C56*s_TR)/s_com!I56),0)</f>
        <v>9.4040138313439683E-9</v>
      </c>
      <c r="K56" s="103">
        <f>IFERROR((($C56*s_TR)/s_com!J56),0)</f>
        <v>1.8602849179094976E-9</v>
      </c>
      <c r="L56" s="103">
        <f>IFERROR((($C56*s_TR)/s_com!K56),0)</f>
        <v>5.2434501362645143E-9</v>
      </c>
      <c r="M56" s="103">
        <f>IFERROR((($C56*s_TR)/s_com!L56),0)</f>
        <v>8.2356363553285048E-9</v>
      </c>
      <c r="N56" s="103">
        <f>IFERROR((($C56*s_TR)/s_com!M56),0)</f>
        <v>1.8124099384044735E-9</v>
      </c>
      <c r="O56" s="103">
        <f>IFERROR((($C56*s_TR)/s_com!N56),0)</f>
        <v>9.0265925473742032E-9</v>
      </c>
      <c r="P56" s="103">
        <f>IFERROR((($C56*s_TR)/s_com!O56),0)</f>
        <v>1.7920273967669702E-9</v>
      </c>
      <c r="Q56" s="103">
        <f>IFERROR((($C56*s_TR)/s_com!P56),0)</f>
        <v>5.0219860692754738E-9</v>
      </c>
      <c r="R56" s="103">
        <f>IFERROR((($C56*s_TR)/s_com!Q56),0)</f>
        <v>8.0021615249533901E-9</v>
      </c>
      <c r="S56" s="103">
        <f>IFERROR((($C56*s_TR)/s_com!R56),0)</f>
        <v>1.6393880386496885E-9</v>
      </c>
      <c r="T56" s="103" t="str">
        <f>IFERROR(IF((($C56*s_TR)/s_com!C56)&lt;0.01,($C56*s_TR)/s_com!C56,1-EXP(-(($C56*s_TR)/s_com!C56))),".")</f>
        <v>.</v>
      </c>
      <c r="U56" s="103" t="str">
        <f>IFERROR(IF((($C56*s_TR)/s_com!D56)&lt;0.01,($C56*s_TR)/s_com!D56,1-EXP(-(($C56*s_TR)/s_com!D56))),".")</f>
        <v>.</v>
      </c>
      <c r="V56" s="103" t="str">
        <f>IFERROR(IF((($C56*s_TR)/s_com!E56)&lt;0.01,($C56*s_TR)/s_com!E56,1-EXP(-(($C56*s_TR)/s_com!E56))),".")</f>
        <v>.</v>
      </c>
      <c r="W56" s="103">
        <f>IFERROR(IF((($C56*s_TR)/s_com!F56)&lt;0.01,($C56*s_TR)/s_com!F56,1-EXP(-(($C56*s_TR)/s_com!F56))),".")</f>
        <v>3.2566838578686648E-10</v>
      </c>
      <c r="X56" s="103">
        <f>IFERROR(IF((($C56*s_TR)/s_com!G56)&lt;0.01,($C56*s_TR)/s_com!G56,1-EXP(-(($C56*s_TR)/s_com!G56))),".")</f>
        <v>3.2566838578686648E-10</v>
      </c>
      <c r="Y56" s="103">
        <f>IFERROR(IF((($C56*s_TR)/s_com!H56)&lt;0.01,($C56*s_TR)/s_com!H56,1-EXP(-(($C56*s_TR)/s_com!H56))),".")</f>
        <v>3.2566838578686648E-10</v>
      </c>
      <c r="Z56" s="103">
        <f>IFERROR(IF((($C56*s_TR)/s_com!I56)&lt;0.01,($C56*s_TR)/s_com!I56,1-EXP(-(($C56*s_TR)/s_com!I56))),".")</f>
        <v>9.4040138313439683E-9</v>
      </c>
      <c r="AA56" s="103">
        <f>IFERROR(IF((($C56*s_TR)/s_com!J56)&lt;0.01,($C56*s_TR)/s_com!J56,1-EXP(-(($C56*s_TR)/s_com!J56))),".")</f>
        <v>1.8602849179094976E-9</v>
      </c>
      <c r="AB56" s="103">
        <f>IFERROR(IF((($C56*s_TR)/s_com!K56)&lt;0.01,($C56*s_TR)/s_com!K56,1-EXP(-(($C56*s_TR)/s_com!K56))),".")</f>
        <v>5.2434501362645143E-9</v>
      </c>
      <c r="AC56" s="103">
        <f>IFERROR(IF((($C56*s_TR)/s_com!L56)&lt;0.01,($C56*s_TR)/s_com!L56,1-EXP(-(($C56*s_TR)/s_com!L56))),".")</f>
        <v>8.2356363553285048E-9</v>
      </c>
      <c r="AD56" s="103">
        <f>IFERROR(IF((($C56*s_TR)/s_com!M56)&lt;0.01,($C56*s_TR)/s_com!M56,1-EXP(-(($C56*s_TR)/s_com!M56))),".")</f>
        <v>1.8124099384044735E-9</v>
      </c>
      <c r="AE56" s="103">
        <f>IFERROR(IF((($C56*s_TR)/s_com!N56)&lt;0.01,($C56*s_TR)/s_com!N56,1-EXP(-(($C56*s_TR)/s_com!N56))),".")</f>
        <v>9.0265925473742032E-9</v>
      </c>
      <c r="AF56" s="103">
        <f>IFERROR(IF((($C56*s_TR)/s_com!O56)&lt;0.01,($C56*s_TR)/s_com!O56,1-EXP(-(($C56*s_TR)/s_com!O56))),".")</f>
        <v>1.7920273967669702E-9</v>
      </c>
      <c r="AG56" s="103">
        <f>IFERROR(IF((($C56*s_TR)/s_com!P56)&lt;0.01,($C56*s_TR)/s_com!P56,1-EXP(-(($C56*s_TR)/s_com!P56))),".")</f>
        <v>5.0219860692754738E-9</v>
      </c>
      <c r="AH56" s="103">
        <f>IFERROR(IF((($C56*s_TR)/s_com!Q56)&lt;0.01,($C56*s_TR)/s_com!Q56,1-EXP(-(($C56*s_TR)/s_com!Q56))),".")</f>
        <v>8.0021615249533901E-9</v>
      </c>
      <c r="AI56" s="103">
        <f>IFERROR(IF((($C56*s_TR)/s_com!R56)&lt;0.01,($C56*s_TR)/s_com!R56,1-EXP(-(($C56*s_TR)/s_com!R56))),".")</f>
        <v>1.6393880386496885E-9</v>
      </c>
    </row>
    <row r="57" spans="1:35">
      <c r="A57" s="101" t="s">
        <v>326</v>
      </c>
      <c r="B57" s="106">
        <v>2.0999995799999999E-4</v>
      </c>
      <c r="C57" s="89">
        <v>5</v>
      </c>
      <c r="D57" s="103">
        <f>IFERROR((($C57*s_TR)/s_com!C57),0)</f>
        <v>0</v>
      </c>
      <c r="E57" s="103">
        <f>IFERROR((($C57*s_TR)/s_com!D57),0)</f>
        <v>0</v>
      </c>
      <c r="F57" s="103">
        <f>IFERROR((($C57*s_TR)/s_com!E57),0)</f>
        <v>0</v>
      </c>
      <c r="G57" s="103">
        <f>IFERROR((($C57*s_TR)/s_com!F57),0)</f>
        <v>2.2000202261333401E-9</v>
      </c>
      <c r="H57" s="103">
        <f>IFERROR((($C57*s_TR)/s_com!G57),0)</f>
        <v>2.2000202261333401E-9</v>
      </c>
      <c r="I57" s="103">
        <f>IFERROR((($C57*s_TR)/s_com!H57),0)</f>
        <v>2.2000202261333401E-9</v>
      </c>
      <c r="J57" s="103">
        <f>IFERROR((($C57*s_TR)/s_com!I57),0)</f>
        <v>0</v>
      </c>
      <c r="K57" s="103">
        <f>IFERROR((($C57*s_TR)/s_com!J57),0)</f>
        <v>0</v>
      </c>
      <c r="L57" s="103">
        <f>IFERROR((($C57*s_TR)/s_com!K57),0)</f>
        <v>0</v>
      </c>
      <c r="M57" s="103">
        <f>IFERROR((($C57*s_TR)/s_com!L57),0)</f>
        <v>0</v>
      </c>
      <c r="N57" s="103">
        <f>IFERROR((($C57*s_TR)/s_com!M57),0)</f>
        <v>0</v>
      </c>
      <c r="O57" s="103">
        <f>IFERROR((($C57*s_TR)/s_com!N57),0)</f>
        <v>6.6459610610709526E-8</v>
      </c>
      <c r="P57" s="103">
        <f>IFERROR((($C57*s_TR)/s_com!O57),0)</f>
        <v>1.2325862787223534E-8</v>
      </c>
      <c r="Q57" s="103">
        <f>IFERROR((($C57*s_TR)/s_com!P57),0)</f>
        <v>3.5403101467505249E-8</v>
      </c>
      <c r="R57" s="103">
        <f>IFERROR((($C57*s_TR)/s_com!Q57),0)</f>
        <v>5.59577741354387E-8</v>
      </c>
      <c r="S57" s="103">
        <f>IFERROR((($C57*s_TR)/s_com!R57),0)</f>
        <v>1.1074722020671588E-8</v>
      </c>
      <c r="T57" s="103" t="str">
        <f>IFERROR(IF((($C57*s_TR)/s_com!C57)&lt;0.01,($C57*s_TR)/s_com!C57,1-EXP(-(($C57*s_TR)/s_com!C57))),".")</f>
        <v>.</v>
      </c>
      <c r="U57" s="103" t="str">
        <f>IFERROR(IF((($C57*s_TR)/s_com!D57)&lt;0.01,($C57*s_TR)/s_com!D57,1-EXP(-(($C57*s_TR)/s_com!D57))),".")</f>
        <v>.</v>
      </c>
      <c r="V57" s="103" t="str">
        <f>IFERROR(IF((($C57*s_TR)/s_com!E57)&lt;0.01,($C57*s_TR)/s_com!E57,1-EXP(-(($C57*s_TR)/s_com!E57))),".")</f>
        <v>.</v>
      </c>
      <c r="W57" s="103">
        <f>IFERROR(IF((($C57*s_TR)/s_com!F57)&lt;0.01,($C57*s_TR)/s_com!F57,1-EXP(-(($C57*s_TR)/s_com!F57))),".")</f>
        <v>2.2000202261333401E-9</v>
      </c>
      <c r="X57" s="103">
        <f>IFERROR(IF((($C57*s_TR)/s_com!G57)&lt;0.01,($C57*s_TR)/s_com!G57,1-EXP(-(($C57*s_TR)/s_com!G57))),".")</f>
        <v>2.2000202261333401E-9</v>
      </c>
      <c r="Y57" s="103">
        <f>IFERROR(IF((($C57*s_TR)/s_com!H57)&lt;0.01,($C57*s_TR)/s_com!H57,1-EXP(-(($C57*s_TR)/s_com!H57))),".")</f>
        <v>2.2000202261333401E-9</v>
      </c>
      <c r="Z57" s="103" t="str">
        <f>IFERROR(IF((($C57*s_TR)/s_com!I57)&lt;0.01,($C57*s_TR)/s_com!I57,1-EXP(-(($C57*s_TR)/s_com!I57))),".")</f>
        <v>.</v>
      </c>
      <c r="AA57" s="103" t="str">
        <f>IFERROR(IF((($C57*s_TR)/s_com!J57)&lt;0.01,($C57*s_TR)/s_com!J57,1-EXP(-(($C57*s_TR)/s_com!J57))),".")</f>
        <v>.</v>
      </c>
      <c r="AB57" s="103" t="str">
        <f>IFERROR(IF((($C57*s_TR)/s_com!K57)&lt;0.01,($C57*s_TR)/s_com!K57,1-EXP(-(($C57*s_TR)/s_com!K57))),".")</f>
        <v>.</v>
      </c>
      <c r="AC57" s="103" t="str">
        <f>IFERROR(IF((($C57*s_TR)/s_com!L57)&lt;0.01,($C57*s_TR)/s_com!L57,1-EXP(-(($C57*s_TR)/s_com!L57))),".")</f>
        <v>.</v>
      </c>
      <c r="AD57" s="103" t="str">
        <f>IFERROR(IF((($C57*s_TR)/s_com!M57)&lt;0.01,($C57*s_TR)/s_com!M57,1-EXP(-(($C57*s_TR)/s_com!M57))),".")</f>
        <v>.</v>
      </c>
      <c r="AE57" s="103">
        <f>IFERROR(IF((($C57*s_TR)/s_com!N57)&lt;0.01,($C57*s_TR)/s_com!N57,1-EXP(-(($C57*s_TR)/s_com!N57))),".")</f>
        <v>6.6459610610709526E-8</v>
      </c>
      <c r="AF57" s="103">
        <f>IFERROR(IF((($C57*s_TR)/s_com!O57)&lt;0.01,($C57*s_TR)/s_com!O57,1-EXP(-(($C57*s_TR)/s_com!O57))),".")</f>
        <v>1.2325862787223534E-8</v>
      </c>
      <c r="AG57" s="103">
        <f>IFERROR(IF((($C57*s_TR)/s_com!P57)&lt;0.01,($C57*s_TR)/s_com!P57,1-EXP(-(($C57*s_TR)/s_com!P57))),".")</f>
        <v>3.5403101467505249E-8</v>
      </c>
      <c r="AH57" s="103">
        <f>IFERROR(IF((($C57*s_TR)/s_com!Q57)&lt;0.01,($C57*s_TR)/s_com!Q57,1-EXP(-(($C57*s_TR)/s_com!Q57))),".")</f>
        <v>5.59577741354387E-8</v>
      </c>
      <c r="AI57" s="103">
        <f>IFERROR(IF((($C57*s_TR)/s_com!R57)&lt;0.01,($C57*s_TR)/s_com!R57,1-EXP(-(($C57*s_TR)/s_com!R57))),".")</f>
        <v>1.1074722020671588E-8</v>
      </c>
    </row>
    <row r="58" spans="1:35">
      <c r="A58" s="101" t="s">
        <v>327</v>
      </c>
      <c r="B58" s="106">
        <v>1</v>
      </c>
      <c r="C58" s="89">
        <v>5</v>
      </c>
      <c r="D58" s="103">
        <f>IFERROR((($C58*s_TR)/s_com!C58),0)</f>
        <v>4.4123712461476347E-4</v>
      </c>
      <c r="E58" s="103">
        <f>IFERROR((($C58*s_TR)/s_com!D58),0)</f>
        <v>0.77652785420257786</v>
      </c>
      <c r="F58" s="103">
        <f>IFERROR((($C58*s_TR)/s_com!E58),0)</f>
        <v>9.3206578724978255E-4</v>
      </c>
      <c r="G58" s="103">
        <f>IFERROR((($C58*s_TR)/s_com!F58),0)</f>
        <v>8.5631872353629808E-9</v>
      </c>
      <c r="H58" s="103">
        <f>IFERROR((($C58*s_TR)/s_com!G58),0)</f>
        <v>1.3733114750517814E-3</v>
      </c>
      <c r="I58" s="103">
        <f>IFERROR((($C58*s_TR)/s_com!H58),0)</f>
        <v>0.77696909989037977</v>
      </c>
      <c r="J58" s="103">
        <f>IFERROR((($C58*s_TR)/s_com!I58),0)</f>
        <v>4.4652642988438356E-8</v>
      </c>
      <c r="K58" s="103">
        <f>IFERROR((($C58*s_TR)/s_com!J58),0)</f>
        <v>2.8690202109106849E-8</v>
      </c>
      <c r="L58" s="103">
        <f>IFERROR((($C58*s_TR)/s_com!K58),0)</f>
        <v>4.4160409128723294E-8</v>
      </c>
      <c r="M58" s="103">
        <f>IFERROR((($C58*s_TR)/s_com!L58),0)</f>
        <v>4.4652642988438356E-8</v>
      </c>
      <c r="N58" s="103">
        <f>IFERROR((($C58*s_TR)/s_com!M58),0)</f>
        <v>5.1684555270082182E-8</v>
      </c>
      <c r="O58" s="103">
        <f>IFERROR((($C58*s_TR)/s_com!N58),0)</f>
        <v>3.5246486333659466E-8</v>
      </c>
      <c r="P58" s="103">
        <f>IFERROR((($C58*s_TR)/s_com!O58),0)</f>
        <v>2.3312462427733615E-8</v>
      </c>
      <c r="Q58" s="103">
        <f>IFERROR((($C58*s_TR)/s_com!P58),0)</f>
        <v>3.496459596164382E-8</v>
      </c>
      <c r="R58" s="103">
        <f>IFERROR((($C58*s_TR)/s_com!Q58),0)</f>
        <v>3.51725943287671E-8</v>
      </c>
      <c r="S58" s="103">
        <f>IFERROR((($C58*s_TR)/s_com!R58),0)</f>
        <v>4.3106384712328767E-8</v>
      </c>
      <c r="T58" s="103">
        <f>IFERROR(IF((($C58*s_TR)/s_com!C58)&lt;0.01,($C58*s_TR)/s_com!C58,1-EXP(-(($C58*s_TR)/s_com!C58))),".")</f>
        <v>4.4123712461476347E-4</v>
      </c>
      <c r="U58" s="103">
        <f>IFERROR(IF((($C58*s_TR)/s_com!D58)&lt;0.01,($C58*s_TR)/s_com!D58,1-EXP(-(($C58*s_TR)/s_com!D58))),".")</f>
        <v>0.53999956976344632</v>
      </c>
      <c r="V58" s="103">
        <f>IFERROR(IF((($C58*s_TR)/s_com!E58)&lt;0.01,($C58*s_TR)/s_com!E58,1-EXP(-(($C58*s_TR)/s_com!E58))),".")</f>
        <v>9.3206578724978255E-4</v>
      </c>
      <c r="W58" s="103">
        <f>IFERROR(IF((($C58*s_TR)/s_com!F58)&lt;0.01,($C58*s_TR)/s_com!F58,1-EXP(-(($C58*s_TR)/s_com!F58))),".")</f>
        <v>8.5631872353629808E-9</v>
      </c>
      <c r="X58" s="103">
        <f>IFERROR(IF((($C58*s_TR)/s_com!G58)&lt;0.01,($C58*s_TR)/s_com!G58,1-EXP(-(($C58*s_TR)/s_com!G58))),".")</f>
        <v>1.3733114750517814E-3</v>
      </c>
      <c r="Y58" s="103">
        <f>IFERROR(IF((($C58*s_TR)/s_com!H58)&lt;0.01,($C58*s_TR)/s_com!H58,1-EXP(-(($C58*s_TR)/s_com!H58))),".")</f>
        <v>0.54020249819573485</v>
      </c>
      <c r="Z58" s="103">
        <f>IFERROR(IF((($C58*s_TR)/s_com!I58)&lt;0.01,($C58*s_TR)/s_com!I58,1-EXP(-(($C58*s_TR)/s_com!I58))),".")</f>
        <v>4.4652642988438356E-8</v>
      </c>
      <c r="AA58" s="103">
        <f>IFERROR(IF((($C58*s_TR)/s_com!J58)&lt;0.01,($C58*s_TR)/s_com!J58,1-EXP(-(($C58*s_TR)/s_com!J58))),".")</f>
        <v>2.8690202109106849E-8</v>
      </c>
      <c r="AB58" s="103">
        <f>IFERROR(IF((($C58*s_TR)/s_com!K58)&lt;0.01,($C58*s_TR)/s_com!K58,1-EXP(-(($C58*s_TR)/s_com!K58))),".")</f>
        <v>4.4160409128723294E-8</v>
      </c>
      <c r="AC58" s="103">
        <f>IFERROR(IF((($C58*s_TR)/s_com!L58)&lt;0.01,($C58*s_TR)/s_com!L58,1-EXP(-(($C58*s_TR)/s_com!L58))),".")</f>
        <v>4.4652642988438356E-8</v>
      </c>
      <c r="AD58" s="103">
        <f>IFERROR(IF((($C58*s_TR)/s_com!M58)&lt;0.01,($C58*s_TR)/s_com!M58,1-EXP(-(($C58*s_TR)/s_com!M58))),".")</f>
        <v>5.1684555270082182E-8</v>
      </c>
      <c r="AE58" s="103">
        <f>IFERROR(IF((($C58*s_TR)/s_com!N58)&lt;0.01,($C58*s_TR)/s_com!N58,1-EXP(-(($C58*s_TR)/s_com!N58))),".")</f>
        <v>3.5246486333659466E-8</v>
      </c>
      <c r="AF58" s="103">
        <f>IFERROR(IF((($C58*s_TR)/s_com!O58)&lt;0.01,($C58*s_TR)/s_com!O58,1-EXP(-(($C58*s_TR)/s_com!O58))),".")</f>
        <v>2.3312462427733615E-8</v>
      </c>
      <c r="AG58" s="103">
        <f>IFERROR(IF((($C58*s_TR)/s_com!P58)&lt;0.01,($C58*s_TR)/s_com!P58,1-EXP(-(($C58*s_TR)/s_com!P58))),".")</f>
        <v>3.496459596164382E-8</v>
      </c>
      <c r="AH58" s="103">
        <f>IFERROR(IF((($C58*s_TR)/s_com!Q58)&lt;0.01,($C58*s_TR)/s_com!Q58,1-EXP(-(($C58*s_TR)/s_com!Q58))),".")</f>
        <v>3.51725943287671E-8</v>
      </c>
      <c r="AI58" s="103">
        <f>IFERROR(IF((($C58*s_TR)/s_com!R58)&lt;0.01,($C58*s_TR)/s_com!R58,1-EXP(-(($C58*s_TR)/s_com!R58))),".")</f>
        <v>4.3106384712328767E-8</v>
      </c>
    </row>
    <row r="59" spans="1:35">
      <c r="A59" s="101" t="s">
        <v>328</v>
      </c>
      <c r="B59" s="106">
        <v>1</v>
      </c>
      <c r="C59" s="89">
        <v>5</v>
      </c>
      <c r="D59" s="103">
        <f>IFERROR((($C59*s_TR)/s_com!C59),0)</f>
        <v>2.7509228139562412E-6</v>
      </c>
      <c r="E59" s="103">
        <f>IFERROR((($C59*s_TR)/s_com!D59),0)</f>
        <v>2.2264085330283696E-2</v>
      </c>
      <c r="F59" s="103">
        <f>IFERROR((($C59*s_TR)/s_com!E59),0)</f>
        <v>2.6723564529539216E-5</v>
      </c>
      <c r="G59" s="103">
        <f>IFERROR((($C59*s_TR)/s_com!F59),0)</f>
        <v>2.1892630000639507E-8</v>
      </c>
      <c r="H59" s="103">
        <f>IFERROR((($C59*s_TR)/s_com!G59),0)</f>
        <v>2.9496379973496098E-5</v>
      </c>
      <c r="I59" s="103">
        <f>IFERROR((($C59*s_TR)/s_com!H59),0)</f>
        <v>2.2266858145727649E-2</v>
      </c>
      <c r="J59" s="103">
        <f>IFERROR((($C59*s_TR)/s_com!I59),0)</f>
        <v>7.4501908337095884E-8</v>
      </c>
      <c r="K59" s="103">
        <f>IFERROR((($C59*s_TR)/s_com!J59),0)</f>
        <v>2.5701586606080004E-8</v>
      </c>
      <c r="L59" s="103">
        <f>IFERROR((($C59*s_TR)/s_com!K59),0)</f>
        <v>5.5326311676493145E-8</v>
      </c>
      <c r="M59" s="103">
        <f>IFERROR((($C59*s_TR)/s_com!L59),0)</f>
        <v>7.2301430031780827E-8</v>
      </c>
      <c r="N59" s="103">
        <f>IFERROR((($C59*s_TR)/s_com!M59),0)</f>
        <v>1.2982822001358905E-7</v>
      </c>
      <c r="O59" s="103">
        <f>IFERROR((($C59*s_TR)/s_com!N59),0)</f>
        <v>6.026096638356166E-8</v>
      </c>
      <c r="P59" s="103">
        <f>IFERROR((($C59*s_TR)/s_com!O59),0)</f>
        <v>2.1779144398167926E-8</v>
      </c>
      <c r="Q59" s="103">
        <f>IFERROR((($C59*s_TR)/s_com!P59),0)</f>
        <v>4.7994352509554129E-8</v>
      </c>
      <c r="R59" s="103">
        <f>IFERROR((($C59*s_TR)/s_com!Q59),0)</f>
        <v>5.8967383196347056E-8</v>
      </c>
      <c r="S59" s="103">
        <f>IFERROR((($C59*s_TR)/s_com!R59),0)</f>
        <v>1.1020571023777628E-7</v>
      </c>
      <c r="T59" s="103">
        <f>IFERROR(IF((($C59*s_TR)/s_com!C59)&lt;0.01,($C59*s_TR)/s_com!C59,1-EXP(-(($C59*s_TR)/s_com!C59))),".")</f>
        <v>2.7509228139562412E-6</v>
      </c>
      <c r="U59" s="103">
        <f>IFERROR(IF((($C59*s_TR)/s_com!D59)&lt;0.01,($C59*s_TR)/s_com!D59,1-EXP(-(($C59*s_TR)/s_com!D59))),".")</f>
        <v>2.2018069735606605E-2</v>
      </c>
      <c r="V59" s="103">
        <f>IFERROR(IF((($C59*s_TR)/s_com!E59)&lt;0.01,($C59*s_TR)/s_com!E59,1-EXP(-(($C59*s_TR)/s_com!E59))),".")</f>
        <v>2.6723564529539216E-5</v>
      </c>
      <c r="W59" s="103">
        <f>IFERROR(IF((($C59*s_TR)/s_com!F59)&lt;0.01,($C59*s_TR)/s_com!F59,1-EXP(-(($C59*s_TR)/s_com!F59))),".")</f>
        <v>2.1892630000639507E-8</v>
      </c>
      <c r="X59" s="103">
        <f>IFERROR(IF((($C59*s_TR)/s_com!G59)&lt;0.01,($C59*s_TR)/s_com!G59,1-EXP(-(($C59*s_TR)/s_com!G59))),".")</f>
        <v>2.9496379973496098E-5</v>
      </c>
      <c r="Y59" s="103">
        <f>IFERROR(IF((($C59*s_TR)/s_com!H59)&lt;0.01,($C59*s_TR)/s_com!H59,1-EXP(-(($C59*s_TR)/s_com!H59))),".")</f>
        <v>2.202078149524711E-2</v>
      </c>
      <c r="Z59" s="103">
        <f>IFERROR(IF((($C59*s_TR)/s_com!I59)&lt;0.01,($C59*s_TR)/s_com!I59,1-EXP(-(($C59*s_TR)/s_com!I59))),".")</f>
        <v>7.4501908337095884E-8</v>
      </c>
      <c r="AA59" s="103">
        <f>IFERROR(IF((($C59*s_TR)/s_com!J59)&lt;0.01,($C59*s_TR)/s_com!J59,1-EXP(-(($C59*s_TR)/s_com!J59))),".")</f>
        <v>2.5701586606080004E-8</v>
      </c>
      <c r="AB59" s="103">
        <f>IFERROR(IF((($C59*s_TR)/s_com!K59)&lt;0.01,($C59*s_TR)/s_com!K59,1-EXP(-(($C59*s_TR)/s_com!K59))),".")</f>
        <v>5.5326311676493145E-8</v>
      </c>
      <c r="AC59" s="103">
        <f>IFERROR(IF((($C59*s_TR)/s_com!L59)&lt;0.01,($C59*s_TR)/s_com!L59,1-EXP(-(($C59*s_TR)/s_com!L59))),".")</f>
        <v>7.2301430031780827E-8</v>
      </c>
      <c r="AD59" s="103">
        <f>IFERROR(IF((($C59*s_TR)/s_com!M59)&lt;0.01,($C59*s_TR)/s_com!M59,1-EXP(-(($C59*s_TR)/s_com!M59))),".")</f>
        <v>1.2982822001358905E-7</v>
      </c>
      <c r="AE59" s="103">
        <f>IFERROR(IF((($C59*s_TR)/s_com!N59)&lt;0.01,($C59*s_TR)/s_com!N59,1-EXP(-(($C59*s_TR)/s_com!N59))),".")</f>
        <v>6.026096638356166E-8</v>
      </c>
      <c r="AF59" s="103">
        <f>IFERROR(IF((($C59*s_TR)/s_com!O59)&lt;0.01,($C59*s_TR)/s_com!O59,1-EXP(-(($C59*s_TR)/s_com!O59))),".")</f>
        <v>2.1779144398167926E-8</v>
      </c>
      <c r="AG59" s="103">
        <f>IFERROR(IF((($C59*s_TR)/s_com!P59)&lt;0.01,($C59*s_TR)/s_com!P59,1-EXP(-(($C59*s_TR)/s_com!P59))),".")</f>
        <v>4.7994352509554129E-8</v>
      </c>
      <c r="AH59" s="103">
        <f>IFERROR(IF((($C59*s_TR)/s_com!Q59)&lt;0.01,($C59*s_TR)/s_com!Q59,1-EXP(-(($C59*s_TR)/s_com!Q59))),".")</f>
        <v>5.8967383196347056E-8</v>
      </c>
      <c r="AI59" s="103">
        <f>IFERROR(IF((($C59*s_TR)/s_com!R59)&lt;0.01,($C59*s_TR)/s_com!R59,1-EXP(-(($C59*s_TR)/s_com!R59))),".")</f>
        <v>1.1020571023777628E-7</v>
      </c>
    </row>
    <row r="60" spans="1:35">
      <c r="A60" s="101" t="s">
        <v>329</v>
      </c>
      <c r="B60" s="107">
        <v>1.9000000000000001E-8</v>
      </c>
      <c r="C60" s="89">
        <v>5</v>
      </c>
      <c r="D60" s="103">
        <f>IFERROR((($C60*s_TR)/s_com!C60),0)</f>
        <v>0</v>
      </c>
      <c r="E60" s="103">
        <f>IFERROR((($C60*s_TR)/s_com!D60),0)</f>
        <v>0</v>
      </c>
      <c r="F60" s="103">
        <f>IFERROR((($C60*s_TR)/s_com!E60),0)</f>
        <v>0</v>
      </c>
      <c r="G60" s="103">
        <f>IFERROR((($C60*s_TR)/s_com!F60),0)</f>
        <v>9.5524192331659553E-15</v>
      </c>
      <c r="H60" s="103">
        <f>IFERROR((($C60*s_TR)/s_com!G60),0)</f>
        <v>9.5524192331659553E-15</v>
      </c>
      <c r="I60" s="103">
        <f>IFERROR((($C60*s_TR)/s_com!H60),0)</f>
        <v>9.5524192331659553E-15</v>
      </c>
      <c r="J60" s="103">
        <f>IFERROR((($C60*s_TR)/s_com!I60),0)</f>
        <v>0</v>
      </c>
      <c r="K60" s="103">
        <f>IFERROR((($C60*s_TR)/s_com!J60),0)</f>
        <v>0</v>
      </c>
      <c r="L60" s="103">
        <f>IFERROR((($C60*s_TR)/s_com!K60),0)</f>
        <v>0</v>
      </c>
      <c r="M60" s="103">
        <f>IFERROR((($C60*s_TR)/s_com!L60),0)</f>
        <v>0</v>
      </c>
      <c r="N60" s="103">
        <f>IFERROR((($C60*s_TR)/s_com!M60),0)</f>
        <v>0</v>
      </c>
      <c r="O60" s="103">
        <f>IFERROR((($C60*s_TR)/s_com!N60),0)</f>
        <v>2.0615761633800736E-13</v>
      </c>
      <c r="P60" s="103">
        <f>IFERROR((($C60*s_TR)/s_com!O60),0)</f>
        <v>4.8357587593520051E-14</v>
      </c>
      <c r="Q60" s="103">
        <f>IFERROR((($C60*s_TR)/s_com!P60),0)</f>
        <v>1.357383888236713E-13</v>
      </c>
      <c r="R60" s="103">
        <f>IFERROR((($C60*s_TR)/s_com!Q60),0)</f>
        <v>1.9062048756950574E-13</v>
      </c>
      <c r="S60" s="103">
        <f>IFERROR((($C60*s_TR)/s_com!R60),0)</f>
        <v>4.8086097743820484E-14</v>
      </c>
      <c r="T60" s="103" t="str">
        <f>IFERROR(IF((($C60*s_TR)/s_com!C60)&lt;0.01,($C60*s_TR)/s_com!C60,1-EXP(-(($C60*s_TR)/s_com!C60))),".")</f>
        <v>.</v>
      </c>
      <c r="U60" s="103" t="str">
        <f>IFERROR(IF((($C60*s_TR)/s_com!D60)&lt;0.01,($C60*s_TR)/s_com!D60,1-EXP(-(($C60*s_TR)/s_com!D60))),".")</f>
        <v>.</v>
      </c>
      <c r="V60" s="103" t="str">
        <f>IFERROR(IF((($C60*s_TR)/s_com!E60)&lt;0.01,($C60*s_TR)/s_com!E60,1-EXP(-(($C60*s_TR)/s_com!E60))),".")</f>
        <v>.</v>
      </c>
      <c r="W60" s="103">
        <f>IFERROR(IF((($C60*s_TR)/s_com!F60)&lt;0.01,($C60*s_TR)/s_com!F60,1-EXP(-(($C60*s_TR)/s_com!F60))),".")</f>
        <v>9.5524192331659553E-15</v>
      </c>
      <c r="X60" s="103">
        <f>IFERROR(IF((($C60*s_TR)/s_com!G60)&lt;0.01,($C60*s_TR)/s_com!G60,1-EXP(-(($C60*s_TR)/s_com!G60))),".")</f>
        <v>9.5524192331659553E-15</v>
      </c>
      <c r="Y60" s="103">
        <f>IFERROR(IF((($C60*s_TR)/s_com!H60)&lt;0.01,($C60*s_TR)/s_com!H60,1-EXP(-(($C60*s_TR)/s_com!H60))),".")</f>
        <v>9.5524192331659553E-15</v>
      </c>
      <c r="Z60" s="103" t="str">
        <f>IFERROR(IF((($C60*s_TR)/s_com!I60)&lt;0.01,($C60*s_TR)/s_com!I60,1-EXP(-(($C60*s_TR)/s_com!I60))),".")</f>
        <v>.</v>
      </c>
      <c r="AA60" s="103" t="str">
        <f>IFERROR(IF((($C60*s_TR)/s_com!J60)&lt;0.01,($C60*s_TR)/s_com!J60,1-EXP(-(($C60*s_TR)/s_com!J60))),".")</f>
        <v>.</v>
      </c>
      <c r="AB60" s="103" t="str">
        <f>IFERROR(IF((($C60*s_TR)/s_com!K60)&lt;0.01,($C60*s_TR)/s_com!K60,1-EXP(-(($C60*s_TR)/s_com!K60))),".")</f>
        <v>.</v>
      </c>
      <c r="AC60" s="103" t="str">
        <f>IFERROR(IF((($C60*s_TR)/s_com!L60)&lt;0.01,($C60*s_TR)/s_com!L60,1-EXP(-(($C60*s_TR)/s_com!L60))),".")</f>
        <v>.</v>
      </c>
      <c r="AD60" s="103" t="str">
        <f>IFERROR(IF((($C60*s_TR)/s_com!M60)&lt;0.01,($C60*s_TR)/s_com!M60,1-EXP(-(($C60*s_TR)/s_com!M60))),".")</f>
        <v>.</v>
      </c>
      <c r="AE60" s="103">
        <f>IFERROR(IF((($C60*s_TR)/s_com!N60)&lt;0.01,($C60*s_TR)/s_com!N60,1-EXP(-(($C60*s_TR)/s_com!N60))),".")</f>
        <v>2.0615761633800736E-13</v>
      </c>
      <c r="AF60" s="103">
        <f>IFERROR(IF((($C60*s_TR)/s_com!O60)&lt;0.01,($C60*s_TR)/s_com!O60,1-EXP(-(($C60*s_TR)/s_com!O60))),".")</f>
        <v>4.8357587593520051E-14</v>
      </c>
      <c r="AG60" s="103">
        <f>IFERROR(IF((($C60*s_TR)/s_com!P60)&lt;0.01,($C60*s_TR)/s_com!P60,1-EXP(-(($C60*s_TR)/s_com!P60))),".")</f>
        <v>1.357383888236713E-13</v>
      </c>
      <c r="AH60" s="103">
        <f>IFERROR(IF((($C60*s_TR)/s_com!Q60)&lt;0.01,($C60*s_TR)/s_com!Q60,1-EXP(-(($C60*s_TR)/s_com!Q60))),".")</f>
        <v>1.9062048756950574E-13</v>
      </c>
      <c r="AI60" s="103">
        <f>IFERROR(IF((($C60*s_TR)/s_com!R60)&lt;0.01,($C60*s_TR)/s_com!R60,1-EXP(-(($C60*s_TR)/s_com!R60))),".")</f>
        <v>4.8086097743820484E-14</v>
      </c>
    </row>
    <row r="61" spans="1:35">
      <c r="A61" s="101" t="s">
        <v>330</v>
      </c>
      <c r="B61" s="106">
        <v>1</v>
      </c>
      <c r="C61" s="89">
        <v>5</v>
      </c>
      <c r="D61" s="103">
        <f>IFERROR((($C61*s_TR)/s_com!C61),0)</f>
        <v>1.0567901503119026E-3</v>
      </c>
      <c r="E61" s="103">
        <f>IFERROR((($C61*s_TR)/s_com!D61),0)</f>
        <v>0.70955458938790328</v>
      </c>
      <c r="F61" s="103">
        <f>IFERROR((($C61*s_TR)/s_com!E61),0)</f>
        <v>8.5167782890889217E-4</v>
      </c>
      <c r="G61" s="103">
        <f>IFERROR((($C61*s_TR)/s_com!F61),0)</f>
        <v>3.8249495387750718E-11</v>
      </c>
      <c r="H61" s="103">
        <f>IFERROR((($C61*s_TR)/s_com!G61),0)</f>
        <v>1.9084680174702902E-3</v>
      </c>
      <c r="I61" s="103">
        <f>IFERROR((($C61*s_TR)/s_com!H61),0)</f>
        <v>0.7106113795764647</v>
      </c>
      <c r="J61" s="103">
        <f>IFERROR((($C61*s_TR)/s_com!I61),0)</f>
        <v>1.1002156934005475E-9</v>
      </c>
      <c r="K61" s="103">
        <f>IFERROR((($C61*s_TR)/s_com!J61),0)</f>
        <v>2.1844697083476159E-10</v>
      </c>
      <c r="L61" s="103">
        <f>IFERROR((($C61*s_TR)/s_com!K61),0)</f>
        <v>6.2022521990663017E-10</v>
      </c>
      <c r="M61" s="103">
        <f>IFERROR((($C61*s_TR)/s_com!L61),0)</f>
        <v>9.6625160638027396E-10</v>
      </c>
      <c r="N61" s="103">
        <f>IFERROR((($C61*s_TR)/s_com!M61),0)</f>
        <v>2.1234732942575335E-10</v>
      </c>
      <c r="O61" s="103">
        <f>IFERROR((($C61*s_TR)/s_com!N61),0)</f>
        <v>1.0596065827650713E-9</v>
      </c>
      <c r="P61" s="103">
        <f>IFERROR((($C61*s_TR)/s_com!O61),0)</f>
        <v>2.104326464744158E-10</v>
      </c>
      <c r="Q61" s="103">
        <f>IFERROR((($C61*s_TR)/s_com!P61),0)</f>
        <v>5.9350895753639978E-10</v>
      </c>
      <c r="R61" s="103">
        <f>IFERROR((($C61*s_TR)/s_com!Q61),0)</f>
        <v>9.3907730251340049E-10</v>
      </c>
      <c r="S61" s="103">
        <f>IFERROR((($C61*s_TR)/s_com!R61),0)</f>
        <v>1.925448338240074E-10</v>
      </c>
      <c r="T61" s="103">
        <f>IFERROR(IF((($C61*s_TR)/s_com!C61)&lt;0.01,($C61*s_TR)/s_com!C61,1-EXP(-(($C61*s_TR)/s_com!C61))),".")</f>
        <v>1.0567901503119026E-3</v>
      </c>
      <c r="U61" s="103">
        <f>IFERROR(IF((($C61*s_TR)/s_com!D61)&lt;0.01,($C61*s_TR)/s_com!D61,1-EXP(-(($C61*s_TR)/s_com!D61))),".")</f>
        <v>0.50813677022007153</v>
      </c>
      <c r="V61" s="103">
        <f>IFERROR(IF((($C61*s_TR)/s_com!E61)&lt;0.01,($C61*s_TR)/s_com!E61,1-EXP(-(($C61*s_TR)/s_com!E61))),".")</f>
        <v>8.5167782890889217E-4</v>
      </c>
      <c r="W61" s="103">
        <f>IFERROR(IF((($C61*s_TR)/s_com!F61)&lt;0.01,($C61*s_TR)/s_com!F61,1-EXP(-(($C61*s_TR)/s_com!F61))),".")</f>
        <v>3.8249495387750718E-11</v>
      </c>
      <c r="X61" s="103">
        <f>IFERROR(IF((($C61*s_TR)/s_com!G61)&lt;0.01,($C61*s_TR)/s_com!G61,1-EXP(-(($C61*s_TR)/s_com!G61))),".")</f>
        <v>1.9084680174702902E-3</v>
      </c>
      <c r="Y61" s="103">
        <f>IFERROR(IF((($C61*s_TR)/s_com!H61)&lt;0.01,($C61*s_TR)/s_com!H61,1-EXP(-(($C61*s_TR)/s_com!H61))),".")</f>
        <v>0.50865629189436268</v>
      </c>
      <c r="Z61" s="103">
        <f>IFERROR(IF((($C61*s_TR)/s_com!I61)&lt;0.01,($C61*s_TR)/s_com!I61,1-EXP(-(($C61*s_TR)/s_com!I61))),".")</f>
        <v>1.1002156934005475E-9</v>
      </c>
      <c r="AA61" s="103">
        <f>IFERROR(IF((($C61*s_TR)/s_com!J61)&lt;0.01,($C61*s_TR)/s_com!J61,1-EXP(-(($C61*s_TR)/s_com!J61))),".")</f>
        <v>2.1844697083476159E-10</v>
      </c>
      <c r="AB61" s="103">
        <f>IFERROR(IF((($C61*s_TR)/s_com!K61)&lt;0.01,($C61*s_TR)/s_com!K61,1-EXP(-(($C61*s_TR)/s_com!K61))),".")</f>
        <v>6.2022521990663017E-10</v>
      </c>
      <c r="AC61" s="103">
        <f>IFERROR(IF((($C61*s_TR)/s_com!L61)&lt;0.01,($C61*s_TR)/s_com!L61,1-EXP(-(($C61*s_TR)/s_com!L61))),".")</f>
        <v>9.6625160638027396E-10</v>
      </c>
      <c r="AD61" s="103">
        <f>IFERROR(IF((($C61*s_TR)/s_com!M61)&lt;0.01,($C61*s_TR)/s_com!M61,1-EXP(-(($C61*s_TR)/s_com!M61))),".")</f>
        <v>2.1234732942575335E-10</v>
      </c>
      <c r="AE61" s="103">
        <f>IFERROR(IF((($C61*s_TR)/s_com!N61)&lt;0.01,($C61*s_TR)/s_com!N61,1-EXP(-(($C61*s_TR)/s_com!N61))),".")</f>
        <v>1.0596065827650713E-9</v>
      </c>
      <c r="AF61" s="103">
        <f>IFERROR(IF((($C61*s_TR)/s_com!O61)&lt;0.01,($C61*s_TR)/s_com!O61,1-EXP(-(($C61*s_TR)/s_com!O61))),".")</f>
        <v>2.104326464744158E-10</v>
      </c>
      <c r="AG61" s="103">
        <f>IFERROR(IF((($C61*s_TR)/s_com!P61)&lt;0.01,($C61*s_TR)/s_com!P61,1-EXP(-(($C61*s_TR)/s_com!P61))),".")</f>
        <v>5.9350895753639978E-10</v>
      </c>
      <c r="AH61" s="103">
        <f>IFERROR(IF((($C61*s_TR)/s_com!Q61)&lt;0.01,($C61*s_TR)/s_com!Q61,1-EXP(-(($C61*s_TR)/s_com!Q61))),".")</f>
        <v>9.3907730251340049E-10</v>
      </c>
      <c r="AI61" s="103">
        <f>IFERROR(IF((($C61*s_TR)/s_com!R61)&lt;0.01,($C61*s_TR)/s_com!R61,1-EXP(-(($C61*s_TR)/s_com!R61))),".")</f>
        <v>1.925448338240074E-10</v>
      </c>
    </row>
    <row r="62" spans="1:35">
      <c r="A62" s="101" t="s">
        <v>331</v>
      </c>
      <c r="B62" s="106">
        <v>1.339E-6</v>
      </c>
      <c r="C62" s="89">
        <v>5</v>
      </c>
      <c r="D62" s="103">
        <f>IFERROR((($C62*s_TR)/s_com!C62),0)</f>
        <v>0</v>
      </c>
      <c r="E62" s="103">
        <f>IFERROR((($C62*s_TR)/s_com!D62),0)</f>
        <v>0</v>
      </c>
      <c r="F62" s="103">
        <f>IFERROR((($C62*s_TR)/s_com!E62),0)</f>
        <v>0</v>
      </c>
      <c r="G62" s="103">
        <f>IFERROR((($C62*s_TR)/s_com!F62),0)</f>
        <v>5.3933550109029439E-14</v>
      </c>
      <c r="H62" s="103">
        <f>IFERROR((($C62*s_TR)/s_com!G62),0)</f>
        <v>5.3933550109029427E-14</v>
      </c>
      <c r="I62" s="103">
        <f>IFERROR((($C62*s_TR)/s_com!H62),0)</f>
        <v>5.3933550109029427E-14</v>
      </c>
      <c r="J62" s="103">
        <f>IFERROR((($C62*s_TR)/s_com!I62),0)</f>
        <v>2.2342688314040815E-13</v>
      </c>
      <c r="K62" s="103">
        <f>IFERROR((($C62*s_TR)/s_com!J62),0)</f>
        <v>7.5871155727985616E-14</v>
      </c>
      <c r="L62" s="103">
        <f>IFERROR((($C62*s_TR)/s_com!K62),0)</f>
        <v>1.6131164641265416E-13</v>
      </c>
      <c r="M62" s="103">
        <f>IFERROR((($C62*s_TR)/s_com!L62),0)</f>
        <v>2.144556316185179E-13</v>
      </c>
      <c r="N62" s="103">
        <f>IFERROR((($C62*s_TR)/s_com!M62),0)</f>
        <v>3.1356660081273333E-13</v>
      </c>
      <c r="O62" s="103">
        <f>IFERROR((($C62*s_TR)/s_com!N62),0)</f>
        <v>1.9871694054664363E-13</v>
      </c>
      <c r="P62" s="103">
        <f>IFERROR((($C62*s_TR)/s_com!O62),0)</f>
        <v>6.3699800217041062E-14</v>
      </c>
      <c r="Q62" s="103">
        <f>IFERROR((($C62*s_TR)/s_com!P62),0)</f>
        <v>1.3388422354975101E-13</v>
      </c>
      <c r="R62" s="103">
        <f>IFERROR((($C62*s_TR)/s_com!Q62),0)</f>
        <v>1.7942899606542502E-13</v>
      </c>
      <c r="S62" s="103">
        <f>IFERROR((($C62*s_TR)/s_com!R62),0)</f>
        <v>2.7149708350420478E-13</v>
      </c>
      <c r="T62" s="103" t="str">
        <f>IFERROR(IF((($C62*s_TR)/s_com!C62)&lt;0.01,($C62*s_TR)/s_com!C62,1-EXP(-(($C62*s_TR)/s_com!C62))),".")</f>
        <v>.</v>
      </c>
      <c r="U62" s="103" t="str">
        <f>IFERROR(IF((($C62*s_TR)/s_com!D62)&lt;0.01,($C62*s_TR)/s_com!D62,1-EXP(-(($C62*s_TR)/s_com!D62))),".")</f>
        <v>.</v>
      </c>
      <c r="V62" s="103" t="str">
        <f>IFERROR(IF((($C62*s_TR)/s_com!E62)&lt;0.01,($C62*s_TR)/s_com!E62,1-EXP(-(($C62*s_TR)/s_com!E62))),".")</f>
        <v>.</v>
      </c>
      <c r="W62" s="103">
        <f>IFERROR(IF((($C62*s_TR)/s_com!F62)&lt;0.01,($C62*s_TR)/s_com!F62,1-EXP(-(($C62*s_TR)/s_com!F62))),".")</f>
        <v>5.3933550109029439E-14</v>
      </c>
      <c r="X62" s="103">
        <f>IFERROR(IF((($C62*s_TR)/s_com!G62)&lt;0.01,($C62*s_TR)/s_com!G62,1-EXP(-(($C62*s_TR)/s_com!G62))),".")</f>
        <v>5.3933550109029427E-14</v>
      </c>
      <c r="Y62" s="103">
        <f>IFERROR(IF((($C62*s_TR)/s_com!H62)&lt;0.01,($C62*s_TR)/s_com!H62,1-EXP(-(($C62*s_TR)/s_com!H62))),".")</f>
        <v>5.3933550109029427E-14</v>
      </c>
      <c r="Z62" s="103">
        <f>IFERROR(IF((($C62*s_TR)/s_com!I62)&lt;0.01,($C62*s_TR)/s_com!I62,1-EXP(-(($C62*s_TR)/s_com!I62))),".")</f>
        <v>2.2342688314040815E-13</v>
      </c>
      <c r="AA62" s="103">
        <f>IFERROR(IF((($C62*s_TR)/s_com!J62)&lt;0.01,($C62*s_TR)/s_com!J62,1-EXP(-(($C62*s_TR)/s_com!J62))),".")</f>
        <v>7.5871155727985616E-14</v>
      </c>
      <c r="AB62" s="103">
        <f>IFERROR(IF((($C62*s_TR)/s_com!K62)&lt;0.01,($C62*s_TR)/s_com!K62,1-EXP(-(($C62*s_TR)/s_com!K62))),".")</f>
        <v>1.6131164641265416E-13</v>
      </c>
      <c r="AC62" s="103">
        <f>IFERROR(IF((($C62*s_TR)/s_com!L62)&lt;0.01,($C62*s_TR)/s_com!L62,1-EXP(-(($C62*s_TR)/s_com!L62))),".")</f>
        <v>2.144556316185179E-13</v>
      </c>
      <c r="AD62" s="103">
        <f>IFERROR(IF((($C62*s_TR)/s_com!M62)&lt;0.01,($C62*s_TR)/s_com!M62,1-EXP(-(($C62*s_TR)/s_com!M62))),".")</f>
        <v>3.1356660081273333E-13</v>
      </c>
      <c r="AE62" s="103">
        <f>IFERROR(IF((($C62*s_TR)/s_com!N62)&lt;0.01,($C62*s_TR)/s_com!N62,1-EXP(-(($C62*s_TR)/s_com!N62))),".")</f>
        <v>1.9871694054664363E-13</v>
      </c>
      <c r="AF62" s="103">
        <f>IFERROR(IF((($C62*s_TR)/s_com!O62)&lt;0.01,($C62*s_TR)/s_com!O62,1-EXP(-(($C62*s_TR)/s_com!O62))),".")</f>
        <v>6.3699800217041062E-14</v>
      </c>
      <c r="AG62" s="103">
        <f>IFERROR(IF((($C62*s_TR)/s_com!P62)&lt;0.01,($C62*s_TR)/s_com!P62,1-EXP(-(($C62*s_TR)/s_com!P62))),".")</f>
        <v>1.3388422354975101E-13</v>
      </c>
      <c r="AH62" s="103">
        <f>IFERROR(IF((($C62*s_TR)/s_com!Q62)&lt;0.01,($C62*s_TR)/s_com!Q62,1-EXP(-(($C62*s_TR)/s_com!Q62))),".")</f>
        <v>1.7942899606542502E-13</v>
      </c>
      <c r="AI62" s="103">
        <f>IFERROR(IF((($C62*s_TR)/s_com!R62)&lt;0.01,($C62*s_TR)/s_com!R62,1-EXP(-(($C62*s_TR)/s_com!R62))),".")</f>
        <v>2.7149708350420478E-13</v>
      </c>
    </row>
    <row r="63" spans="1:35">
      <c r="A63" s="98" t="s">
        <v>48</v>
      </c>
      <c r="B63" s="98" t="s">
        <v>24</v>
      </c>
      <c r="C63" s="113">
        <v>5</v>
      </c>
      <c r="D63" s="99">
        <f>SUM(D64:D76)</f>
        <v>1.5010488996364739E-3</v>
      </c>
      <c r="E63" s="99">
        <f t="shared" ref="E63:S63" si="6">SUM(E64:E76)</f>
        <v>1.5159618366446681</v>
      </c>
      <c r="F63" s="99">
        <f t="shared" si="6"/>
        <v>1.8196078287028537E-3</v>
      </c>
      <c r="G63" s="99">
        <f t="shared" si="6"/>
        <v>6.5858426932122668E-6</v>
      </c>
      <c r="H63" s="99">
        <f t="shared" si="6"/>
        <v>3.32724257103254E-3</v>
      </c>
      <c r="I63" s="99">
        <f t="shared" si="6"/>
        <v>1.5174694713869978</v>
      </c>
      <c r="J63" s="99">
        <f t="shared" si="6"/>
        <v>2.0037373330845438E-4</v>
      </c>
      <c r="K63" s="99">
        <f t="shared" si="6"/>
        <v>3.7437086799523468E-5</v>
      </c>
      <c r="L63" s="99">
        <f t="shared" si="6"/>
        <v>1.0698920298320274E-4</v>
      </c>
      <c r="M63" s="99">
        <f t="shared" si="6"/>
        <v>1.7018049901677121E-4</v>
      </c>
      <c r="N63" s="99">
        <f t="shared" si="6"/>
        <v>3.6487261440976058E-5</v>
      </c>
      <c r="O63" s="99">
        <f t="shared" si="6"/>
        <v>1.9709233356574751E-4</v>
      </c>
      <c r="P63" s="99">
        <f t="shared" si="6"/>
        <v>3.6454283239713171E-5</v>
      </c>
      <c r="Q63" s="99">
        <f t="shared" si="6"/>
        <v>1.0524890838365381E-4</v>
      </c>
      <c r="R63" s="99">
        <f t="shared" si="6"/>
        <v>1.6534208591817304E-4</v>
      </c>
      <c r="S63" s="99">
        <f t="shared" si="6"/>
        <v>3.3152593886551126E-5</v>
      </c>
      <c r="T63" s="100">
        <f>IFERROR(IF(D63&lt;0.01,D63,1-EXP(-(D63))),".")</f>
        <v>1.5010488996364739E-3</v>
      </c>
      <c r="U63" s="100">
        <f t="shared" ref="U63:AI63" si="7">IFERROR(IF(E63&lt;0.01,E63,1-EXP(-(E63))),".")</f>
        <v>0.78040313307626996</v>
      </c>
      <c r="V63" s="100">
        <f t="shared" si="7"/>
        <v>1.8196078287028537E-3</v>
      </c>
      <c r="W63" s="100">
        <f t="shared" si="7"/>
        <v>6.5858426932122668E-6</v>
      </c>
      <c r="X63" s="100">
        <f t="shared" si="7"/>
        <v>3.32724257103254E-3</v>
      </c>
      <c r="Y63" s="100">
        <f t="shared" si="7"/>
        <v>0.78073395549979907</v>
      </c>
      <c r="Z63" s="100">
        <f t="shared" si="7"/>
        <v>2.0037373330845438E-4</v>
      </c>
      <c r="AA63" s="100">
        <f t="shared" si="7"/>
        <v>3.7437086799523468E-5</v>
      </c>
      <c r="AB63" s="100">
        <f t="shared" si="7"/>
        <v>1.0698920298320274E-4</v>
      </c>
      <c r="AC63" s="100">
        <f t="shared" si="7"/>
        <v>1.7018049901677121E-4</v>
      </c>
      <c r="AD63" s="100">
        <f t="shared" si="7"/>
        <v>3.6487261440976058E-5</v>
      </c>
      <c r="AE63" s="100">
        <f t="shared" si="7"/>
        <v>1.9709233356574751E-4</v>
      </c>
      <c r="AF63" s="100">
        <f t="shared" si="7"/>
        <v>3.6454283239713171E-5</v>
      </c>
      <c r="AG63" s="100">
        <f t="shared" si="7"/>
        <v>1.0524890838365381E-4</v>
      </c>
      <c r="AH63" s="100">
        <f t="shared" si="7"/>
        <v>1.6534208591817304E-4</v>
      </c>
      <c r="AI63" s="100">
        <f t="shared" si="7"/>
        <v>3.3152593886551126E-5</v>
      </c>
    </row>
    <row r="64" spans="1:35">
      <c r="A64" s="101" t="s">
        <v>319</v>
      </c>
      <c r="B64" s="106">
        <v>1</v>
      </c>
      <c r="C64" s="89">
        <v>5</v>
      </c>
      <c r="D64" s="103">
        <f>IFERROR((($C64*s_TR)/s_com!C64),0)</f>
        <v>0</v>
      </c>
      <c r="E64" s="103">
        <f>IFERROR((($C64*s_TR)/s_com!D64),0)</f>
        <v>1.1154057251823077E-4</v>
      </c>
      <c r="F64" s="103">
        <f>IFERROR((($C64*s_TR)/s_com!E64),0)</f>
        <v>1.3388206356262234E-7</v>
      </c>
      <c r="G64" s="103">
        <f>IFERROR((($C64*s_TR)/s_com!F64),0)</f>
        <v>1.5401289406188094E-9</v>
      </c>
      <c r="H64" s="103">
        <f>IFERROR((($C64*s_TR)/s_com!G64),0)</f>
        <v>1.3542219250324114E-7</v>
      </c>
      <c r="I64" s="103">
        <f>IFERROR((($C64*s_TR)/s_com!H64),0)</f>
        <v>1.1154211264717139E-4</v>
      </c>
      <c r="J64" s="103">
        <f>IFERROR((($C64*s_TR)/s_com!I64),0)</f>
        <v>4.2477383384383562E-8</v>
      </c>
      <c r="K64" s="103">
        <f>IFERROR((($C64*s_TR)/s_com!J64),0)</f>
        <v>8.9524747325983563E-9</v>
      </c>
      <c r="L64" s="103">
        <f>IFERROR((($C64*s_TR)/s_com!K64),0)</f>
        <v>2.5263789952201639E-8</v>
      </c>
      <c r="M64" s="103">
        <f>IFERROR((($C64*s_TR)/s_com!L64),0)</f>
        <v>3.8669066253369863E-8</v>
      </c>
      <c r="N64" s="103">
        <f>IFERROR((($C64*s_TR)/s_com!M64),0)</f>
        <v>8.7884241484931493E-9</v>
      </c>
      <c r="O64" s="103">
        <f>IFERROR((($C64*s_TR)/s_com!N64),0)</f>
        <v>4.0103999691780804E-8</v>
      </c>
      <c r="P64" s="103">
        <f>IFERROR((($C64*s_TR)/s_com!O64),0)</f>
        <v>8.4191836617398161E-9</v>
      </c>
      <c r="Q64" s="103">
        <f>IFERROR((($C64*s_TR)/s_com!P64),0)</f>
        <v>2.3567832814447387E-8</v>
      </c>
      <c r="R64" s="103">
        <f>IFERROR((($C64*s_TR)/s_com!Q64),0)</f>
        <v>3.5603848751615411E-8</v>
      </c>
      <c r="S64" s="103">
        <f>IFERROR((($C64*s_TR)/s_com!R64),0)</f>
        <v>7.7528832193158973E-9</v>
      </c>
      <c r="T64" s="103" t="str">
        <f>IFERROR(IF((($C64*s_TR)/s_com!C64)&lt;0.01,($C64*s_TR)/s_com!C64,1-EXP(-(($C64*s_TR)/s_com!C64))),".")</f>
        <v>.</v>
      </c>
      <c r="U64" s="103">
        <f>IFERROR(IF((($C64*s_TR)/s_com!D64)&lt;0.01,($C64*s_TR)/s_com!D64,1-EXP(-(($C64*s_TR)/s_com!D64))),".")</f>
        <v>1.1154057251823077E-4</v>
      </c>
      <c r="V64" s="103">
        <f>IFERROR(IF((($C64*s_TR)/s_com!E64)&lt;0.01,($C64*s_TR)/s_com!E64,1-EXP(-(($C64*s_TR)/s_com!E64))),".")</f>
        <v>1.3388206356262234E-7</v>
      </c>
      <c r="W64" s="103">
        <f>IFERROR(IF((($C64*s_TR)/s_com!F64)&lt;0.01,($C64*s_TR)/s_com!F64,1-EXP(-(($C64*s_TR)/s_com!F64))),".")</f>
        <v>1.5401289406188094E-9</v>
      </c>
      <c r="X64" s="103">
        <f>IFERROR(IF((($C64*s_TR)/s_com!G64)&lt;0.01,($C64*s_TR)/s_com!G64,1-EXP(-(($C64*s_TR)/s_com!G64))),".")</f>
        <v>1.3542219250324114E-7</v>
      </c>
      <c r="Y64" s="103">
        <f>IFERROR(IF((($C64*s_TR)/s_com!H64)&lt;0.01,($C64*s_TR)/s_com!H64,1-EXP(-(($C64*s_TR)/s_com!H64))),".")</f>
        <v>1.1154211264717139E-4</v>
      </c>
      <c r="Z64" s="103">
        <f>IFERROR(IF((($C64*s_TR)/s_com!I64)&lt;0.01,($C64*s_TR)/s_com!I64,1-EXP(-(($C64*s_TR)/s_com!I64))),".")</f>
        <v>4.2477383384383562E-8</v>
      </c>
      <c r="AA64" s="103">
        <f>IFERROR(IF((($C64*s_TR)/s_com!J64)&lt;0.01,($C64*s_TR)/s_com!J64,1-EXP(-(($C64*s_TR)/s_com!J64))),".")</f>
        <v>8.9524747325983563E-9</v>
      </c>
      <c r="AB64" s="103">
        <f>IFERROR(IF((($C64*s_TR)/s_com!K64)&lt;0.01,($C64*s_TR)/s_com!K64,1-EXP(-(($C64*s_TR)/s_com!K64))),".")</f>
        <v>2.5263789952201639E-8</v>
      </c>
      <c r="AC64" s="103">
        <f>IFERROR(IF((($C64*s_TR)/s_com!L64)&lt;0.01,($C64*s_TR)/s_com!L64,1-EXP(-(($C64*s_TR)/s_com!L64))),".")</f>
        <v>3.8669066253369863E-8</v>
      </c>
      <c r="AD64" s="103">
        <f>IFERROR(IF((($C64*s_TR)/s_com!M64)&lt;0.01,($C64*s_TR)/s_com!M64,1-EXP(-(($C64*s_TR)/s_com!M64))),".")</f>
        <v>8.7884241484931493E-9</v>
      </c>
      <c r="AE64" s="103">
        <f>IFERROR(IF((($C64*s_TR)/s_com!N64)&lt;0.01,($C64*s_TR)/s_com!N64,1-EXP(-(($C64*s_TR)/s_com!N64))),".")</f>
        <v>4.0103999691780804E-8</v>
      </c>
      <c r="AF64" s="103">
        <f>IFERROR(IF((($C64*s_TR)/s_com!O64)&lt;0.01,($C64*s_TR)/s_com!O64,1-EXP(-(($C64*s_TR)/s_com!O64))),".")</f>
        <v>8.4191836617398161E-9</v>
      </c>
      <c r="AG64" s="103">
        <f>IFERROR(IF((($C64*s_TR)/s_com!P64)&lt;0.01,($C64*s_TR)/s_com!P64,1-EXP(-(($C64*s_TR)/s_com!P64))),".")</f>
        <v>2.3567832814447387E-8</v>
      </c>
      <c r="AH64" s="103">
        <f>IFERROR(IF((($C64*s_TR)/s_com!Q64)&lt;0.01,($C64*s_TR)/s_com!Q64,1-EXP(-(($C64*s_TR)/s_com!Q64))),".")</f>
        <v>3.5603848751615411E-8</v>
      </c>
      <c r="AI64" s="103">
        <f>IFERROR(IF((($C64*s_TR)/s_com!R64)&lt;0.01,($C64*s_TR)/s_com!R64,1-EXP(-(($C64*s_TR)/s_com!R64))),".")</f>
        <v>7.7528832193158973E-9</v>
      </c>
    </row>
    <row r="65" spans="1:35">
      <c r="A65" s="101" t="s">
        <v>320</v>
      </c>
      <c r="B65" s="106">
        <v>1</v>
      </c>
      <c r="C65" s="89">
        <v>5</v>
      </c>
      <c r="D65" s="103">
        <f>IFERROR((($C65*s_TR)/s_com!C65),0)</f>
        <v>0</v>
      </c>
      <c r="E65" s="103">
        <f>IFERROR((($C65*s_TR)/s_com!D65),0)</f>
        <v>6.8000612193131924E-4</v>
      </c>
      <c r="F65" s="103">
        <f>IFERROR((($C65*s_TR)/s_com!E65),0)</f>
        <v>8.1621082610546058E-7</v>
      </c>
      <c r="G65" s="103">
        <f>IFERROR((($C65*s_TR)/s_com!F65),0)</f>
        <v>2.3802165335845674E-14</v>
      </c>
      <c r="H65" s="103">
        <f>IFERROR((($C65*s_TR)/s_com!G65),0)</f>
        <v>8.1621084990762596E-7</v>
      </c>
      <c r="I65" s="103">
        <f>IFERROR((($C65*s_TR)/s_com!H65),0)</f>
        <v>6.8000612195512149E-4</v>
      </c>
      <c r="J65" s="103">
        <f>IFERROR((($C65*s_TR)/s_com!I65),0)</f>
        <v>1.6668388570191778E-13</v>
      </c>
      <c r="K65" s="103">
        <f>IFERROR((($C65*s_TR)/s_com!J65),0)</f>
        <v>7.6913519955287674E-14</v>
      </c>
      <c r="L65" s="103">
        <f>IFERROR((($C65*s_TR)/s_com!K65),0)</f>
        <v>1.4563506737095893E-13</v>
      </c>
      <c r="M65" s="103">
        <f>IFERROR((($C65*s_TR)/s_com!L65),0)</f>
        <v>1.6611499871999997E-13</v>
      </c>
      <c r="N65" s="103">
        <f>IFERROR((($C65*s_TR)/s_com!M65),0)</f>
        <v>1.2913734489534243E-13</v>
      </c>
      <c r="O65" s="103">
        <f>IFERROR((($C65*s_TR)/s_com!N65),0)</f>
        <v>1.5465515168219178E-13</v>
      </c>
      <c r="P65" s="103">
        <f>IFERROR((($C65*s_TR)/s_com!O65),0)</f>
        <v>7.1363059752328779E-14</v>
      </c>
      <c r="Q65" s="103">
        <f>IFERROR((($C65*s_TR)/s_com!P65),0)</f>
        <v>1.351253202410959E-13</v>
      </c>
      <c r="R65" s="103">
        <f>IFERROR((($C65*s_TR)/s_com!Q65),0)</f>
        <v>1.541273184E-13</v>
      </c>
      <c r="S65" s="103">
        <f>IFERROR((($C65*s_TR)/s_com!R65),0)</f>
        <v>1.1981815505753426E-13</v>
      </c>
      <c r="T65" s="103" t="str">
        <f>IFERROR(IF((($C65*s_TR)/s_com!C65)&lt;0.01,($C65*s_TR)/s_com!C65,1-EXP(-(($C65*s_TR)/s_com!C65))),".")</f>
        <v>.</v>
      </c>
      <c r="U65" s="103">
        <f>IFERROR(IF((($C65*s_TR)/s_com!D65)&lt;0.01,($C65*s_TR)/s_com!D65,1-EXP(-(($C65*s_TR)/s_com!D65))),".")</f>
        <v>6.8000612193131924E-4</v>
      </c>
      <c r="V65" s="103">
        <f>IFERROR(IF((($C65*s_TR)/s_com!E65)&lt;0.01,($C65*s_TR)/s_com!E65,1-EXP(-(($C65*s_TR)/s_com!E65))),".")</f>
        <v>8.1621082610546058E-7</v>
      </c>
      <c r="W65" s="103">
        <f>IFERROR(IF((($C65*s_TR)/s_com!F65)&lt;0.01,($C65*s_TR)/s_com!F65,1-EXP(-(($C65*s_TR)/s_com!F65))),".")</f>
        <v>2.3802165335845674E-14</v>
      </c>
      <c r="X65" s="103">
        <f>IFERROR(IF((($C65*s_TR)/s_com!G65)&lt;0.01,($C65*s_TR)/s_com!G65,1-EXP(-(($C65*s_TR)/s_com!G65))),".")</f>
        <v>8.1621084990762596E-7</v>
      </c>
      <c r="Y65" s="103">
        <f>IFERROR(IF((($C65*s_TR)/s_com!H65)&lt;0.01,($C65*s_TR)/s_com!H65,1-EXP(-(($C65*s_TR)/s_com!H65))),".")</f>
        <v>6.8000612195512149E-4</v>
      </c>
      <c r="Z65" s="103">
        <f>IFERROR(IF((($C65*s_TR)/s_com!I65)&lt;0.01,($C65*s_TR)/s_com!I65,1-EXP(-(($C65*s_TR)/s_com!I65))),".")</f>
        <v>1.6668388570191778E-13</v>
      </c>
      <c r="AA65" s="103">
        <f>IFERROR(IF((($C65*s_TR)/s_com!J65)&lt;0.01,($C65*s_TR)/s_com!J65,1-EXP(-(($C65*s_TR)/s_com!J65))),".")</f>
        <v>7.6913519955287674E-14</v>
      </c>
      <c r="AB65" s="103">
        <f>IFERROR(IF((($C65*s_TR)/s_com!K65)&lt;0.01,($C65*s_TR)/s_com!K65,1-EXP(-(($C65*s_TR)/s_com!K65))),".")</f>
        <v>1.4563506737095893E-13</v>
      </c>
      <c r="AC65" s="103">
        <f>IFERROR(IF((($C65*s_TR)/s_com!L65)&lt;0.01,($C65*s_TR)/s_com!L65,1-EXP(-(($C65*s_TR)/s_com!L65))),".")</f>
        <v>1.6611499871999997E-13</v>
      </c>
      <c r="AD65" s="103">
        <f>IFERROR(IF((($C65*s_TR)/s_com!M65)&lt;0.01,($C65*s_TR)/s_com!M65,1-EXP(-(($C65*s_TR)/s_com!M65))),".")</f>
        <v>1.2913734489534243E-13</v>
      </c>
      <c r="AE65" s="103">
        <f>IFERROR(IF((($C65*s_TR)/s_com!N65)&lt;0.01,($C65*s_TR)/s_com!N65,1-EXP(-(($C65*s_TR)/s_com!N65))),".")</f>
        <v>1.5465515168219178E-13</v>
      </c>
      <c r="AF65" s="103">
        <f>IFERROR(IF((($C65*s_TR)/s_com!O65)&lt;0.01,($C65*s_TR)/s_com!O65,1-EXP(-(($C65*s_TR)/s_com!O65))),".")</f>
        <v>7.1363059752328779E-14</v>
      </c>
      <c r="AG65" s="103">
        <f>IFERROR(IF((($C65*s_TR)/s_com!P65)&lt;0.01,($C65*s_TR)/s_com!P65,1-EXP(-(($C65*s_TR)/s_com!P65))),".")</f>
        <v>1.351253202410959E-13</v>
      </c>
      <c r="AH65" s="103">
        <f>IFERROR(IF((($C65*s_TR)/s_com!Q65)&lt;0.01,($C65*s_TR)/s_com!Q65,1-EXP(-(($C65*s_TR)/s_com!Q65))),".")</f>
        <v>1.541273184E-13</v>
      </c>
      <c r="AI65" s="103">
        <f>IFERROR(IF((($C65*s_TR)/s_com!R65)&lt;0.01,($C65*s_TR)/s_com!R65,1-EXP(-(($C65*s_TR)/s_com!R65))),".")</f>
        <v>1.1981815505753426E-13</v>
      </c>
    </row>
    <row r="66" spans="1:35">
      <c r="A66" s="101" t="s">
        <v>321</v>
      </c>
      <c r="B66" s="106">
        <v>0.99980000000000002</v>
      </c>
      <c r="C66" s="89">
        <v>5</v>
      </c>
      <c r="D66" s="103">
        <f>IFERROR((($C66*s_TR)/s_com!C66),0)</f>
        <v>1.6229921654638576E-7</v>
      </c>
      <c r="E66" s="103">
        <f>IFERROR((($C66*s_TR)/s_com!D66),0)</f>
        <v>3.8004250632322815E-3</v>
      </c>
      <c r="F66" s="103">
        <f>IFERROR((($C66*s_TR)/s_com!E66),0)</f>
        <v>4.5616472857666622E-6</v>
      </c>
      <c r="G66" s="103">
        <f>IFERROR((($C66*s_TR)/s_com!F66),0)</f>
        <v>1.0030432031506961E-6</v>
      </c>
      <c r="H66" s="103">
        <f>IFERROR((($C66*s_TR)/s_com!G66),0)</f>
        <v>5.7269897054637436E-6</v>
      </c>
      <c r="I66" s="103">
        <f>IFERROR((($C66*s_TR)/s_com!H66),0)</f>
        <v>3.8015904056519791E-3</v>
      </c>
      <c r="J66" s="103">
        <f>IFERROR((($C66*s_TR)/s_com!I66),0)</f>
        <v>2.5897885821419911E-5</v>
      </c>
      <c r="K66" s="103">
        <f>IFERROR((($C66*s_TR)/s_com!J66),0)</f>
        <v>5.8916929436273729E-6</v>
      </c>
      <c r="L66" s="103">
        <f>IFERROR((($C66*s_TR)/s_com!K66),0)</f>
        <v>1.6409095223160535E-5</v>
      </c>
      <c r="M66" s="103">
        <f>IFERROR((($C66*s_TR)/s_com!L66),0)</f>
        <v>2.4254541715242852E-5</v>
      </c>
      <c r="N66" s="103">
        <f>IFERROR((($C66*s_TR)/s_com!M66),0)</f>
        <v>5.8125689681447742E-6</v>
      </c>
      <c r="O66" s="103">
        <f>IFERROR((($C66*s_TR)/s_com!N66),0)</f>
        <v>2.3062834477714018E-5</v>
      </c>
      <c r="P66" s="103">
        <f>IFERROR((($C66*s_TR)/s_com!O66),0)</f>
        <v>5.253604408217263E-6</v>
      </c>
      <c r="Q66" s="103">
        <f>IFERROR((($C66*s_TR)/s_com!P66),0)</f>
        <v>1.4696850400079058E-5</v>
      </c>
      <c r="R66" s="103">
        <f>IFERROR((($C66*s_TR)/s_com!Q66),0)</f>
        <v>2.0543145078340735E-5</v>
      </c>
      <c r="S66" s="103">
        <f>IFERROR((($C66*s_TR)/s_com!R66),0)</f>
        <v>5.0492375104849219E-6</v>
      </c>
      <c r="T66" s="103">
        <f>IFERROR(IF((($C66*s_TR)/s_com!C66)&lt;0.01,($C66*s_TR)/s_com!C66,1-EXP(-(($C66*s_TR)/s_com!C66))),".")</f>
        <v>1.6229921654638576E-7</v>
      </c>
      <c r="U66" s="103">
        <f>IFERROR(IF((($C66*s_TR)/s_com!D66)&lt;0.01,($C66*s_TR)/s_com!D66,1-EXP(-(($C66*s_TR)/s_com!D66))),".")</f>
        <v>3.8004250632322815E-3</v>
      </c>
      <c r="V66" s="103">
        <f>IFERROR(IF((($C66*s_TR)/s_com!E66)&lt;0.01,($C66*s_TR)/s_com!E66,1-EXP(-(($C66*s_TR)/s_com!E66))),".")</f>
        <v>4.5616472857666622E-6</v>
      </c>
      <c r="W66" s="103">
        <f>IFERROR(IF((($C66*s_TR)/s_com!F66)&lt;0.01,($C66*s_TR)/s_com!F66,1-EXP(-(($C66*s_TR)/s_com!F66))),".")</f>
        <v>1.0030432031506961E-6</v>
      </c>
      <c r="X66" s="103">
        <f>IFERROR(IF((($C66*s_TR)/s_com!G66)&lt;0.01,($C66*s_TR)/s_com!G66,1-EXP(-(($C66*s_TR)/s_com!G66))),".")</f>
        <v>5.7269897054637436E-6</v>
      </c>
      <c r="Y66" s="103">
        <f>IFERROR(IF((($C66*s_TR)/s_com!H66)&lt;0.01,($C66*s_TR)/s_com!H66,1-EXP(-(($C66*s_TR)/s_com!H66))),".")</f>
        <v>3.8015904056519791E-3</v>
      </c>
      <c r="Z66" s="103">
        <f>IFERROR(IF((($C66*s_TR)/s_com!I66)&lt;0.01,($C66*s_TR)/s_com!I66,1-EXP(-(($C66*s_TR)/s_com!I66))),".")</f>
        <v>2.5897885821419911E-5</v>
      </c>
      <c r="AA66" s="103">
        <f>IFERROR(IF((($C66*s_TR)/s_com!J66)&lt;0.01,($C66*s_TR)/s_com!J66,1-EXP(-(($C66*s_TR)/s_com!J66))),".")</f>
        <v>5.8916929436273729E-6</v>
      </c>
      <c r="AB66" s="103">
        <f>IFERROR(IF((($C66*s_TR)/s_com!K66)&lt;0.01,($C66*s_TR)/s_com!K66,1-EXP(-(($C66*s_TR)/s_com!K66))),".")</f>
        <v>1.6409095223160535E-5</v>
      </c>
      <c r="AC66" s="103">
        <f>IFERROR(IF((($C66*s_TR)/s_com!L66)&lt;0.01,($C66*s_TR)/s_com!L66,1-EXP(-(($C66*s_TR)/s_com!L66))),".")</f>
        <v>2.4254541715242852E-5</v>
      </c>
      <c r="AD66" s="103">
        <f>IFERROR(IF((($C66*s_TR)/s_com!M66)&lt;0.01,($C66*s_TR)/s_com!M66,1-EXP(-(($C66*s_TR)/s_com!M66))),".")</f>
        <v>5.8125689681447742E-6</v>
      </c>
      <c r="AE66" s="103">
        <f>IFERROR(IF((($C66*s_TR)/s_com!N66)&lt;0.01,($C66*s_TR)/s_com!N66,1-EXP(-(($C66*s_TR)/s_com!N66))),".")</f>
        <v>2.3062834477714018E-5</v>
      </c>
      <c r="AF66" s="103">
        <f>IFERROR(IF((($C66*s_TR)/s_com!O66)&lt;0.01,($C66*s_TR)/s_com!O66,1-EXP(-(($C66*s_TR)/s_com!O66))),".")</f>
        <v>5.253604408217263E-6</v>
      </c>
      <c r="AG66" s="103">
        <f>IFERROR(IF((($C66*s_TR)/s_com!P66)&lt;0.01,($C66*s_TR)/s_com!P66,1-EXP(-(($C66*s_TR)/s_com!P66))),".")</f>
        <v>1.4696850400079058E-5</v>
      </c>
      <c r="AH66" s="103">
        <f>IFERROR(IF((($C66*s_TR)/s_com!Q66)&lt;0.01,($C66*s_TR)/s_com!Q66,1-EXP(-(($C66*s_TR)/s_com!Q66))),".")</f>
        <v>2.0543145078340735E-5</v>
      </c>
      <c r="AI66" s="103">
        <f>IFERROR(IF((($C66*s_TR)/s_com!R66)&lt;0.01,($C66*s_TR)/s_com!R66,1-EXP(-(($C66*s_TR)/s_com!R66))),".")</f>
        <v>5.0492375104849219E-6</v>
      </c>
    </row>
    <row r="67" spans="1:35">
      <c r="A67" s="101" t="s">
        <v>322</v>
      </c>
      <c r="B67" s="106">
        <v>2.0000000000000001E-4</v>
      </c>
      <c r="C67" s="89">
        <v>5</v>
      </c>
      <c r="D67" s="103">
        <f>IFERROR((($C67*s_TR)/s_com!C67),0)</f>
        <v>0</v>
      </c>
      <c r="E67" s="103">
        <f>IFERROR((($C67*s_TR)/s_com!D67),0)</f>
        <v>0</v>
      </c>
      <c r="F67" s="103">
        <f>IFERROR((($C67*s_TR)/s_com!E67),0)</f>
        <v>0</v>
      </c>
      <c r="G67" s="103">
        <f>IFERROR((($C67*s_TR)/s_com!F67),0)</f>
        <v>1.7930265517311059E-14</v>
      </c>
      <c r="H67" s="103">
        <f>IFERROR((($C67*s_TR)/s_com!G67),0)</f>
        <v>1.7930265517311059E-14</v>
      </c>
      <c r="I67" s="103">
        <f>IFERROR((($C67*s_TR)/s_com!H67),0)</f>
        <v>1.7930265517311059E-14</v>
      </c>
      <c r="J67" s="103">
        <f>IFERROR((($C67*s_TR)/s_com!I67),0)</f>
        <v>1.6483646921424657E-13</v>
      </c>
      <c r="K67" s="103">
        <f>IFERROR((($C67*s_TR)/s_com!J67),0)</f>
        <v>5.0390859354687114E-14</v>
      </c>
      <c r="L67" s="103">
        <f>IFERROR((($C67*s_TR)/s_com!K67),0)</f>
        <v>1.1075607867629589E-13</v>
      </c>
      <c r="M67" s="103">
        <f>IFERROR((($C67*s_TR)/s_com!L67),0)</f>
        <v>1.5361356067199999E-13</v>
      </c>
      <c r="N67" s="103">
        <f>IFERROR((($C67*s_TR)/s_com!M67),0)</f>
        <v>1.1994483504526026E-13</v>
      </c>
      <c r="O67" s="103">
        <f>IFERROR((($C67*s_TR)/s_com!N67),0)</f>
        <v>1.2404082131506849E-13</v>
      </c>
      <c r="P67" s="103">
        <f>IFERROR((($C67*s_TR)/s_com!O67),0)</f>
        <v>3.7919542992657527E-14</v>
      </c>
      <c r="Q67" s="103">
        <f>IFERROR((($C67*s_TR)/s_com!P67),0)</f>
        <v>8.3344875258082182E-14</v>
      </c>
      <c r="R67" s="103">
        <f>IFERROR((($C67*s_TR)/s_com!Q67),0)</f>
        <v>1.1559548880000001E-13</v>
      </c>
      <c r="S67" s="103">
        <f>IFERROR((($C67*s_TR)/s_com!R67),0)</f>
        <v>9.025949125479452E-14</v>
      </c>
      <c r="T67" s="103" t="str">
        <f>IFERROR(IF((($C67*s_TR)/s_com!C67)&lt;0.01,($C67*s_TR)/s_com!C67,1-EXP(-(($C67*s_TR)/s_com!C67))),".")</f>
        <v>.</v>
      </c>
      <c r="U67" s="103" t="str">
        <f>IFERROR(IF((($C67*s_TR)/s_com!D67)&lt;0.01,($C67*s_TR)/s_com!D67,1-EXP(-(($C67*s_TR)/s_com!D67))),".")</f>
        <v>.</v>
      </c>
      <c r="V67" s="103" t="str">
        <f>IFERROR(IF((($C67*s_TR)/s_com!E67)&lt;0.01,($C67*s_TR)/s_com!E67,1-EXP(-(($C67*s_TR)/s_com!E67))),".")</f>
        <v>.</v>
      </c>
      <c r="W67" s="103">
        <f>IFERROR(IF((($C67*s_TR)/s_com!F67)&lt;0.01,($C67*s_TR)/s_com!F67,1-EXP(-(($C67*s_TR)/s_com!F67))),".")</f>
        <v>1.7930265517311059E-14</v>
      </c>
      <c r="X67" s="103">
        <f>IFERROR(IF((($C67*s_TR)/s_com!G67)&lt;0.01,($C67*s_TR)/s_com!G67,1-EXP(-(($C67*s_TR)/s_com!G67))),".")</f>
        <v>1.7930265517311059E-14</v>
      </c>
      <c r="Y67" s="103">
        <f>IFERROR(IF((($C67*s_TR)/s_com!H67)&lt;0.01,($C67*s_TR)/s_com!H67,1-EXP(-(($C67*s_TR)/s_com!H67))),".")</f>
        <v>1.7930265517311059E-14</v>
      </c>
      <c r="Z67" s="103">
        <f>IFERROR(IF((($C67*s_TR)/s_com!I67)&lt;0.01,($C67*s_TR)/s_com!I67,1-EXP(-(($C67*s_TR)/s_com!I67))),".")</f>
        <v>1.6483646921424657E-13</v>
      </c>
      <c r="AA67" s="103">
        <f>IFERROR(IF((($C67*s_TR)/s_com!J67)&lt;0.01,($C67*s_TR)/s_com!J67,1-EXP(-(($C67*s_TR)/s_com!J67))),".")</f>
        <v>5.0390859354687114E-14</v>
      </c>
      <c r="AB67" s="103">
        <f>IFERROR(IF((($C67*s_TR)/s_com!K67)&lt;0.01,($C67*s_TR)/s_com!K67,1-EXP(-(($C67*s_TR)/s_com!K67))),".")</f>
        <v>1.1075607867629589E-13</v>
      </c>
      <c r="AC67" s="103">
        <f>IFERROR(IF((($C67*s_TR)/s_com!L67)&lt;0.01,($C67*s_TR)/s_com!L67,1-EXP(-(($C67*s_TR)/s_com!L67))),".")</f>
        <v>1.5361356067199999E-13</v>
      </c>
      <c r="AD67" s="103">
        <f>IFERROR(IF((($C67*s_TR)/s_com!M67)&lt;0.01,($C67*s_TR)/s_com!M67,1-EXP(-(($C67*s_TR)/s_com!M67))),".")</f>
        <v>1.1994483504526026E-13</v>
      </c>
      <c r="AE67" s="103">
        <f>IFERROR(IF((($C67*s_TR)/s_com!N67)&lt;0.01,($C67*s_TR)/s_com!N67,1-EXP(-(($C67*s_TR)/s_com!N67))),".")</f>
        <v>1.2404082131506849E-13</v>
      </c>
      <c r="AF67" s="103">
        <f>IFERROR(IF((($C67*s_TR)/s_com!O67)&lt;0.01,($C67*s_TR)/s_com!O67,1-EXP(-(($C67*s_TR)/s_com!O67))),".")</f>
        <v>3.7919542992657527E-14</v>
      </c>
      <c r="AG67" s="103">
        <f>IFERROR(IF((($C67*s_TR)/s_com!P67)&lt;0.01,($C67*s_TR)/s_com!P67,1-EXP(-(($C67*s_TR)/s_com!P67))),".")</f>
        <v>8.3344875258082182E-14</v>
      </c>
      <c r="AH67" s="103">
        <f>IFERROR(IF((($C67*s_TR)/s_com!Q67)&lt;0.01,($C67*s_TR)/s_com!Q67,1-EXP(-(($C67*s_TR)/s_com!Q67))),".")</f>
        <v>1.1559548880000001E-13</v>
      </c>
      <c r="AI67" s="103">
        <f>IFERROR(IF((($C67*s_TR)/s_com!R67)&lt;0.01,($C67*s_TR)/s_com!R67,1-EXP(-(($C67*s_TR)/s_com!R67))),".")</f>
        <v>9.025949125479452E-14</v>
      </c>
    </row>
    <row r="68" spans="1:35">
      <c r="A68" s="101" t="s">
        <v>323</v>
      </c>
      <c r="B68" s="106">
        <v>0.99999979999999999</v>
      </c>
      <c r="C68" s="89">
        <v>5</v>
      </c>
      <c r="D68" s="103">
        <f>IFERROR((($C68*s_TR)/s_com!C68),0)</f>
        <v>1.0840267930506214E-7</v>
      </c>
      <c r="E68" s="103">
        <f>IFERROR((($C68*s_TR)/s_com!D68),0)</f>
        <v>3.0233359662215726E-3</v>
      </c>
      <c r="F68" s="103">
        <f>IFERROR((($C68*s_TR)/s_com!E68),0)</f>
        <v>3.6289078392051538E-6</v>
      </c>
      <c r="G68" s="103">
        <f>IFERROR((($C68*s_TR)/s_com!F68),0)</f>
        <v>5.5482394999573919E-6</v>
      </c>
      <c r="H68" s="103">
        <f>IFERROR((($C68*s_TR)/s_com!G68),0)</f>
        <v>9.2855500184676082E-6</v>
      </c>
      <c r="I68" s="103">
        <f>IFERROR((($C68*s_TR)/s_com!H68),0)</f>
        <v>3.0289926084008352E-3</v>
      </c>
      <c r="J68" s="103">
        <f>IFERROR((($C68*s_TR)/s_com!I68),0)</f>
        <v>1.7430371075103168E-4</v>
      </c>
      <c r="K68" s="103">
        <f>IFERROR((($C68*s_TR)/s_com!J68),0)</f>
        <v>3.1479970653922413E-5</v>
      </c>
      <c r="L68" s="103">
        <f>IFERROR((($C68*s_TR)/s_com!K68),0)</f>
        <v>9.0449493146481307E-5</v>
      </c>
      <c r="M68" s="103">
        <f>IFERROR((($C68*s_TR)/s_com!L68),0)</f>
        <v>1.4576113172502808E-4</v>
      </c>
      <c r="N68" s="103">
        <f>IFERROR((($C68*s_TR)/s_com!M68),0)</f>
        <v>3.0482365950100935E-5</v>
      </c>
      <c r="O68" s="103">
        <f>IFERROR((($C68*s_TR)/s_com!N68),0)</f>
        <v>1.7381734112677791E-4</v>
      </c>
      <c r="P68" s="103">
        <f>IFERROR((($C68*s_TR)/s_com!O68),0)</f>
        <v>3.1132839493569108E-5</v>
      </c>
      <c r="Q68" s="103">
        <f>IFERROR((($C68*s_TR)/s_com!P68),0)</f>
        <v>9.040451210864581E-5</v>
      </c>
      <c r="R68" s="103">
        <f>IFERROR((($C68*s_TR)/s_com!Q68),0)</f>
        <v>1.4460429734625802E-4</v>
      </c>
      <c r="S68" s="103">
        <f>IFERROR((($C68*s_TR)/s_com!R68),0)</f>
        <v>2.7929384210313148E-5</v>
      </c>
      <c r="T68" s="103">
        <f>IFERROR(IF((($C68*s_TR)/s_com!C68)&lt;0.01,($C68*s_TR)/s_com!C68,1-EXP(-(($C68*s_TR)/s_com!C68))),".")</f>
        <v>1.0840267930506214E-7</v>
      </c>
      <c r="U68" s="103">
        <f>IFERROR(IF((($C68*s_TR)/s_com!D68)&lt;0.01,($C68*s_TR)/s_com!D68,1-EXP(-(($C68*s_TR)/s_com!D68))),".")</f>
        <v>3.0233359662215726E-3</v>
      </c>
      <c r="V68" s="103">
        <f>IFERROR(IF((($C68*s_TR)/s_com!E68)&lt;0.01,($C68*s_TR)/s_com!E68,1-EXP(-(($C68*s_TR)/s_com!E68))),".")</f>
        <v>3.6289078392051538E-6</v>
      </c>
      <c r="W68" s="103">
        <f>IFERROR(IF((($C68*s_TR)/s_com!F68)&lt;0.01,($C68*s_TR)/s_com!F68,1-EXP(-(($C68*s_TR)/s_com!F68))),".")</f>
        <v>5.5482394999573919E-6</v>
      </c>
      <c r="X68" s="103">
        <f>IFERROR(IF((($C68*s_TR)/s_com!G68)&lt;0.01,($C68*s_TR)/s_com!G68,1-EXP(-(($C68*s_TR)/s_com!G68))),".")</f>
        <v>9.2855500184676082E-6</v>
      </c>
      <c r="Y68" s="103">
        <f>IFERROR(IF((($C68*s_TR)/s_com!H68)&lt;0.01,($C68*s_TR)/s_com!H68,1-EXP(-(($C68*s_TR)/s_com!H68))),".")</f>
        <v>3.0289926084008352E-3</v>
      </c>
      <c r="Z68" s="103">
        <f>IFERROR(IF((($C68*s_TR)/s_com!I68)&lt;0.01,($C68*s_TR)/s_com!I68,1-EXP(-(($C68*s_TR)/s_com!I68))),".")</f>
        <v>1.7430371075103168E-4</v>
      </c>
      <c r="AA68" s="103">
        <f>IFERROR(IF((($C68*s_TR)/s_com!J68)&lt;0.01,($C68*s_TR)/s_com!J68,1-EXP(-(($C68*s_TR)/s_com!J68))),".")</f>
        <v>3.1479970653922413E-5</v>
      </c>
      <c r="AB68" s="103">
        <f>IFERROR(IF((($C68*s_TR)/s_com!K68)&lt;0.01,($C68*s_TR)/s_com!K68,1-EXP(-(($C68*s_TR)/s_com!K68))),".")</f>
        <v>9.0449493146481307E-5</v>
      </c>
      <c r="AC68" s="103">
        <f>IFERROR(IF((($C68*s_TR)/s_com!L68)&lt;0.01,($C68*s_TR)/s_com!L68,1-EXP(-(($C68*s_TR)/s_com!L68))),".")</f>
        <v>1.4576113172502808E-4</v>
      </c>
      <c r="AD68" s="103">
        <f>IFERROR(IF((($C68*s_TR)/s_com!M68)&lt;0.01,($C68*s_TR)/s_com!M68,1-EXP(-(($C68*s_TR)/s_com!M68))),".")</f>
        <v>3.0482365950100935E-5</v>
      </c>
      <c r="AE68" s="103">
        <f>IFERROR(IF((($C68*s_TR)/s_com!N68)&lt;0.01,($C68*s_TR)/s_com!N68,1-EXP(-(($C68*s_TR)/s_com!N68))),".")</f>
        <v>1.7381734112677791E-4</v>
      </c>
      <c r="AF68" s="103">
        <f>IFERROR(IF((($C68*s_TR)/s_com!O68)&lt;0.01,($C68*s_TR)/s_com!O68,1-EXP(-(($C68*s_TR)/s_com!O68))),".")</f>
        <v>3.1132839493569108E-5</v>
      </c>
      <c r="AG68" s="103">
        <f>IFERROR(IF((($C68*s_TR)/s_com!P68)&lt;0.01,($C68*s_TR)/s_com!P68,1-EXP(-(($C68*s_TR)/s_com!P68))),".")</f>
        <v>9.040451210864581E-5</v>
      </c>
      <c r="AH68" s="103">
        <f>IFERROR(IF((($C68*s_TR)/s_com!Q68)&lt;0.01,($C68*s_TR)/s_com!Q68,1-EXP(-(($C68*s_TR)/s_com!Q68))),".")</f>
        <v>1.4460429734625802E-4</v>
      </c>
      <c r="AI68" s="103">
        <f>IFERROR(IF((($C68*s_TR)/s_com!R68)&lt;0.01,($C68*s_TR)/s_com!R68,1-EXP(-(($C68*s_TR)/s_com!R68))),".")</f>
        <v>2.7929384210313148E-5</v>
      </c>
    </row>
    <row r="69" spans="1:35">
      <c r="A69" s="101" t="s">
        <v>324</v>
      </c>
      <c r="B69" s="106">
        <v>1.9999999999999999E-7</v>
      </c>
      <c r="C69" s="89">
        <v>5</v>
      </c>
      <c r="D69" s="103">
        <f>IFERROR((($C69*s_TR)/s_com!C69),0)</f>
        <v>0</v>
      </c>
      <c r="E69" s="103">
        <f>IFERROR((($C69*s_TR)/s_com!D69),0)</f>
        <v>0</v>
      </c>
      <c r="F69" s="103">
        <f>IFERROR((($C69*s_TR)/s_com!E69),0)</f>
        <v>0</v>
      </c>
      <c r="G69" s="103">
        <f>IFERROR((($C69*s_TR)/s_com!F69),0)</f>
        <v>6.0184908477596387E-16</v>
      </c>
      <c r="H69" s="103">
        <f>IFERROR((($C69*s_TR)/s_com!G69),0)</f>
        <v>6.0184908477596387E-16</v>
      </c>
      <c r="I69" s="103">
        <f>IFERROR((($C69*s_TR)/s_com!H69),0)</f>
        <v>6.0184908477596387E-16</v>
      </c>
      <c r="J69" s="103">
        <f>IFERROR((($C69*s_TR)/s_com!I69),0)</f>
        <v>1.6820873740602739E-14</v>
      </c>
      <c r="K69" s="103">
        <f>IFERROR((($C69*s_TR)/s_com!J69),0)</f>
        <v>3.4616198097902467E-15</v>
      </c>
      <c r="L69" s="103">
        <f>IFERROR((($C69*s_TR)/s_com!K69),0)</f>
        <v>9.7445061669698616E-15</v>
      </c>
      <c r="M69" s="103">
        <f>IFERROR((($C69*s_TR)/s_com!L69),0)</f>
        <v>1.5080783353643834E-14</v>
      </c>
      <c r="N69" s="103">
        <f>IFERROR((($C69*s_TR)/s_com!M69),0)</f>
        <v>3.3815756519901367E-15</v>
      </c>
      <c r="O69" s="103">
        <f>IFERROR((($C69*s_TR)/s_com!N69),0)</f>
        <v>1.5535204888344673E-14</v>
      </c>
      <c r="P69" s="103">
        <f>IFERROR((($C69*s_TR)/s_com!O69),0)</f>
        <v>3.2687081742665003E-15</v>
      </c>
      <c r="Q69" s="103">
        <f>IFERROR((($C69*s_TR)/s_com!P69),0)</f>
        <v>9.0561584516929479E-15</v>
      </c>
      <c r="R69" s="103">
        <f>IFERROR((($C69*s_TR)/s_com!Q69),0)</f>
        <v>1.4562333774246575E-14</v>
      </c>
      <c r="S69" s="103">
        <f>IFERROR((($C69*s_TR)/s_com!R69),0)</f>
        <v>3.0296591063637943E-15</v>
      </c>
      <c r="T69" s="103" t="str">
        <f>IFERROR(IF((($C69*s_TR)/s_com!C69)&lt;0.01,($C69*s_TR)/s_com!C69,1-EXP(-(($C69*s_TR)/s_com!C69))),".")</f>
        <v>.</v>
      </c>
      <c r="U69" s="103" t="str">
        <f>IFERROR(IF((($C69*s_TR)/s_com!D69)&lt;0.01,($C69*s_TR)/s_com!D69,1-EXP(-(($C69*s_TR)/s_com!D69))),".")</f>
        <v>.</v>
      </c>
      <c r="V69" s="103" t="str">
        <f>IFERROR(IF((($C69*s_TR)/s_com!E69)&lt;0.01,($C69*s_TR)/s_com!E69,1-EXP(-(($C69*s_TR)/s_com!E69))),".")</f>
        <v>.</v>
      </c>
      <c r="W69" s="103">
        <f>IFERROR(IF((($C69*s_TR)/s_com!F69)&lt;0.01,($C69*s_TR)/s_com!F69,1-EXP(-(($C69*s_TR)/s_com!F69))),".")</f>
        <v>6.0184908477596387E-16</v>
      </c>
      <c r="X69" s="103">
        <f>IFERROR(IF((($C69*s_TR)/s_com!G69)&lt;0.01,($C69*s_TR)/s_com!G69,1-EXP(-(($C69*s_TR)/s_com!G69))),".")</f>
        <v>6.0184908477596387E-16</v>
      </c>
      <c r="Y69" s="103">
        <f>IFERROR(IF((($C69*s_TR)/s_com!H69)&lt;0.01,($C69*s_TR)/s_com!H69,1-EXP(-(($C69*s_TR)/s_com!H69))),".")</f>
        <v>6.0184908477596387E-16</v>
      </c>
      <c r="Z69" s="103">
        <f>IFERROR(IF((($C69*s_TR)/s_com!I69)&lt;0.01,($C69*s_TR)/s_com!I69,1-EXP(-(($C69*s_TR)/s_com!I69))),".")</f>
        <v>1.6820873740602739E-14</v>
      </c>
      <c r="AA69" s="103">
        <f>IFERROR(IF((($C69*s_TR)/s_com!J69)&lt;0.01,($C69*s_TR)/s_com!J69,1-EXP(-(($C69*s_TR)/s_com!J69))),".")</f>
        <v>3.4616198097902467E-15</v>
      </c>
      <c r="AB69" s="103">
        <f>IFERROR(IF((($C69*s_TR)/s_com!K69)&lt;0.01,($C69*s_TR)/s_com!K69,1-EXP(-(($C69*s_TR)/s_com!K69))),".")</f>
        <v>9.7445061669698616E-15</v>
      </c>
      <c r="AC69" s="103">
        <f>IFERROR(IF((($C69*s_TR)/s_com!L69)&lt;0.01,($C69*s_TR)/s_com!L69,1-EXP(-(($C69*s_TR)/s_com!L69))),".")</f>
        <v>1.5080783353643834E-14</v>
      </c>
      <c r="AD69" s="103">
        <f>IFERROR(IF((($C69*s_TR)/s_com!M69)&lt;0.01,($C69*s_TR)/s_com!M69,1-EXP(-(($C69*s_TR)/s_com!M69))),".")</f>
        <v>3.3815756519901367E-15</v>
      </c>
      <c r="AE69" s="103">
        <f>IFERROR(IF((($C69*s_TR)/s_com!N69)&lt;0.01,($C69*s_TR)/s_com!N69,1-EXP(-(($C69*s_TR)/s_com!N69))),".")</f>
        <v>1.5535204888344673E-14</v>
      </c>
      <c r="AF69" s="103">
        <f>IFERROR(IF((($C69*s_TR)/s_com!O69)&lt;0.01,($C69*s_TR)/s_com!O69,1-EXP(-(($C69*s_TR)/s_com!O69))),".")</f>
        <v>3.2687081742665003E-15</v>
      </c>
      <c r="AG69" s="103">
        <f>IFERROR(IF((($C69*s_TR)/s_com!P69)&lt;0.01,($C69*s_TR)/s_com!P69,1-EXP(-(($C69*s_TR)/s_com!P69))),".")</f>
        <v>9.0561584516929479E-15</v>
      </c>
      <c r="AH69" s="103">
        <f>IFERROR(IF((($C69*s_TR)/s_com!Q69)&lt;0.01,($C69*s_TR)/s_com!Q69,1-EXP(-(($C69*s_TR)/s_com!Q69))),".")</f>
        <v>1.4562333774246575E-14</v>
      </c>
      <c r="AI69" s="103">
        <f>IFERROR(IF((($C69*s_TR)/s_com!R69)&lt;0.01,($C69*s_TR)/s_com!R69,1-EXP(-(($C69*s_TR)/s_com!R69))),".")</f>
        <v>3.0296591063637943E-15</v>
      </c>
    </row>
    <row r="70" spans="1:35">
      <c r="A70" s="101" t="s">
        <v>325</v>
      </c>
      <c r="B70" s="106">
        <v>0.99979000004200003</v>
      </c>
      <c r="C70" s="89">
        <v>5</v>
      </c>
      <c r="D70" s="103">
        <f>IFERROR((($C70*s_TR)/s_com!C70),0)</f>
        <v>0</v>
      </c>
      <c r="E70" s="103">
        <f>IFERROR((($C70*s_TR)/s_com!D70),0)</f>
        <v>0</v>
      </c>
      <c r="F70" s="103">
        <f>IFERROR((($C70*s_TR)/s_com!E70),0)</f>
        <v>0</v>
      </c>
      <c r="G70" s="103">
        <f>IFERROR((($C70*s_TR)/s_com!F70),0)</f>
        <v>3.2566838578686648E-10</v>
      </c>
      <c r="H70" s="103">
        <f>IFERROR((($C70*s_TR)/s_com!G70),0)</f>
        <v>3.2566838578686648E-10</v>
      </c>
      <c r="I70" s="103">
        <f>IFERROR((($C70*s_TR)/s_com!H70),0)</f>
        <v>3.2566838578686648E-10</v>
      </c>
      <c r="J70" s="103">
        <f>IFERROR((($C70*s_TR)/s_com!I70),0)</f>
        <v>9.4040138313439683E-9</v>
      </c>
      <c r="K70" s="103">
        <f>IFERROR((($C70*s_TR)/s_com!J70),0)</f>
        <v>1.8602849179094976E-9</v>
      </c>
      <c r="L70" s="103">
        <f>IFERROR((($C70*s_TR)/s_com!K70),0)</f>
        <v>5.2434501362645143E-9</v>
      </c>
      <c r="M70" s="103">
        <f>IFERROR((($C70*s_TR)/s_com!L70),0)</f>
        <v>8.2356363553285048E-9</v>
      </c>
      <c r="N70" s="103">
        <f>IFERROR((($C70*s_TR)/s_com!M70),0)</f>
        <v>1.8124099384044735E-9</v>
      </c>
      <c r="O70" s="103">
        <f>IFERROR((($C70*s_TR)/s_com!N70),0)</f>
        <v>9.0265925473742032E-9</v>
      </c>
      <c r="P70" s="103">
        <f>IFERROR((($C70*s_TR)/s_com!O70),0)</f>
        <v>1.7920273967669702E-9</v>
      </c>
      <c r="Q70" s="103">
        <f>IFERROR((($C70*s_TR)/s_com!P70),0)</f>
        <v>5.0219860692754738E-9</v>
      </c>
      <c r="R70" s="103">
        <f>IFERROR((($C70*s_TR)/s_com!Q70),0)</f>
        <v>8.0021615249533901E-9</v>
      </c>
      <c r="S70" s="103">
        <f>IFERROR((($C70*s_TR)/s_com!R70),0)</f>
        <v>1.6393880386496885E-9</v>
      </c>
      <c r="T70" s="103" t="str">
        <f>IFERROR(IF((($C70*s_TR)/s_com!C70)&lt;0.01,($C70*s_TR)/s_com!C70,1-EXP(-(($C70*s_TR)/s_com!C70))),".")</f>
        <v>.</v>
      </c>
      <c r="U70" s="103" t="str">
        <f>IFERROR(IF((($C70*s_TR)/s_com!D70)&lt;0.01,($C70*s_TR)/s_com!D70,1-EXP(-(($C70*s_TR)/s_com!D70))),".")</f>
        <v>.</v>
      </c>
      <c r="V70" s="103" t="str">
        <f>IFERROR(IF((($C70*s_TR)/s_com!E70)&lt;0.01,($C70*s_TR)/s_com!E70,1-EXP(-(($C70*s_TR)/s_com!E70))),".")</f>
        <v>.</v>
      </c>
      <c r="W70" s="103">
        <f>IFERROR(IF((($C70*s_TR)/s_com!F70)&lt;0.01,($C70*s_TR)/s_com!F70,1-EXP(-(($C70*s_TR)/s_com!F70))),".")</f>
        <v>3.2566838578686648E-10</v>
      </c>
      <c r="X70" s="103">
        <f>IFERROR(IF((($C70*s_TR)/s_com!G70)&lt;0.01,($C70*s_TR)/s_com!G70,1-EXP(-(($C70*s_TR)/s_com!G70))),".")</f>
        <v>3.2566838578686648E-10</v>
      </c>
      <c r="Y70" s="103">
        <f>IFERROR(IF((($C70*s_TR)/s_com!H70)&lt;0.01,($C70*s_TR)/s_com!H70,1-EXP(-(($C70*s_TR)/s_com!H70))),".")</f>
        <v>3.2566838578686648E-10</v>
      </c>
      <c r="Z70" s="103">
        <f>IFERROR(IF((($C70*s_TR)/s_com!I70)&lt;0.01,($C70*s_TR)/s_com!I70,1-EXP(-(($C70*s_TR)/s_com!I70))),".")</f>
        <v>9.4040138313439683E-9</v>
      </c>
      <c r="AA70" s="103">
        <f>IFERROR(IF((($C70*s_TR)/s_com!J70)&lt;0.01,($C70*s_TR)/s_com!J70,1-EXP(-(($C70*s_TR)/s_com!J70))),".")</f>
        <v>1.8602849179094976E-9</v>
      </c>
      <c r="AB70" s="103">
        <f>IFERROR(IF((($C70*s_TR)/s_com!K70)&lt;0.01,($C70*s_TR)/s_com!K70,1-EXP(-(($C70*s_TR)/s_com!K70))),".")</f>
        <v>5.2434501362645143E-9</v>
      </c>
      <c r="AC70" s="103">
        <f>IFERROR(IF((($C70*s_TR)/s_com!L70)&lt;0.01,($C70*s_TR)/s_com!L70,1-EXP(-(($C70*s_TR)/s_com!L70))),".")</f>
        <v>8.2356363553285048E-9</v>
      </c>
      <c r="AD70" s="103">
        <f>IFERROR(IF((($C70*s_TR)/s_com!M70)&lt;0.01,($C70*s_TR)/s_com!M70,1-EXP(-(($C70*s_TR)/s_com!M70))),".")</f>
        <v>1.8124099384044735E-9</v>
      </c>
      <c r="AE70" s="103">
        <f>IFERROR(IF((($C70*s_TR)/s_com!N70)&lt;0.01,($C70*s_TR)/s_com!N70,1-EXP(-(($C70*s_TR)/s_com!N70))),".")</f>
        <v>9.0265925473742032E-9</v>
      </c>
      <c r="AF70" s="103">
        <f>IFERROR(IF((($C70*s_TR)/s_com!O70)&lt;0.01,($C70*s_TR)/s_com!O70,1-EXP(-(($C70*s_TR)/s_com!O70))),".")</f>
        <v>1.7920273967669702E-9</v>
      </c>
      <c r="AG70" s="103">
        <f>IFERROR(IF((($C70*s_TR)/s_com!P70)&lt;0.01,($C70*s_TR)/s_com!P70,1-EXP(-(($C70*s_TR)/s_com!P70))),".")</f>
        <v>5.0219860692754738E-9</v>
      </c>
      <c r="AH70" s="103">
        <f>IFERROR(IF((($C70*s_TR)/s_com!Q70)&lt;0.01,($C70*s_TR)/s_com!Q70,1-EXP(-(($C70*s_TR)/s_com!Q70))),".")</f>
        <v>8.0021615249533901E-9</v>
      </c>
      <c r="AI70" s="103">
        <f>IFERROR(IF((($C70*s_TR)/s_com!R70)&lt;0.01,($C70*s_TR)/s_com!R70,1-EXP(-(($C70*s_TR)/s_com!R70))),".")</f>
        <v>1.6393880386496885E-9</v>
      </c>
    </row>
    <row r="71" spans="1:35">
      <c r="A71" s="101" t="s">
        <v>326</v>
      </c>
      <c r="B71" s="106">
        <v>2.0999995799999999E-4</v>
      </c>
      <c r="C71" s="89">
        <v>5</v>
      </c>
      <c r="D71" s="103">
        <f>IFERROR((($C71*s_TR)/s_com!C71),0)</f>
        <v>0</v>
      </c>
      <c r="E71" s="103">
        <f>IFERROR((($C71*s_TR)/s_com!D71),0)</f>
        <v>0</v>
      </c>
      <c r="F71" s="103">
        <f>IFERROR((($C71*s_TR)/s_com!E71),0)</f>
        <v>0</v>
      </c>
      <c r="G71" s="103">
        <f>IFERROR((($C71*s_TR)/s_com!F71),0)</f>
        <v>2.2000202261333401E-9</v>
      </c>
      <c r="H71" s="103">
        <f>IFERROR((($C71*s_TR)/s_com!G71),0)</f>
        <v>2.2000202261333401E-9</v>
      </c>
      <c r="I71" s="103">
        <f>IFERROR((($C71*s_TR)/s_com!H71),0)</f>
        <v>2.2000202261333401E-9</v>
      </c>
      <c r="J71" s="103">
        <f>IFERROR((($C71*s_TR)/s_com!I71),0)</f>
        <v>0</v>
      </c>
      <c r="K71" s="103">
        <f>IFERROR((($C71*s_TR)/s_com!J71),0)</f>
        <v>0</v>
      </c>
      <c r="L71" s="103">
        <f>IFERROR((($C71*s_TR)/s_com!K71),0)</f>
        <v>0</v>
      </c>
      <c r="M71" s="103">
        <f>IFERROR((($C71*s_TR)/s_com!L71),0)</f>
        <v>0</v>
      </c>
      <c r="N71" s="103">
        <f>IFERROR((($C71*s_TR)/s_com!M71),0)</f>
        <v>0</v>
      </c>
      <c r="O71" s="103">
        <f>IFERROR((($C71*s_TR)/s_com!N71),0)</f>
        <v>6.6459610610709526E-8</v>
      </c>
      <c r="P71" s="103">
        <f>IFERROR((($C71*s_TR)/s_com!O71),0)</f>
        <v>1.2325862787223534E-8</v>
      </c>
      <c r="Q71" s="103">
        <f>IFERROR((($C71*s_TR)/s_com!P71),0)</f>
        <v>3.5403101467505249E-8</v>
      </c>
      <c r="R71" s="103">
        <f>IFERROR((($C71*s_TR)/s_com!Q71),0)</f>
        <v>5.59577741354387E-8</v>
      </c>
      <c r="S71" s="103">
        <f>IFERROR((($C71*s_TR)/s_com!R71),0)</f>
        <v>1.1074722020671588E-8</v>
      </c>
      <c r="T71" s="103" t="str">
        <f>IFERROR(IF((($C71*s_TR)/s_com!C71)&lt;0.01,($C71*s_TR)/s_com!C71,1-EXP(-(($C71*s_TR)/s_com!C71))),".")</f>
        <v>.</v>
      </c>
      <c r="U71" s="103" t="str">
        <f>IFERROR(IF((($C71*s_TR)/s_com!D71)&lt;0.01,($C71*s_TR)/s_com!D71,1-EXP(-(($C71*s_TR)/s_com!D71))),".")</f>
        <v>.</v>
      </c>
      <c r="V71" s="103" t="str">
        <f>IFERROR(IF((($C71*s_TR)/s_com!E71)&lt;0.01,($C71*s_TR)/s_com!E71,1-EXP(-(($C71*s_TR)/s_com!E71))),".")</f>
        <v>.</v>
      </c>
      <c r="W71" s="103">
        <f>IFERROR(IF((($C71*s_TR)/s_com!F71)&lt;0.01,($C71*s_TR)/s_com!F71,1-EXP(-(($C71*s_TR)/s_com!F71))),".")</f>
        <v>2.2000202261333401E-9</v>
      </c>
      <c r="X71" s="103">
        <f>IFERROR(IF((($C71*s_TR)/s_com!G71)&lt;0.01,($C71*s_TR)/s_com!G71,1-EXP(-(($C71*s_TR)/s_com!G71))),".")</f>
        <v>2.2000202261333401E-9</v>
      </c>
      <c r="Y71" s="103">
        <f>IFERROR(IF((($C71*s_TR)/s_com!H71)&lt;0.01,($C71*s_TR)/s_com!H71,1-EXP(-(($C71*s_TR)/s_com!H71))),".")</f>
        <v>2.2000202261333401E-9</v>
      </c>
      <c r="Z71" s="103" t="str">
        <f>IFERROR(IF((($C71*s_TR)/s_com!I71)&lt;0.01,($C71*s_TR)/s_com!I71,1-EXP(-(($C71*s_TR)/s_com!I71))),".")</f>
        <v>.</v>
      </c>
      <c r="AA71" s="103" t="str">
        <f>IFERROR(IF((($C71*s_TR)/s_com!J71)&lt;0.01,($C71*s_TR)/s_com!J71,1-EXP(-(($C71*s_TR)/s_com!J71))),".")</f>
        <v>.</v>
      </c>
      <c r="AB71" s="103" t="str">
        <f>IFERROR(IF((($C71*s_TR)/s_com!K71)&lt;0.01,($C71*s_TR)/s_com!K71,1-EXP(-(($C71*s_TR)/s_com!K71))),".")</f>
        <v>.</v>
      </c>
      <c r="AC71" s="103" t="str">
        <f>IFERROR(IF((($C71*s_TR)/s_com!L71)&lt;0.01,($C71*s_TR)/s_com!L71,1-EXP(-(($C71*s_TR)/s_com!L71))),".")</f>
        <v>.</v>
      </c>
      <c r="AD71" s="103" t="str">
        <f>IFERROR(IF((($C71*s_TR)/s_com!M71)&lt;0.01,($C71*s_TR)/s_com!M71,1-EXP(-(($C71*s_TR)/s_com!M71))),".")</f>
        <v>.</v>
      </c>
      <c r="AE71" s="103">
        <f>IFERROR(IF((($C71*s_TR)/s_com!N71)&lt;0.01,($C71*s_TR)/s_com!N71,1-EXP(-(($C71*s_TR)/s_com!N71))),".")</f>
        <v>6.6459610610709526E-8</v>
      </c>
      <c r="AF71" s="103">
        <f>IFERROR(IF((($C71*s_TR)/s_com!O71)&lt;0.01,($C71*s_TR)/s_com!O71,1-EXP(-(($C71*s_TR)/s_com!O71))),".")</f>
        <v>1.2325862787223534E-8</v>
      </c>
      <c r="AG71" s="103">
        <f>IFERROR(IF((($C71*s_TR)/s_com!P71)&lt;0.01,($C71*s_TR)/s_com!P71,1-EXP(-(($C71*s_TR)/s_com!P71))),".")</f>
        <v>3.5403101467505249E-8</v>
      </c>
      <c r="AH71" s="103">
        <f>IFERROR(IF((($C71*s_TR)/s_com!Q71)&lt;0.01,($C71*s_TR)/s_com!Q71,1-EXP(-(($C71*s_TR)/s_com!Q71))),".")</f>
        <v>5.59577741354387E-8</v>
      </c>
      <c r="AI71" s="103">
        <f>IFERROR(IF((($C71*s_TR)/s_com!R71)&lt;0.01,($C71*s_TR)/s_com!R71,1-EXP(-(($C71*s_TR)/s_com!R71))),".")</f>
        <v>1.1074722020671588E-8</v>
      </c>
    </row>
    <row r="72" spans="1:35">
      <c r="A72" s="101" t="s">
        <v>327</v>
      </c>
      <c r="B72" s="106">
        <v>1</v>
      </c>
      <c r="C72" s="89">
        <v>5</v>
      </c>
      <c r="D72" s="103">
        <f>IFERROR((($C72*s_TR)/s_com!C72),0)</f>
        <v>4.4123712461476347E-4</v>
      </c>
      <c r="E72" s="103">
        <f>IFERROR((($C72*s_TR)/s_com!D72),0)</f>
        <v>0.77652785420257786</v>
      </c>
      <c r="F72" s="103">
        <f>IFERROR((($C72*s_TR)/s_com!E72),0)</f>
        <v>9.3206578724978255E-4</v>
      </c>
      <c r="G72" s="103">
        <f>IFERROR((($C72*s_TR)/s_com!F72),0)</f>
        <v>8.5631872353629808E-9</v>
      </c>
      <c r="H72" s="103">
        <f>IFERROR((($C72*s_TR)/s_com!G72),0)</f>
        <v>1.3733114750517814E-3</v>
      </c>
      <c r="I72" s="103">
        <f>IFERROR((($C72*s_TR)/s_com!H72),0)</f>
        <v>0.77696909989037977</v>
      </c>
      <c r="J72" s="103">
        <f>IFERROR((($C72*s_TR)/s_com!I72),0)</f>
        <v>4.4652642988438356E-8</v>
      </c>
      <c r="K72" s="103">
        <f>IFERROR((($C72*s_TR)/s_com!J72),0)</f>
        <v>2.8690202109106849E-8</v>
      </c>
      <c r="L72" s="103">
        <f>IFERROR((($C72*s_TR)/s_com!K72),0)</f>
        <v>4.4160409128723294E-8</v>
      </c>
      <c r="M72" s="103">
        <f>IFERROR((($C72*s_TR)/s_com!L72),0)</f>
        <v>4.4652642988438356E-8</v>
      </c>
      <c r="N72" s="103">
        <f>IFERROR((($C72*s_TR)/s_com!M72),0)</f>
        <v>5.1684555270082182E-8</v>
      </c>
      <c r="O72" s="103">
        <f>IFERROR((($C72*s_TR)/s_com!N72),0)</f>
        <v>3.5246486333659466E-8</v>
      </c>
      <c r="P72" s="103">
        <f>IFERROR((($C72*s_TR)/s_com!O72),0)</f>
        <v>2.3312462427733615E-8</v>
      </c>
      <c r="Q72" s="103">
        <f>IFERROR((($C72*s_TR)/s_com!P72),0)</f>
        <v>3.496459596164382E-8</v>
      </c>
      <c r="R72" s="103">
        <f>IFERROR((($C72*s_TR)/s_com!Q72),0)</f>
        <v>3.51725943287671E-8</v>
      </c>
      <c r="S72" s="103">
        <f>IFERROR((($C72*s_TR)/s_com!R72),0)</f>
        <v>4.3106384712328767E-8</v>
      </c>
      <c r="T72" s="103">
        <f>IFERROR(IF((($C72*s_TR)/s_com!C72)&lt;0.01,($C72*s_TR)/s_com!C72,1-EXP(-(($C72*s_TR)/s_com!C72))),".")</f>
        <v>4.4123712461476347E-4</v>
      </c>
      <c r="U72" s="103">
        <f>IFERROR(IF((($C72*s_TR)/s_com!D72)&lt;0.01,($C72*s_TR)/s_com!D72,1-EXP(-(($C72*s_TR)/s_com!D72))),".")</f>
        <v>0.53999956976344632</v>
      </c>
      <c r="V72" s="103">
        <f>IFERROR(IF((($C72*s_TR)/s_com!E72)&lt;0.01,($C72*s_TR)/s_com!E72,1-EXP(-(($C72*s_TR)/s_com!E72))),".")</f>
        <v>9.3206578724978255E-4</v>
      </c>
      <c r="W72" s="103">
        <f>IFERROR(IF((($C72*s_TR)/s_com!F72)&lt;0.01,($C72*s_TR)/s_com!F72,1-EXP(-(($C72*s_TR)/s_com!F72))),".")</f>
        <v>8.5631872353629808E-9</v>
      </c>
      <c r="X72" s="103">
        <f>IFERROR(IF((($C72*s_TR)/s_com!G72)&lt;0.01,($C72*s_TR)/s_com!G72,1-EXP(-(($C72*s_TR)/s_com!G72))),".")</f>
        <v>1.3733114750517814E-3</v>
      </c>
      <c r="Y72" s="103">
        <f>IFERROR(IF((($C72*s_TR)/s_com!H72)&lt;0.01,($C72*s_TR)/s_com!H72,1-EXP(-(($C72*s_TR)/s_com!H72))),".")</f>
        <v>0.54020249819573485</v>
      </c>
      <c r="Z72" s="103">
        <f>IFERROR(IF((($C72*s_TR)/s_com!I72)&lt;0.01,($C72*s_TR)/s_com!I72,1-EXP(-(($C72*s_TR)/s_com!I72))),".")</f>
        <v>4.4652642988438356E-8</v>
      </c>
      <c r="AA72" s="103">
        <f>IFERROR(IF((($C72*s_TR)/s_com!J72)&lt;0.01,($C72*s_TR)/s_com!J72,1-EXP(-(($C72*s_TR)/s_com!J72))),".")</f>
        <v>2.8690202109106849E-8</v>
      </c>
      <c r="AB72" s="103">
        <f>IFERROR(IF((($C72*s_TR)/s_com!K72)&lt;0.01,($C72*s_TR)/s_com!K72,1-EXP(-(($C72*s_TR)/s_com!K72))),".")</f>
        <v>4.4160409128723294E-8</v>
      </c>
      <c r="AC72" s="103">
        <f>IFERROR(IF((($C72*s_TR)/s_com!L72)&lt;0.01,($C72*s_TR)/s_com!L72,1-EXP(-(($C72*s_TR)/s_com!L72))),".")</f>
        <v>4.4652642988438356E-8</v>
      </c>
      <c r="AD72" s="103">
        <f>IFERROR(IF((($C72*s_TR)/s_com!M72)&lt;0.01,($C72*s_TR)/s_com!M72,1-EXP(-(($C72*s_TR)/s_com!M72))),".")</f>
        <v>5.1684555270082182E-8</v>
      </c>
      <c r="AE72" s="103">
        <f>IFERROR(IF((($C72*s_TR)/s_com!N72)&lt;0.01,($C72*s_TR)/s_com!N72,1-EXP(-(($C72*s_TR)/s_com!N72))),".")</f>
        <v>3.5246486333659466E-8</v>
      </c>
      <c r="AF72" s="103">
        <f>IFERROR(IF((($C72*s_TR)/s_com!O72)&lt;0.01,($C72*s_TR)/s_com!O72,1-EXP(-(($C72*s_TR)/s_com!O72))),".")</f>
        <v>2.3312462427733615E-8</v>
      </c>
      <c r="AG72" s="103">
        <f>IFERROR(IF((($C72*s_TR)/s_com!P72)&lt;0.01,($C72*s_TR)/s_com!P72,1-EXP(-(($C72*s_TR)/s_com!P72))),".")</f>
        <v>3.496459596164382E-8</v>
      </c>
      <c r="AH72" s="103">
        <f>IFERROR(IF((($C72*s_TR)/s_com!Q72)&lt;0.01,($C72*s_TR)/s_com!Q72,1-EXP(-(($C72*s_TR)/s_com!Q72))),".")</f>
        <v>3.51725943287671E-8</v>
      </c>
      <c r="AI72" s="103">
        <f>IFERROR(IF((($C72*s_TR)/s_com!R72)&lt;0.01,($C72*s_TR)/s_com!R72,1-EXP(-(($C72*s_TR)/s_com!R72))),".")</f>
        <v>4.3106384712328767E-8</v>
      </c>
    </row>
    <row r="73" spans="1:35">
      <c r="A73" s="101" t="s">
        <v>328</v>
      </c>
      <c r="B73" s="106">
        <v>1</v>
      </c>
      <c r="C73" s="89">
        <v>5</v>
      </c>
      <c r="D73" s="103">
        <f>IFERROR((($C73*s_TR)/s_com!C73),0)</f>
        <v>2.7509228139562412E-6</v>
      </c>
      <c r="E73" s="103">
        <f>IFERROR((($C73*s_TR)/s_com!D73),0)</f>
        <v>2.2264085330283696E-2</v>
      </c>
      <c r="F73" s="103">
        <f>IFERROR((($C73*s_TR)/s_com!E73),0)</f>
        <v>2.6723564529539216E-5</v>
      </c>
      <c r="G73" s="103">
        <f>IFERROR((($C73*s_TR)/s_com!F73),0)</f>
        <v>2.1892630000639507E-8</v>
      </c>
      <c r="H73" s="103">
        <f>IFERROR((($C73*s_TR)/s_com!G73),0)</f>
        <v>2.9496379973496098E-5</v>
      </c>
      <c r="I73" s="103">
        <f>IFERROR((($C73*s_TR)/s_com!H73),0)</f>
        <v>2.2266858145727649E-2</v>
      </c>
      <c r="J73" s="103">
        <f>IFERROR((($C73*s_TR)/s_com!I73),0)</f>
        <v>7.4501908337095884E-8</v>
      </c>
      <c r="K73" s="103">
        <f>IFERROR((($C73*s_TR)/s_com!J73),0)</f>
        <v>2.5701586606080004E-8</v>
      </c>
      <c r="L73" s="103">
        <f>IFERROR((($C73*s_TR)/s_com!K73),0)</f>
        <v>5.5326311676493145E-8</v>
      </c>
      <c r="M73" s="103">
        <f>IFERROR((($C73*s_TR)/s_com!L73),0)</f>
        <v>7.2301430031780827E-8</v>
      </c>
      <c r="N73" s="103">
        <f>IFERROR((($C73*s_TR)/s_com!M73),0)</f>
        <v>1.2982822001358905E-7</v>
      </c>
      <c r="O73" s="103">
        <f>IFERROR((($C73*s_TR)/s_com!N73),0)</f>
        <v>6.026096638356166E-8</v>
      </c>
      <c r="P73" s="103">
        <f>IFERROR((($C73*s_TR)/s_com!O73),0)</f>
        <v>2.1779144398167926E-8</v>
      </c>
      <c r="Q73" s="103">
        <f>IFERROR((($C73*s_TR)/s_com!P73),0)</f>
        <v>4.7994352509554129E-8</v>
      </c>
      <c r="R73" s="103">
        <f>IFERROR((($C73*s_TR)/s_com!Q73),0)</f>
        <v>5.8967383196347056E-8</v>
      </c>
      <c r="S73" s="103">
        <f>IFERROR((($C73*s_TR)/s_com!R73),0)</f>
        <v>1.1020571023777628E-7</v>
      </c>
      <c r="T73" s="103">
        <f>IFERROR(IF((($C73*s_TR)/s_com!C73)&lt;0.01,($C73*s_TR)/s_com!C73,1-EXP(-(($C73*s_TR)/s_com!C73))),".")</f>
        <v>2.7509228139562412E-6</v>
      </c>
      <c r="U73" s="103">
        <f>IFERROR(IF((($C73*s_TR)/s_com!D73)&lt;0.01,($C73*s_TR)/s_com!D73,1-EXP(-(($C73*s_TR)/s_com!D73))),".")</f>
        <v>2.2018069735606605E-2</v>
      </c>
      <c r="V73" s="103">
        <f>IFERROR(IF((($C73*s_TR)/s_com!E73)&lt;0.01,($C73*s_TR)/s_com!E73,1-EXP(-(($C73*s_TR)/s_com!E73))),".")</f>
        <v>2.6723564529539216E-5</v>
      </c>
      <c r="W73" s="103">
        <f>IFERROR(IF((($C73*s_TR)/s_com!F73)&lt;0.01,($C73*s_TR)/s_com!F73,1-EXP(-(($C73*s_TR)/s_com!F73))),".")</f>
        <v>2.1892630000639507E-8</v>
      </c>
      <c r="X73" s="103">
        <f>IFERROR(IF((($C73*s_TR)/s_com!G73)&lt;0.01,($C73*s_TR)/s_com!G73,1-EXP(-(($C73*s_TR)/s_com!G73))),".")</f>
        <v>2.9496379973496098E-5</v>
      </c>
      <c r="Y73" s="103">
        <f>IFERROR(IF((($C73*s_TR)/s_com!H73)&lt;0.01,($C73*s_TR)/s_com!H73,1-EXP(-(($C73*s_TR)/s_com!H73))),".")</f>
        <v>2.202078149524711E-2</v>
      </c>
      <c r="Z73" s="103">
        <f>IFERROR(IF((($C73*s_TR)/s_com!I73)&lt;0.01,($C73*s_TR)/s_com!I73,1-EXP(-(($C73*s_TR)/s_com!I73))),".")</f>
        <v>7.4501908337095884E-8</v>
      </c>
      <c r="AA73" s="103">
        <f>IFERROR(IF((($C73*s_TR)/s_com!J73)&lt;0.01,($C73*s_TR)/s_com!J73,1-EXP(-(($C73*s_TR)/s_com!J73))),".")</f>
        <v>2.5701586606080004E-8</v>
      </c>
      <c r="AB73" s="103">
        <f>IFERROR(IF((($C73*s_TR)/s_com!K73)&lt;0.01,($C73*s_TR)/s_com!K73,1-EXP(-(($C73*s_TR)/s_com!K73))),".")</f>
        <v>5.5326311676493145E-8</v>
      </c>
      <c r="AC73" s="103">
        <f>IFERROR(IF((($C73*s_TR)/s_com!L73)&lt;0.01,($C73*s_TR)/s_com!L73,1-EXP(-(($C73*s_TR)/s_com!L73))),".")</f>
        <v>7.2301430031780827E-8</v>
      </c>
      <c r="AD73" s="103">
        <f>IFERROR(IF((($C73*s_TR)/s_com!M73)&lt;0.01,($C73*s_TR)/s_com!M73,1-EXP(-(($C73*s_TR)/s_com!M73))),".")</f>
        <v>1.2982822001358905E-7</v>
      </c>
      <c r="AE73" s="103">
        <f>IFERROR(IF((($C73*s_TR)/s_com!N73)&lt;0.01,($C73*s_TR)/s_com!N73,1-EXP(-(($C73*s_TR)/s_com!N73))),".")</f>
        <v>6.026096638356166E-8</v>
      </c>
      <c r="AF73" s="103">
        <f>IFERROR(IF((($C73*s_TR)/s_com!O73)&lt;0.01,($C73*s_TR)/s_com!O73,1-EXP(-(($C73*s_TR)/s_com!O73))),".")</f>
        <v>2.1779144398167926E-8</v>
      </c>
      <c r="AG73" s="103">
        <f>IFERROR(IF((($C73*s_TR)/s_com!P73)&lt;0.01,($C73*s_TR)/s_com!P73,1-EXP(-(($C73*s_TR)/s_com!P73))),".")</f>
        <v>4.7994352509554129E-8</v>
      </c>
      <c r="AH73" s="103">
        <f>IFERROR(IF((($C73*s_TR)/s_com!Q73)&lt;0.01,($C73*s_TR)/s_com!Q73,1-EXP(-(($C73*s_TR)/s_com!Q73))),".")</f>
        <v>5.8967383196347056E-8</v>
      </c>
      <c r="AI73" s="103">
        <f>IFERROR(IF((($C73*s_TR)/s_com!R73)&lt;0.01,($C73*s_TR)/s_com!R73,1-EXP(-(($C73*s_TR)/s_com!R73))),".")</f>
        <v>1.1020571023777628E-7</v>
      </c>
    </row>
    <row r="74" spans="1:35">
      <c r="A74" s="101" t="s">
        <v>329</v>
      </c>
      <c r="B74" s="107">
        <v>1.9000000000000001E-8</v>
      </c>
      <c r="C74" s="89">
        <v>5</v>
      </c>
      <c r="D74" s="103">
        <f>IFERROR((($C74*s_TR)/s_com!C74),0)</f>
        <v>0</v>
      </c>
      <c r="E74" s="103">
        <f>IFERROR((($C74*s_TR)/s_com!D74),0)</f>
        <v>0</v>
      </c>
      <c r="F74" s="103">
        <f>IFERROR((($C74*s_TR)/s_com!E74),0)</f>
        <v>0</v>
      </c>
      <c r="G74" s="103">
        <f>IFERROR((($C74*s_TR)/s_com!F74),0)</f>
        <v>9.5524192331659553E-15</v>
      </c>
      <c r="H74" s="103">
        <f>IFERROR((($C74*s_TR)/s_com!G74),0)</f>
        <v>9.5524192331659553E-15</v>
      </c>
      <c r="I74" s="103">
        <f>IFERROR((($C74*s_TR)/s_com!H74),0)</f>
        <v>9.5524192331659553E-15</v>
      </c>
      <c r="J74" s="103">
        <f>IFERROR((($C74*s_TR)/s_com!I74),0)</f>
        <v>0</v>
      </c>
      <c r="K74" s="103">
        <f>IFERROR((($C74*s_TR)/s_com!J74),0)</f>
        <v>0</v>
      </c>
      <c r="L74" s="103">
        <f>IFERROR((($C74*s_TR)/s_com!K74),0)</f>
        <v>0</v>
      </c>
      <c r="M74" s="103">
        <f>IFERROR((($C74*s_TR)/s_com!L74),0)</f>
        <v>0</v>
      </c>
      <c r="N74" s="103">
        <f>IFERROR((($C74*s_TR)/s_com!M74),0)</f>
        <v>0</v>
      </c>
      <c r="O74" s="103">
        <f>IFERROR((($C74*s_TR)/s_com!N74),0)</f>
        <v>2.0615761633800736E-13</v>
      </c>
      <c r="P74" s="103">
        <f>IFERROR((($C74*s_TR)/s_com!O74),0)</f>
        <v>4.8357587593520051E-14</v>
      </c>
      <c r="Q74" s="103">
        <f>IFERROR((($C74*s_TR)/s_com!P74),0)</f>
        <v>1.357383888236713E-13</v>
      </c>
      <c r="R74" s="103">
        <f>IFERROR((($C74*s_TR)/s_com!Q74),0)</f>
        <v>1.9062048756950574E-13</v>
      </c>
      <c r="S74" s="103">
        <f>IFERROR((($C74*s_TR)/s_com!R74),0)</f>
        <v>4.8086097743820484E-14</v>
      </c>
      <c r="T74" s="103" t="str">
        <f>IFERROR(IF((($C74*s_TR)/s_com!C74)&lt;0.01,($C74*s_TR)/s_com!C74,1-EXP(-(($C74*s_TR)/s_com!C74))),".")</f>
        <v>.</v>
      </c>
      <c r="U74" s="103" t="str">
        <f>IFERROR(IF((($C74*s_TR)/s_com!D74)&lt;0.01,($C74*s_TR)/s_com!D74,1-EXP(-(($C74*s_TR)/s_com!D74))),".")</f>
        <v>.</v>
      </c>
      <c r="V74" s="103" t="str">
        <f>IFERROR(IF((($C74*s_TR)/s_com!E74)&lt;0.01,($C74*s_TR)/s_com!E74,1-EXP(-(($C74*s_TR)/s_com!E74))),".")</f>
        <v>.</v>
      </c>
      <c r="W74" s="103">
        <f>IFERROR(IF((($C74*s_TR)/s_com!F74)&lt;0.01,($C74*s_TR)/s_com!F74,1-EXP(-(($C74*s_TR)/s_com!F74))),".")</f>
        <v>9.5524192331659553E-15</v>
      </c>
      <c r="X74" s="103">
        <f>IFERROR(IF((($C74*s_TR)/s_com!G74)&lt;0.01,($C74*s_TR)/s_com!G74,1-EXP(-(($C74*s_TR)/s_com!G74))),".")</f>
        <v>9.5524192331659553E-15</v>
      </c>
      <c r="Y74" s="103">
        <f>IFERROR(IF((($C74*s_TR)/s_com!H74)&lt;0.01,($C74*s_TR)/s_com!H74,1-EXP(-(($C74*s_TR)/s_com!H74))),".")</f>
        <v>9.5524192331659553E-15</v>
      </c>
      <c r="Z74" s="103" t="str">
        <f>IFERROR(IF((($C74*s_TR)/s_com!I74)&lt;0.01,($C74*s_TR)/s_com!I74,1-EXP(-(($C74*s_TR)/s_com!I74))),".")</f>
        <v>.</v>
      </c>
      <c r="AA74" s="103" t="str">
        <f>IFERROR(IF((($C74*s_TR)/s_com!J74)&lt;0.01,($C74*s_TR)/s_com!J74,1-EXP(-(($C74*s_TR)/s_com!J74))),".")</f>
        <v>.</v>
      </c>
      <c r="AB74" s="103" t="str">
        <f>IFERROR(IF((($C74*s_TR)/s_com!K74)&lt;0.01,($C74*s_TR)/s_com!K74,1-EXP(-(($C74*s_TR)/s_com!K74))),".")</f>
        <v>.</v>
      </c>
      <c r="AC74" s="103" t="str">
        <f>IFERROR(IF((($C74*s_TR)/s_com!L74)&lt;0.01,($C74*s_TR)/s_com!L74,1-EXP(-(($C74*s_TR)/s_com!L74))),".")</f>
        <v>.</v>
      </c>
      <c r="AD74" s="103" t="str">
        <f>IFERROR(IF((($C74*s_TR)/s_com!M74)&lt;0.01,($C74*s_TR)/s_com!M74,1-EXP(-(($C74*s_TR)/s_com!M74))),".")</f>
        <v>.</v>
      </c>
      <c r="AE74" s="103">
        <f>IFERROR(IF((($C74*s_TR)/s_com!N74)&lt;0.01,($C74*s_TR)/s_com!N74,1-EXP(-(($C74*s_TR)/s_com!N74))),".")</f>
        <v>2.0615761633800736E-13</v>
      </c>
      <c r="AF74" s="103">
        <f>IFERROR(IF((($C74*s_TR)/s_com!O74)&lt;0.01,($C74*s_TR)/s_com!O74,1-EXP(-(($C74*s_TR)/s_com!O74))),".")</f>
        <v>4.8357587593520051E-14</v>
      </c>
      <c r="AG74" s="103">
        <f>IFERROR(IF((($C74*s_TR)/s_com!P74)&lt;0.01,($C74*s_TR)/s_com!P74,1-EXP(-(($C74*s_TR)/s_com!P74))),".")</f>
        <v>1.357383888236713E-13</v>
      </c>
      <c r="AH74" s="103">
        <f>IFERROR(IF((($C74*s_TR)/s_com!Q74)&lt;0.01,($C74*s_TR)/s_com!Q74,1-EXP(-(($C74*s_TR)/s_com!Q74))),".")</f>
        <v>1.9062048756950574E-13</v>
      </c>
      <c r="AI74" s="103">
        <f>IFERROR(IF((($C74*s_TR)/s_com!R74)&lt;0.01,($C74*s_TR)/s_com!R74,1-EXP(-(($C74*s_TR)/s_com!R74))),".")</f>
        <v>4.8086097743820484E-14</v>
      </c>
    </row>
    <row r="75" spans="1:35">
      <c r="A75" s="101" t="s">
        <v>330</v>
      </c>
      <c r="B75" s="106">
        <v>1</v>
      </c>
      <c r="C75" s="89">
        <v>5</v>
      </c>
      <c r="D75" s="103">
        <f>IFERROR((($C75*s_TR)/s_com!C75),0)</f>
        <v>1.0567901503119026E-3</v>
      </c>
      <c r="E75" s="103">
        <f>IFERROR((($C75*s_TR)/s_com!D75),0)</f>
        <v>0.70955458938790328</v>
      </c>
      <c r="F75" s="103">
        <f>IFERROR((($C75*s_TR)/s_com!E75),0)</f>
        <v>8.5167782890889217E-4</v>
      </c>
      <c r="G75" s="103">
        <f>IFERROR((($C75*s_TR)/s_com!F75),0)</f>
        <v>3.8249495387750718E-11</v>
      </c>
      <c r="H75" s="103">
        <f>IFERROR((($C75*s_TR)/s_com!G75),0)</f>
        <v>1.9084680174702902E-3</v>
      </c>
      <c r="I75" s="103">
        <f>IFERROR((($C75*s_TR)/s_com!H75),0)</f>
        <v>0.7106113795764647</v>
      </c>
      <c r="J75" s="103">
        <f>IFERROR((($C75*s_TR)/s_com!I75),0)</f>
        <v>1.1002156934005475E-9</v>
      </c>
      <c r="K75" s="103">
        <f>IFERROR((($C75*s_TR)/s_com!J75),0)</f>
        <v>2.1844697083476159E-10</v>
      </c>
      <c r="L75" s="103">
        <f>IFERROR((($C75*s_TR)/s_com!K75),0)</f>
        <v>6.2022521990663017E-10</v>
      </c>
      <c r="M75" s="103">
        <f>IFERROR((($C75*s_TR)/s_com!L75),0)</f>
        <v>9.6625160638027396E-10</v>
      </c>
      <c r="N75" s="103">
        <f>IFERROR((($C75*s_TR)/s_com!M75),0)</f>
        <v>2.1234732942575335E-10</v>
      </c>
      <c r="O75" s="103">
        <f>IFERROR((($C75*s_TR)/s_com!N75),0)</f>
        <v>1.0596065827650713E-9</v>
      </c>
      <c r="P75" s="103">
        <f>IFERROR((($C75*s_TR)/s_com!O75),0)</f>
        <v>2.104326464744158E-10</v>
      </c>
      <c r="Q75" s="103">
        <f>IFERROR((($C75*s_TR)/s_com!P75),0)</f>
        <v>5.9350895753639978E-10</v>
      </c>
      <c r="R75" s="103">
        <f>IFERROR((($C75*s_TR)/s_com!Q75),0)</f>
        <v>9.3907730251340049E-10</v>
      </c>
      <c r="S75" s="103">
        <f>IFERROR((($C75*s_TR)/s_com!R75),0)</f>
        <v>1.925448338240074E-10</v>
      </c>
      <c r="T75" s="103">
        <f>IFERROR(IF((($C75*s_TR)/s_com!C75)&lt;0.01,($C75*s_TR)/s_com!C75,1-EXP(-(($C75*s_TR)/s_com!C75))),".")</f>
        <v>1.0567901503119026E-3</v>
      </c>
      <c r="U75" s="103">
        <f>IFERROR(IF((($C75*s_TR)/s_com!D75)&lt;0.01,($C75*s_TR)/s_com!D75,1-EXP(-(($C75*s_TR)/s_com!D75))),".")</f>
        <v>0.50813677022007153</v>
      </c>
      <c r="V75" s="103">
        <f>IFERROR(IF((($C75*s_TR)/s_com!E75)&lt;0.01,($C75*s_TR)/s_com!E75,1-EXP(-(($C75*s_TR)/s_com!E75))),".")</f>
        <v>8.5167782890889217E-4</v>
      </c>
      <c r="W75" s="103">
        <f>IFERROR(IF((($C75*s_TR)/s_com!F75)&lt;0.01,($C75*s_TR)/s_com!F75,1-EXP(-(($C75*s_TR)/s_com!F75))),".")</f>
        <v>3.8249495387750718E-11</v>
      </c>
      <c r="X75" s="103">
        <f>IFERROR(IF((($C75*s_TR)/s_com!G75)&lt;0.01,($C75*s_TR)/s_com!G75,1-EXP(-(($C75*s_TR)/s_com!G75))),".")</f>
        <v>1.9084680174702902E-3</v>
      </c>
      <c r="Y75" s="103">
        <f>IFERROR(IF((($C75*s_TR)/s_com!H75)&lt;0.01,($C75*s_TR)/s_com!H75,1-EXP(-(($C75*s_TR)/s_com!H75))),".")</f>
        <v>0.50865629189436268</v>
      </c>
      <c r="Z75" s="103">
        <f>IFERROR(IF((($C75*s_TR)/s_com!I75)&lt;0.01,($C75*s_TR)/s_com!I75,1-EXP(-(($C75*s_TR)/s_com!I75))),".")</f>
        <v>1.1002156934005475E-9</v>
      </c>
      <c r="AA75" s="103">
        <f>IFERROR(IF((($C75*s_TR)/s_com!J75)&lt;0.01,($C75*s_TR)/s_com!J75,1-EXP(-(($C75*s_TR)/s_com!J75))),".")</f>
        <v>2.1844697083476159E-10</v>
      </c>
      <c r="AB75" s="103">
        <f>IFERROR(IF((($C75*s_TR)/s_com!K75)&lt;0.01,($C75*s_TR)/s_com!K75,1-EXP(-(($C75*s_TR)/s_com!K75))),".")</f>
        <v>6.2022521990663017E-10</v>
      </c>
      <c r="AC75" s="103">
        <f>IFERROR(IF((($C75*s_TR)/s_com!L75)&lt;0.01,($C75*s_TR)/s_com!L75,1-EXP(-(($C75*s_TR)/s_com!L75))),".")</f>
        <v>9.6625160638027396E-10</v>
      </c>
      <c r="AD75" s="103">
        <f>IFERROR(IF((($C75*s_TR)/s_com!M75)&lt;0.01,($C75*s_TR)/s_com!M75,1-EXP(-(($C75*s_TR)/s_com!M75))),".")</f>
        <v>2.1234732942575335E-10</v>
      </c>
      <c r="AE75" s="103">
        <f>IFERROR(IF((($C75*s_TR)/s_com!N75)&lt;0.01,($C75*s_TR)/s_com!N75,1-EXP(-(($C75*s_TR)/s_com!N75))),".")</f>
        <v>1.0596065827650713E-9</v>
      </c>
      <c r="AF75" s="103">
        <f>IFERROR(IF((($C75*s_TR)/s_com!O75)&lt;0.01,($C75*s_TR)/s_com!O75,1-EXP(-(($C75*s_TR)/s_com!O75))),".")</f>
        <v>2.104326464744158E-10</v>
      </c>
      <c r="AG75" s="103">
        <f>IFERROR(IF((($C75*s_TR)/s_com!P75)&lt;0.01,($C75*s_TR)/s_com!P75,1-EXP(-(($C75*s_TR)/s_com!P75))),".")</f>
        <v>5.9350895753639978E-10</v>
      </c>
      <c r="AH75" s="103">
        <f>IFERROR(IF((($C75*s_TR)/s_com!Q75)&lt;0.01,($C75*s_TR)/s_com!Q75,1-EXP(-(($C75*s_TR)/s_com!Q75))),".")</f>
        <v>9.3907730251340049E-10</v>
      </c>
      <c r="AI75" s="103">
        <f>IFERROR(IF((($C75*s_TR)/s_com!R75)&lt;0.01,($C75*s_TR)/s_com!R75,1-EXP(-(($C75*s_TR)/s_com!R75))),".")</f>
        <v>1.925448338240074E-10</v>
      </c>
    </row>
    <row r="76" spans="1:35">
      <c r="A76" s="101" t="s">
        <v>331</v>
      </c>
      <c r="B76" s="106">
        <v>1.339E-6</v>
      </c>
      <c r="C76" s="89">
        <v>5</v>
      </c>
      <c r="D76" s="103">
        <f>IFERROR((($C76*s_TR)/s_com!C76),0)</f>
        <v>0</v>
      </c>
      <c r="E76" s="103">
        <f>IFERROR((($C76*s_TR)/s_com!D76),0)</f>
        <v>0</v>
      </c>
      <c r="F76" s="103">
        <f>IFERROR((($C76*s_TR)/s_com!E76),0)</f>
        <v>0</v>
      </c>
      <c r="G76" s="103">
        <f>IFERROR((($C76*s_TR)/s_com!F76),0)</f>
        <v>5.3933550109029439E-14</v>
      </c>
      <c r="H76" s="103">
        <f>IFERROR((($C76*s_TR)/s_com!G76),0)</f>
        <v>5.3933550109029427E-14</v>
      </c>
      <c r="I76" s="103">
        <f>IFERROR((($C76*s_TR)/s_com!H76),0)</f>
        <v>5.3933550109029427E-14</v>
      </c>
      <c r="J76" s="103">
        <f>IFERROR((($C76*s_TR)/s_com!I76),0)</f>
        <v>2.2342688314040815E-13</v>
      </c>
      <c r="K76" s="103">
        <f>IFERROR((($C76*s_TR)/s_com!J76),0)</f>
        <v>7.5871155727985616E-14</v>
      </c>
      <c r="L76" s="103">
        <f>IFERROR((($C76*s_TR)/s_com!K76),0)</f>
        <v>1.6131164641265416E-13</v>
      </c>
      <c r="M76" s="103">
        <f>IFERROR((($C76*s_TR)/s_com!L76),0)</f>
        <v>2.144556316185179E-13</v>
      </c>
      <c r="N76" s="103">
        <f>IFERROR((($C76*s_TR)/s_com!M76),0)</f>
        <v>3.1356660081273333E-13</v>
      </c>
      <c r="O76" s="103">
        <f>IFERROR((($C76*s_TR)/s_com!N76),0)</f>
        <v>1.9871694054664363E-13</v>
      </c>
      <c r="P76" s="103">
        <f>IFERROR((($C76*s_TR)/s_com!O76),0)</f>
        <v>6.3699800217041062E-14</v>
      </c>
      <c r="Q76" s="103">
        <f>IFERROR((($C76*s_TR)/s_com!P76),0)</f>
        <v>1.3388422354975101E-13</v>
      </c>
      <c r="R76" s="103">
        <f>IFERROR((($C76*s_TR)/s_com!Q76),0)</f>
        <v>1.7942899606542502E-13</v>
      </c>
      <c r="S76" s="103">
        <f>IFERROR((($C76*s_TR)/s_com!R76),0)</f>
        <v>2.7149708350420478E-13</v>
      </c>
      <c r="T76" s="103" t="str">
        <f>IFERROR(IF((($C76*s_TR)/s_com!C76)&lt;0.01,($C76*s_TR)/s_com!C76,1-EXP(-(($C76*s_TR)/s_com!C76))),".")</f>
        <v>.</v>
      </c>
      <c r="U76" s="103" t="str">
        <f>IFERROR(IF((($C76*s_TR)/s_com!D76)&lt;0.01,($C76*s_TR)/s_com!D76,1-EXP(-(($C76*s_TR)/s_com!D76))),".")</f>
        <v>.</v>
      </c>
      <c r="V76" s="103" t="str">
        <f>IFERROR(IF((($C76*s_TR)/s_com!E76)&lt;0.01,($C76*s_TR)/s_com!E76,1-EXP(-(($C76*s_TR)/s_com!E76))),".")</f>
        <v>.</v>
      </c>
      <c r="W76" s="103">
        <f>IFERROR(IF((($C76*s_TR)/s_com!F76)&lt;0.01,($C76*s_TR)/s_com!F76,1-EXP(-(($C76*s_TR)/s_com!F76))),".")</f>
        <v>5.3933550109029439E-14</v>
      </c>
      <c r="X76" s="103">
        <f>IFERROR(IF((($C76*s_TR)/s_com!G76)&lt;0.01,($C76*s_TR)/s_com!G76,1-EXP(-(($C76*s_TR)/s_com!G76))),".")</f>
        <v>5.3933550109029427E-14</v>
      </c>
      <c r="Y76" s="103">
        <f>IFERROR(IF((($C76*s_TR)/s_com!H76)&lt;0.01,($C76*s_TR)/s_com!H76,1-EXP(-(($C76*s_TR)/s_com!H76))),".")</f>
        <v>5.3933550109029427E-14</v>
      </c>
      <c r="Z76" s="103">
        <f>IFERROR(IF((($C76*s_TR)/s_com!I76)&lt;0.01,($C76*s_TR)/s_com!I76,1-EXP(-(($C76*s_TR)/s_com!I76))),".")</f>
        <v>2.2342688314040815E-13</v>
      </c>
      <c r="AA76" s="103">
        <f>IFERROR(IF((($C76*s_TR)/s_com!J76)&lt;0.01,($C76*s_TR)/s_com!J76,1-EXP(-(($C76*s_TR)/s_com!J76))),".")</f>
        <v>7.5871155727985616E-14</v>
      </c>
      <c r="AB76" s="103">
        <f>IFERROR(IF((($C76*s_TR)/s_com!K76)&lt;0.01,($C76*s_TR)/s_com!K76,1-EXP(-(($C76*s_TR)/s_com!K76))),".")</f>
        <v>1.6131164641265416E-13</v>
      </c>
      <c r="AC76" s="103">
        <f>IFERROR(IF((($C76*s_TR)/s_com!L76)&lt;0.01,($C76*s_TR)/s_com!L76,1-EXP(-(($C76*s_TR)/s_com!L76))),".")</f>
        <v>2.144556316185179E-13</v>
      </c>
      <c r="AD76" s="103">
        <f>IFERROR(IF((($C76*s_TR)/s_com!M76)&lt;0.01,($C76*s_TR)/s_com!M76,1-EXP(-(($C76*s_TR)/s_com!M76))),".")</f>
        <v>3.1356660081273333E-13</v>
      </c>
      <c r="AE76" s="103">
        <f>IFERROR(IF((($C76*s_TR)/s_com!N76)&lt;0.01,($C76*s_TR)/s_com!N76,1-EXP(-(($C76*s_TR)/s_com!N76))),".")</f>
        <v>1.9871694054664363E-13</v>
      </c>
      <c r="AF76" s="103">
        <f>IFERROR(IF((($C76*s_TR)/s_com!O76)&lt;0.01,($C76*s_TR)/s_com!O76,1-EXP(-(($C76*s_TR)/s_com!O76))),".")</f>
        <v>6.3699800217041062E-14</v>
      </c>
      <c r="AG76" s="103">
        <f>IFERROR(IF((($C76*s_TR)/s_com!P76)&lt;0.01,($C76*s_TR)/s_com!P76,1-EXP(-(($C76*s_TR)/s_com!P76))),".")</f>
        <v>1.3388422354975101E-13</v>
      </c>
      <c r="AH76" s="103">
        <f>IFERROR(IF((($C76*s_TR)/s_com!Q76)&lt;0.01,($C76*s_TR)/s_com!Q76,1-EXP(-(($C76*s_TR)/s_com!Q76))),".")</f>
        <v>1.7942899606542502E-13</v>
      </c>
      <c r="AI76" s="103">
        <f>IFERROR(IF((($C76*s_TR)/s_com!R76)&lt;0.01,($C76*s_TR)/s_com!R76,1-EXP(-(($C76*s_TR)/s_com!R76))),".")</f>
        <v>2.7149708350420478E-13</v>
      </c>
    </row>
  </sheetData>
  <sheetProtection algorithmName="SHA-512" hashValue="i+oaLxnNUXfVFd1AeCfjBSn/3SJV4zM/7ggCCLIqa9UPXURbqt/zXhB5i1cmn+CLm6Xm4a3BGneKcDsOlj3vtA==" saltValue="ePBjyl+X94lTKnDBi07OLw==" spinCount="100000" sheet="1" objects="1" scenarios="1" formatColumns="0" autoFilter="0"/>
  <autoFilter ref="A1:S76" xr:uid="{00000000-0009-0000-0000-00000D000000}"/>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30"/>
  <sheetViews>
    <sheetView workbookViewId="0">
      <pane xSplit="3" ySplit="1" topLeftCell="D2" activePane="bottomRight" state="frozen"/>
      <selection pane="topRight" activeCell="D1" sqref="D1"/>
      <selection pane="bottomLeft" activeCell="A2" sqref="A2"/>
      <selection pane="bottomRight" activeCell="D2" sqref="D2"/>
    </sheetView>
  </sheetViews>
  <sheetFormatPr defaultRowHeight="14.25"/>
  <cols>
    <col min="1" max="1" width="14.53125" style="1" bestFit="1" customWidth="1"/>
    <col min="2" max="2" width="10.73046875" style="1" bestFit="1" customWidth="1"/>
    <col min="3" max="3" width="9.46484375" style="1" bestFit="1" customWidth="1"/>
    <col min="4" max="4" width="8.06640625" style="1" bestFit="1" customWidth="1"/>
    <col min="5" max="8" width="8.06640625" style="2" bestFit="1" customWidth="1"/>
    <col min="9" max="9" width="9.1328125" style="2" bestFit="1" customWidth="1"/>
    <col min="10" max="10" width="10.33203125" style="2" bestFit="1" customWidth="1"/>
    <col min="11" max="11" width="9.06640625" style="2" bestFit="1" customWidth="1"/>
    <col min="12" max="12" width="9.796875" style="2" bestFit="1" customWidth="1"/>
    <col min="13" max="14" width="9.86328125" style="2" bestFit="1" customWidth="1"/>
    <col min="15" max="15" width="10.86328125" style="2" bestFit="1" customWidth="1"/>
    <col min="16" max="16" width="11.1328125" style="2" bestFit="1" customWidth="1"/>
    <col min="17" max="17" width="9.46484375" style="2" bestFit="1" customWidth="1"/>
    <col min="18" max="18" width="8.06640625" style="2" bestFit="1" customWidth="1"/>
    <col min="19" max="19" width="10.6640625" style="2" bestFit="1" customWidth="1"/>
    <col min="20" max="20" width="10.06640625" style="2" bestFit="1" customWidth="1"/>
    <col min="21" max="21" width="11.73046875" style="2" bestFit="1" customWidth="1"/>
    <col min="22" max="22" width="7.6640625" style="1" bestFit="1" customWidth="1"/>
    <col min="23" max="23" width="11.33203125" style="1" bestFit="1" customWidth="1"/>
    <col min="24" max="235" width="9.06640625" style="9"/>
    <col min="236" max="236" width="15.3984375" style="9" bestFit="1" customWidth="1"/>
    <col min="237" max="237" width="11.1328125" style="9" bestFit="1" customWidth="1"/>
    <col min="238" max="238" width="10.265625" style="9" bestFit="1" customWidth="1"/>
    <col min="239" max="241" width="7.3984375" style="9" customWidth="1"/>
    <col min="242" max="246" width="8.59765625" style="9" bestFit="1" customWidth="1"/>
    <col min="247" max="247" width="9.73046875" style="9" bestFit="1" customWidth="1"/>
    <col min="248" max="248" width="10.86328125" style="9" bestFit="1" customWidth="1"/>
    <col min="249" max="249" width="9.73046875" style="9" bestFit="1" customWidth="1"/>
    <col min="250" max="250" width="10.73046875" style="9" bestFit="1" customWidth="1"/>
    <col min="251" max="252" width="10.59765625" style="9" bestFit="1" customWidth="1"/>
    <col min="253" max="253" width="11.59765625" style="9" bestFit="1" customWidth="1"/>
    <col min="254" max="254" width="9.73046875" style="9" bestFit="1" customWidth="1"/>
    <col min="255" max="255" width="9.59765625" style="9" bestFit="1" customWidth="1"/>
    <col min="256" max="257" width="10.59765625" style="9" bestFit="1" customWidth="1"/>
    <col min="258" max="258" width="11.59765625" style="9" bestFit="1" customWidth="1"/>
    <col min="259" max="259" width="9.86328125" style="9" bestFit="1" customWidth="1"/>
    <col min="260" max="260" width="9.73046875" style="9" bestFit="1" customWidth="1"/>
    <col min="261" max="262" width="10.73046875" style="9" bestFit="1" customWidth="1"/>
    <col min="263" max="263" width="11.73046875" style="9" bestFit="1" customWidth="1"/>
    <col min="264" max="264" width="12.265625" style="9" bestFit="1" customWidth="1"/>
    <col min="265" max="265" width="10.59765625" style="9" bestFit="1" customWidth="1"/>
    <col min="266" max="266" width="8.59765625" style="9" bestFit="1" customWidth="1"/>
    <col min="267" max="267" width="11.86328125" style="9" bestFit="1" customWidth="1"/>
    <col min="268" max="268" width="11" style="9" bestFit="1" customWidth="1"/>
    <col min="269" max="269" width="12" style="9" bestFit="1" customWidth="1"/>
    <col min="270" max="270" width="8.3984375" style="9" bestFit="1" customWidth="1"/>
    <col min="271" max="271" width="12.3984375" style="9" bestFit="1" customWidth="1"/>
    <col min="272" max="272" width="12.59765625" style="9" bestFit="1" customWidth="1"/>
    <col min="273" max="273" width="11.73046875" style="9" bestFit="1" customWidth="1"/>
    <col min="274" max="274" width="11.86328125" style="9" bestFit="1" customWidth="1"/>
    <col min="275" max="275" width="12" style="9" bestFit="1" customWidth="1"/>
    <col min="276" max="276" width="14.3984375" style="9" bestFit="1" customWidth="1"/>
    <col min="277" max="277" width="13.59765625" style="9" bestFit="1" customWidth="1"/>
    <col min="278" max="278" width="13.73046875" style="9" bestFit="1" customWidth="1"/>
    <col min="279" max="279" width="13.86328125" style="9" bestFit="1" customWidth="1"/>
    <col min="280" max="491" width="9.06640625" style="9"/>
    <col min="492" max="492" width="15.3984375" style="9" bestFit="1" customWidth="1"/>
    <col min="493" max="493" width="11.1328125" style="9" bestFit="1" customWidth="1"/>
    <col min="494" max="494" width="10.265625" style="9" bestFit="1" customWidth="1"/>
    <col min="495" max="497" width="7.3984375" style="9" customWidth="1"/>
    <col min="498" max="502" width="8.59765625" style="9" bestFit="1" customWidth="1"/>
    <col min="503" max="503" width="9.73046875" style="9" bestFit="1" customWidth="1"/>
    <col min="504" max="504" width="10.86328125" style="9" bestFit="1" customWidth="1"/>
    <col min="505" max="505" width="9.73046875" style="9" bestFit="1" customWidth="1"/>
    <col min="506" max="506" width="10.73046875" style="9" bestFit="1" customWidth="1"/>
    <col min="507" max="508" width="10.59765625" style="9" bestFit="1" customWidth="1"/>
    <col min="509" max="509" width="11.59765625" style="9" bestFit="1" customWidth="1"/>
    <col min="510" max="510" width="9.73046875" style="9" bestFit="1" customWidth="1"/>
    <col min="511" max="511" width="9.59765625" style="9" bestFit="1" customWidth="1"/>
    <col min="512" max="513" width="10.59765625" style="9" bestFit="1" customWidth="1"/>
    <col min="514" max="514" width="11.59765625" style="9" bestFit="1" customWidth="1"/>
    <col min="515" max="515" width="9.86328125" style="9" bestFit="1" customWidth="1"/>
    <col min="516" max="516" width="9.73046875" style="9" bestFit="1" customWidth="1"/>
    <col min="517" max="518" width="10.73046875" style="9" bestFit="1" customWidth="1"/>
    <col min="519" max="519" width="11.73046875" style="9" bestFit="1" customWidth="1"/>
    <col min="520" max="520" width="12.265625" style="9" bestFit="1" customWidth="1"/>
    <col min="521" max="521" width="10.59765625" style="9" bestFit="1" customWidth="1"/>
    <col min="522" max="522" width="8.59765625" style="9" bestFit="1" customWidth="1"/>
    <col min="523" max="523" width="11.86328125" style="9" bestFit="1" customWidth="1"/>
    <col min="524" max="524" width="11" style="9" bestFit="1" customWidth="1"/>
    <col min="525" max="525" width="12" style="9" bestFit="1" customWidth="1"/>
    <col min="526" max="526" width="8.3984375" style="9" bestFit="1" customWidth="1"/>
    <col min="527" max="527" width="12.3984375" style="9" bestFit="1" customWidth="1"/>
    <col min="528" max="528" width="12.59765625" style="9" bestFit="1" customWidth="1"/>
    <col min="529" max="529" width="11.73046875" style="9" bestFit="1" customWidth="1"/>
    <col min="530" max="530" width="11.86328125" style="9" bestFit="1" customWidth="1"/>
    <col min="531" max="531" width="12" style="9" bestFit="1" customWidth="1"/>
    <col min="532" max="532" width="14.3984375" style="9" bestFit="1" customWidth="1"/>
    <col min="533" max="533" width="13.59765625" style="9" bestFit="1" customWidth="1"/>
    <col min="534" max="534" width="13.73046875" style="9" bestFit="1" customWidth="1"/>
    <col min="535" max="535" width="13.86328125" style="9" bestFit="1" customWidth="1"/>
    <col min="536" max="747" width="9.06640625" style="9"/>
    <col min="748" max="748" width="15.3984375" style="9" bestFit="1" customWidth="1"/>
    <col min="749" max="749" width="11.1328125" style="9" bestFit="1" customWidth="1"/>
    <col min="750" max="750" width="10.265625" style="9" bestFit="1" customWidth="1"/>
    <col min="751" max="753" width="7.3984375" style="9" customWidth="1"/>
    <col min="754" max="758" width="8.59765625" style="9" bestFit="1" customWidth="1"/>
    <col min="759" max="759" width="9.73046875" style="9" bestFit="1" customWidth="1"/>
    <col min="760" max="760" width="10.86328125" style="9" bestFit="1" customWidth="1"/>
    <col min="761" max="761" width="9.73046875" style="9" bestFit="1" customWidth="1"/>
    <col min="762" max="762" width="10.73046875" style="9" bestFit="1" customWidth="1"/>
    <col min="763" max="764" width="10.59765625" style="9" bestFit="1" customWidth="1"/>
    <col min="765" max="765" width="11.59765625" style="9" bestFit="1" customWidth="1"/>
    <col min="766" max="766" width="9.73046875" style="9" bestFit="1" customWidth="1"/>
    <col min="767" max="767" width="9.59765625" style="9" bestFit="1" customWidth="1"/>
    <col min="768" max="769" width="10.59765625" style="9" bestFit="1" customWidth="1"/>
    <col min="770" max="770" width="11.59765625" style="9" bestFit="1" customWidth="1"/>
    <col min="771" max="771" width="9.86328125" style="9" bestFit="1" customWidth="1"/>
    <col min="772" max="772" width="9.73046875" style="9" bestFit="1" customWidth="1"/>
    <col min="773" max="774" width="10.73046875" style="9" bestFit="1" customWidth="1"/>
    <col min="775" max="775" width="11.73046875" style="9" bestFit="1" customWidth="1"/>
    <col min="776" max="776" width="12.265625" style="9" bestFit="1" customWidth="1"/>
    <col min="777" max="777" width="10.59765625" style="9" bestFit="1" customWidth="1"/>
    <col min="778" max="778" width="8.59765625" style="9" bestFit="1" customWidth="1"/>
    <col min="779" max="779" width="11.86328125" style="9" bestFit="1" customWidth="1"/>
    <col min="780" max="780" width="11" style="9" bestFit="1" customWidth="1"/>
    <col min="781" max="781" width="12" style="9" bestFit="1" customWidth="1"/>
    <col min="782" max="782" width="8.3984375" style="9" bestFit="1" customWidth="1"/>
    <col min="783" max="783" width="12.3984375" style="9" bestFit="1" customWidth="1"/>
    <col min="784" max="784" width="12.59765625" style="9" bestFit="1" customWidth="1"/>
    <col min="785" max="785" width="11.73046875" style="9" bestFit="1" customWidth="1"/>
    <col min="786" max="786" width="11.86328125" style="9" bestFit="1" customWidth="1"/>
    <col min="787" max="787" width="12" style="9" bestFit="1" customWidth="1"/>
    <col min="788" max="788" width="14.3984375" style="9" bestFit="1" customWidth="1"/>
    <col min="789" max="789" width="13.59765625" style="9" bestFit="1" customWidth="1"/>
    <col min="790" max="790" width="13.73046875" style="9" bestFit="1" customWidth="1"/>
    <col min="791" max="791" width="13.86328125" style="9" bestFit="1" customWidth="1"/>
    <col min="792" max="1003" width="9.06640625" style="9"/>
    <col min="1004" max="1004" width="15.3984375" style="9" bestFit="1" customWidth="1"/>
    <col min="1005" max="1005" width="11.1328125" style="9" bestFit="1" customWidth="1"/>
    <col min="1006" max="1006" width="10.265625" style="9" bestFit="1" customWidth="1"/>
    <col min="1007" max="1009" width="7.3984375" style="9" customWidth="1"/>
    <col min="1010" max="1014" width="8.59765625" style="9" bestFit="1" customWidth="1"/>
    <col min="1015" max="1015" width="9.73046875" style="9" bestFit="1" customWidth="1"/>
    <col min="1016" max="1016" width="10.86328125" style="9" bestFit="1" customWidth="1"/>
    <col min="1017" max="1017" width="9.73046875" style="9" bestFit="1" customWidth="1"/>
    <col min="1018" max="1018" width="10.73046875" style="9" bestFit="1" customWidth="1"/>
    <col min="1019" max="1020" width="10.59765625" style="9" bestFit="1" customWidth="1"/>
    <col min="1021" max="1021" width="11.59765625" style="9" bestFit="1" customWidth="1"/>
    <col min="1022" max="1022" width="9.73046875" style="9" bestFit="1" customWidth="1"/>
    <col min="1023" max="1023" width="9.59765625" style="9" bestFit="1" customWidth="1"/>
    <col min="1024" max="1025" width="10.59765625" style="9" bestFit="1" customWidth="1"/>
    <col min="1026" max="1026" width="11.59765625" style="9" bestFit="1" customWidth="1"/>
    <col min="1027" max="1027" width="9.86328125" style="9" bestFit="1" customWidth="1"/>
    <col min="1028" max="1028" width="9.73046875" style="9" bestFit="1" customWidth="1"/>
    <col min="1029" max="1030" width="10.73046875" style="9" bestFit="1" customWidth="1"/>
    <col min="1031" max="1031" width="11.73046875" style="9" bestFit="1" customWidth="1"/>
    <col min="1032" max="1032" width="12.265625" style="9" bestFit="1" customWidth="1"/>
    <col min="1033" max="1033" width="10.59765625" style="9" bestFit="1" customWidth="1"/>
    <col min="1034" max="1034" width="8.59765625" style="9" bestFit="1" customWidth="1"/>
    <col min="1035" max="1035" width="11.86328125" style="9" bestFit="1" customWidth="1"/>
    <col min="1036" max="1036" width="11" style="9" bestFit="1" customWidth="1"/>
    <col min="1037" max="1037" width="12" style="9" bestFit="1" customWidth="1"/>
    <col min="1038" max="1038" width="8.3984375" style="9" bestFit="1" customWidth="1"/>
    <col min="1039" max="1039" width="12.3984375" style="9" bestFit="1" customWidth="1"/>
    <col min="1040" max="1040" width="12.59765625" style="9" bestFit="1" customWidth="1"/>
    <col min="1041" max="1041" width="11.73046875" style="9" bestFit="1" customWidth="1"/>
    <col min="1042" max="1042" width="11.86328125" style="9" bestFit="1" customWidth="1"/>
    <col min="1043" max="1043" width="12" style="9" bestFit="1" customWidth="1"/>
    <col min="1044" max="1044" width="14.3984375" style="9" bestFit="1" customWidth="1"/>
    <col min="1045" max="1045" width="13.59765625" style="9" bestFit="1" customWidth="1"/>
    <col min="1046" max="1046" width="13.73046875" style="9" bestFit="1" customWidth="1"/>
    <col min="1047" max="1047" width="13.86328125" style="9" bestFit="1" customWidth="1"/>
    <col min="1048" max="1259" width="9.06640625" style="9"/>
    <col min="1260" max="1260" width="15.3984375" style="9" bestFit="1" customWidth="1"/>
    <col min="1261" max="1261" width="11.1328125" style="9" bestFit="1" customWidth="1"/>
    <col min="1262" max="1262" width="10.265625" style="9" bestFit="1" customWidth="1"/>
    <col min="1263" max="1265" width="7.3984375" style="9" customWidth="1"/>
    <col min="1266" max="1270" width="8.59765625" style="9" bestFit="1" customWidth="1"/>
    <col min="1271" max="1271" width="9.73046875" style="9" bestFit="1" customWidth="1"/>
    <col min="1272" max="1272" width="10.86328125" style="9" bestFit="1" customWidth="1"/>
    <col min="1273" max="1273" width="9.73046875" style="9" bestFit="1" customWidth="1"/>
    <col min="1274" max="1274" width="10.73046875" style="9" bestFit="1" customWidth="1"/>
    <col min="1275" max="1276" width="10.59765625" style="9" bestFit="1" customWidth="1"/>
    <col min="1277" max="1277" width="11.59765625" style="9" bestFit="1" customWidth="1"/>
    <col min="1278" max="1278" width="9.73046875" style="9" bestFit="1" customWidth="1"/>
    <col min="1279" max="1279" width="9.59765625" style="9" bestFit="1" customWidth="1"/>
    <col min="1280" max="1281" width="10.59765625" style="9" bestFit="1" customWidth="1"/>
    <col min="1282" max="1282" width="11.59765625" style="9" bestFit="1" customWidth="1"/>
    <col min="1283" max="1283" width="9.86328125" style="9" bestFit="1" customWidth="1"/>
    <col min="1284" max="1284" width="9.73046875" style="9" bestFit="1" customWidth="1"/>
    <col min="1285" max="1286" width="10.73046875" style="9" bestFit="1" customWidth="1"/>
    <col min="1287" max="1287" width="11.73046875" style="9" bestFit="1" customWidth="1"/>
    <col min="1288" max="1288" width="12.265625" style="9" bestFit="1" customWidth="1"/>
    <col min="1289" max="1289" width="10.59765625" style="9" bestFit="1" customWidth="1"/>
    <col min="1290" max="1290" width="8.59765625" style="9" bestFit="1" customWidth="1"/>
    <col min="1291" max="1291" width="11.86328125" style="9" bestFit="1" customWidth="1"/>
    <col min="1292" max="1292" width="11" style="9" bestFit="1" customWidth="1"/>
    <col min="1293" max="1293" width="12" style="9" bestFit="1" customWidth="1"/>
    <col min="1294" max="1294" width="8.3984375" style="9" bestFit="1" customWidth="1"/>
    <col min="1295" max="1295" width="12.3984375" style="9" bestFit="1" customWidth="1"/>
    <col min="1296" max="1296" width="12.59765625" style="9" bestFit="1" customWidth="1"/>
    <col min="1297" max="1297" width="11.73046875" style="9" bestFit="1" customWidth="1"/>
    <col min="1298" max="1298" width="11.86328125" style="9" bestFit="1" customWidth="1"/>
    <col min="1299" max="1299" width="12" style="9" bestFit="1" customWidth="1"/>
    <col min="1300" max="1300" width="14.3984375" style="9" bestFit="1" customWidth="1"/>
    <col min="1301" max="1301" width="13.59765625" style="9" bestFit="1" customWidth="1"/>
    <col min="1302" max="1302" width="13.73046875" style="9" bestFit="1" customWidth="1"/>
    <col min="1303" max="1303" width="13.86328125" style="9" bestFit="1" customWidth="1"/>
    <col min="1304" max="1515" width="9.06640625" style="9"/>
    <col min="1516" max="1516" width="15.3984375" style="9" bestFit="1" customWidth="1"/>
    <col min="1517" max="1517" width="11.1328125" style="9" bestFit="1" customWidth="1"/>
    <col min="1518" max="1518" width="10.265625" style="9" bestFit="1" customWidth="1"/>
    <col min="1519" max="1521" width="7.3984375" style="9" customWidth="1"/>
    <col min="1522" max="1526" width="8.59765625" style="9" bestFit="1" customWidth="1"/>
    <col min="1527" max="1527" width="9.73046875" style="9" bestFit="1" customWidth="1"/>
    <col min="1528" max="1528" width="10.86328125" style="9" bestFit="1" customWidth="1"/>
    <col min="1529" max="1529" width="9.73046875" style="9" bestFit="1" customWidth="1"/>
    <col min="1530" max="1530" width="10.73046875" style="9" bestFit="1" customWidth="1"/>
    <col min="1531" max="1532" width="10.59765625" style="9" bestFit="1" customWidth="1"/>
    <col min="1533" max="1533" width="11.59765625" style="9" bestFit="1" customWidth="1"/>
    <col min="1534" max="1534" width="9.73046875" style="9" bestFit="1" customWidth="1"/>
    <col min="1535" max="1535" width="9.59765625" style="9" bestFit="1" customWidth="1"/>
    <col min="1536" max="1537" width="10.59765625" style="9" bestFit="1" customWidth="1"/>
    <col min="1538" max="1538" width="11.59765625" style="9" bestFit="1" customWidth="1"/>
    <col min="1539" max="1539" width="9.86328125" style="9" bestFit="1" customWidth="1"/>
    <col min="1540" max="1540" width="9.73046875" style="9" bestFit="1" customWidth="1"/>
    <col min="1541" max="1542" width="10.73046875" style="9" bestFit="1" customWidth="1"/>
    <col min="1543" max="1543" width="11.73046875" style="9" bestFit="1" customWidth="1"/>
    <col min="1544" max="1544" width="12.265625" style="9" bestFit="1" customWidth="1"/>
    <col min="1545" max="1545" width="10.59765625" style="9" bestFit="1" customWidth="1"/>
    <col min="1546" max="1546" width="8.59765625" style="9" bestFit="1" customWidth="1"/>
    <col min="1547" max="1547" width="11.86328125" style="9" bestFit="1" customWidth="1"/>
    <col min="1548" max="1548" width="11" style="9" bestFit="1" customWidth="1"/>
    <col min="1549" max="1549" width="12" style="9" bestFit="1" customWidth="1"/>
    <col min="1550" max="1550" width="8.3984375" style="9" bestFit="1" customWidth="1"/>
    <col min="1551" max="1551" width="12.3984375" style="9" bestFit="1" customWidth="1"/>
    <col min="1552" max="1552" width="12.59765625" style="9" bestFit="1" customWidth="1"/>
    <col min="1553" max="1553" width="11.73046875" style="9" bestFit="1" customWidth="1"/>
    <col min="1554" max="1554" width="11.86328125" style="9" bestFit="1" customWidth="1"/>
    <col min="1555" max="1555" width="12" style="9" bestFit="1" customWidth="1"/>
    <col min="1556" max="1556" width="14.3984375" style="9" bestFit="1" customWidth="1"/>
    <col min="1557" max="1557" width="13.59765625" style="9" bestFit="1" customWidth="1"/>
    <col min="1558" max="1558" width="13.73046875" style="9" bestFit="1" customWidth="1"/>
    <col min="1559" max="1559" width="13.86328125" style="9" bestFit="1" customWidth="1"/>
    <col min="1560" max="1771" width="9.06640625" style="9"/>
    <col min="1772" max="1772" width="15.3984375" style="9" bestFit="1" customWidth="1"/>
    <col min="1773" max="1773" width="11.1328125" style="9" bestFit="1" customWidth="1"/>
    <col min="1774" max="1774" width="10.265625" style="9" bestFit="1" customWidth="1"/>
    <col min="1775" max="1777" width="7.3984375" style="9" customWidth="1"/>
    <col min="1778" max="1782" width="8.59765625" style="9" bestFit="1" customWidth="1"/>
    <col min="1783" max="1783" width="9.73046875" style="9" bestFit="1" customWidth="1"/>
    <col min="1784" max="1784" width="10.86328125" style="9" bestFit="1" customWidth="1"/>
    <col min="1785" max="1785" width="9.73046875" style="9" bestFit="1" customWidth="1"/>
    <col min="1786" max="1786" width="10.73046875" style="9" bestFit="1" customWidth="1"/>
    <col min="1787" max="1788" width="10.59765625" style="9" bestFit="1" customWidth="1"/>
    <col min="1789" max="1789" width="11.59765625" style="9" bestFit="1" customWidth="1"/>
    <col min="1790" max="1790" width="9.73046875" style="9" bestFit="1" customWidth="1"/>
    <col min="1791" max="1791" width="9.59765625" style="9" bestFit="1" customWidth="1"/>
    <col min="1792" max="1793" width="10.59765625" style="9" bestFit="1" customWidth="1"/>
    <col min="1794" max="1794" width="11.59765625" style="9" bestFit="1" customWidth="1"/>
    <col min="1795" max="1795" width="9.86328125" style="9" bestFit="1" customWidth="1"/>
    <col min="1796" max="1796" width="9.73046875" style="9" bestFit="1" customWidth="1"/>
    <col min="1797" max="1798" width="10.73046875" style="9" bestFit="1" customWidth="1"/>
    <col min="1799" max="1799" width="11.73046875" style="9" bestFit="1" customWidth="1"/>
    <col min="1800" max="1800" width="12.265625" style="9" bestFit="1" customWidth="1"/>
    <col min="1801" max="1801" width="10.59765625" style="9" bestFit="1" customWidth="1"/>
    <col min="1802" max="1802" width="8.59765625" style="9" bestFit="1" customWidth="1"/>
    <col min="1803" max="1803" width="11.86328125" style="9" bestFit="1" customWidth="1"/>
    <col min="1804" max="1804" width="11" style="9" bestFit="1" customWidth="1"/>
    <col min="1805" max="1805" width="12" style="9" bestFit="1" customWidth="1"/>
    <col min="1806" max="1806" width="8.3984375" style="9" bestFit="1" customWidth="1"/>
    <col min="1807" max="1807" width="12.3984375" style="9" bestFit="1" customWidth="1"/>
    <col min="1808" max="1808" width="12.59765625" style="9" bestFit="1" customWidth="1"/>
    <col min="1809" max="1809" width="11.73046875" style="9" bestFit="1" customWidth="1"/>
    <col min="1810" max="1810" width="11.86328125" style="9" bestFit="1" customWidth="1"/>
    <col min="1811" max="1811" width="12" style="9" bestFit="1" customWidth="1"/>
    <col min="1812" max="1812" width="14.3984375" style="9" bestFit="1" customWidth="1"/>
    <col min="1813" max="1813" width="13.59765625" style="9" bestFit="1" customWidth="1"/>
    <col min="1814" max="1814" width="13.73046875" style="9" bestFit="1" customWidth="1"/>
    <col min="1815" max="1815" width="13.86328125" style="9" bestFit="1" customWidth="1"/>
    <col min="1816" max="2027" width="9.06640625" style="9"/>
    <col min="2028" max="2028" width="15.3984375" style="9" bestFit="1" customWidth="1"/>
    <col min="2029" max="2029" width="11.1328125" style="9" bestFit="1" customWidth="1"/>
    <col min="2030" max="2030" width="10.265625" style="9" bestFit="1" customWidth="1"/>
    <col min="2031" max="2033" width="7.3984375" style="9" customWidth="1"/>
    <col min="2034" max="2038" width="8.59765625" style="9" bestFit="1" customWidth="1"/>
    <col min="2039" max="2039" width="9.73046875" style="9" bestFit="1" customWidth="1"/>
    <col min="2040" max="2040" width="10.86328125" style="9" bestFit="1" customWidth="1"/>
    <col min="2041" max="2041" width="9.73046875" style="9" bestFit="1" customWidth="1"/>
    <col min="2042" max="2042" width="10.73046875" style="9" bestFit="1" customWidth="1"/>
    <col min="2043" max="2044" width="10.59765625" style="9" bestFit="1" customWidth="1"/>
    <col min="2045" max="2045" width="11.59765625" style="9" bestFit="1" customWidth="1"/>
    <col min="2046" max="2046" width="9.73046875" style="9" bestFit="1" customWidth="1"/>
    <col min="2047" max="2047" width="9.59765625" style="9" bestFit="1" customWidth="1"/>
    <col min="2048" max="2049" width="10.59765625" style="9" bestFit="1" customWidth="1"/>
    <col min="2050" max="2050" width="11.59765625" style="9" bestFit="1" customWidth="1"/>
    <col min="2051" max="2051" width="9.86328125" style="9" bestFit="1" customWidth="1"/>
    <col min="2052" max="2052" width="9.73046875" style="9" bestFit="1" customWidth="1"/>
    <col min="2053" max="2054" width="10.73046875" style="9" bestFit="1" customWidth="1"/>
    <col min="2055" max="2055" width="11.73046875" style="9" bestFit="1" customWidth="1"/>
    <col min="2056" max="2056" width="12.265625" style="9" bestFit="1" customWidth="1"/>
    <col min="2057" max="2057" width="10.59765625" style="9" bestFit="1" customWidth="1"/>
    <col min="2058" max="2058" width="8.59765625" style="9" bestFit="1" customWidth="1"/>
    <col min="2059" max="2059" width="11.86328125" style="9" bestFit="1" customWidth="1"/>
    <col min="2060" max="2060" width="11" style="9" bestFit="1" customWidth="1"/>
    <col min="2061" max="2061" width="12" style="9" bestFit="1" customWidth="1"/>
    <col min="2062" max="2062" width="8.3984375" style="9" bestFit="1" customWidth="1"/>
    <col min="2063" max="2063" width="12.3984375" style="9" bestFit="1" customWidth="1"/>
    <col min="2064" max="2064" width="12.59765625" style="9" bestFit="1" customWidth="1"/>
    <col min="2065" max="2065" width="11.73046875" style="9" bestFit="1" customWidth="1"/>
    <col min="2066" max="2066" width="11.86328125" style="9" bestFit="1" customWidth="1"/>
    <col min="2067" max="2067" width="12" style="9" bestFit="1" customWidth="1"/>
    <col min="2068" max="2068" width="14.3984375" style="9" bestFit="1" customWidth="1"/>
    <col min="2069" max="2069" width="13.59765625" style="9" bestFit="1" customWidth="1"/>
    <col min="2070" max="2070" width="13.73046875" style="9" bestFit="1" customWidth="1"/>
    <col min="2071" max="2071" width="13.86328125" style="9" bestFit="1" customWidth="1"/>
    <col min="2072" max="2283" width="9.06640625" style="9"/>
    <col min="2284" max="2284" width="15.3984375" style="9" bestFit="1" customWidth="1"/>
    <col min="2285" max="2285" width="11.1328125" style="9" bestFit="1" customWidth="1"/>
    <col min="2286" max="2286" width="10.265625" style="9" bestFit="1" customWidth="1"/>
    <col min="2287" max="2289" width="7.3984375" style="9" customWidth="1"/>
    <col min="2290" max="2294" width="8.59765625" style="9" bestFit="1" customWidth="1"/>
    <col min="2295" max="2295" width="9.73046875" style="9" bestFit="1" customWidth="1"/>
    <col min="2296" max="2296" width="10.86328125" style="9" bestFit="1" customWidth="1"/>
    <col min="2297" max="2297" width="9.73046875" style="9" bestFit="1" customWidth="1"/>
    <col min="2298" max="2298" width="10.73046875" style="9" bestFit="1" customWidth="1"/>
    <col min="2299" max="2300" width="10.59765625" style="9" bestFit="1" customWidth="1"/>
    <col min="2301" max="2301" width="11.59765625" style="9" bestFit="1" customWidth="1"/>
    <col min="2302" max="2302" width="9.73046875" style="9" bestFit="1" customWidth="1"/>
    <col min="2303" max="2303" width="9.59765625" style="9" bestFit="1" customWidth="1"/>
    <col min="2304" max="2305" width="10.59765625" style="9" bestFit="1" customWidth="1"/>
    <col min="2306" max="2306" width="11.59765625" style="9" bestFit="1" customWidth="1"/>
    <col min="2307" max="2307" width="9.86328125" style="9" bestFit="1" customWidth="1"/>
    <col min="2308" max="2308" width="9.73046875" style="9" bestFit="1" customWidth="1"/>
    <col min="2309" max="2310" width="10.73046875" style="9" bestFit="1" customWidth="1"/>
    <col min="2311" max="2311" width="11.73046875" style="9" bestFit="1" customWidth="1"/>
    <col min="2312" max="2312" width="12.265625" style="9" bestFit="1" customWidth="1"/>
    <col min="2313" max="2313" width="10.59765625" style="9" bestFit="1" customWidth="1"/>
    <col min="2314" max="2314" width="8.59765625" style="9" bestFit="1" customWidth="1"/>
    <col min="2315" max="2315" width="11.86328125" style="9" bestFit="1" customWidth="1"/>
    <col min="2316" max="2316" width="11" style="9" bestFit="1" customWidth="1"/>
    <col min="2317" max="2317" width="12" style="9" bestFit="1" customWidth="1"/>
    <col min="2318" max="2318" width="8.3984375" style="9" bestFit="1" customWidth="1"/>
    <col min="2319" max="2319" width="12.3984375" style="9" bestFit="1" customWidth="1"/>
    <col min="2320" max="2320" width="12.59765625" style="9" bestFit="1" customWidth="1"/>
    <col min="2321" max="2321" width="11.73046875" style="9" bestFit="1" customWidth="1"/>
    <col min="2322" max="2322" width="11.86328125" style="9" bestFit="1" customWidth="1"/>
    <col min="2323" max="2323" width="12" style="9" bestFit="1" customWidth="1"/>
    <col min="2324" max="2324" width="14.3984375" style="9" bestFit="1" customWidth="1"/>
    <col min="2325" max="2325" width="13.59765625" style="9" bestFit="1" customWidth="1"/>
    <col min="2326" max="2326" width="13.73046875" style="9" bestFit="1" customWidth="1"/>
    <col min="2327" max="2327" width="13.86328125" style="9" bestFit="1" customWidth="1"/>
    <col min="2328" max="2539" width="9.06640625" style="9"/>
    <col min="2540" max="2540" width="15.3984375" style="9" bestFit="1" customWidth="1"/>
    <col min="2541" max="2541" width="11.1328125" style="9" bestFit="1" customWidth="1"/>
    <col min="2542" max="2542" width="10.265625" style="9" bestFit="1" customWidth="1"/>
    <col min="2543" max="2545" width="7.3984375" style="9" customWidth="1"/>
    <col min="2546" max="2550" width="8.59765625" style="9" bestFit="1" customWidth="1"/>
    <col min="2551" max="2551" width="9.73046875" style="9" bestFit="1" customWidth="1"/>
    <col min="2552" max="2552" width="10.86328125" style="9" bestFit="1" customWidth="1"/>
    <col min="2553" max="2553" width="9.73046875" style="9" bestFit="1" customWidth="1"/>
    <col min="2554" max="2554" width="10.73046875" style="9" bestFit="1" customWidth="1"/>
    <col min="2555" max="2556" width="10.59765625" style="9" bestFit="1" customWidth="1"/>
    <col min="2557" max="2557" width="11.59765625" style="9" bestFit="1" customWidth="1"/>
    <col min="2558" max="2558" width="9.73046875" style="9" bestFit="1" customWidth="1"/>
    <col min="2559" max="2559" width="9.59765625" style="9" bestFit="1" customWidth="1"/>
    <col min="2560" max="2561" width="10.59765625" style="9" bestFit="1" customWidth="1"/>
    <col min="2562" max="2562" width="11.59765625" style="9" bestFit="1" customWidth="1"/>
    <col min="2563" max="2563" width="9.86328125" style="9" bestFit="1" customWidth="1"/>
    <col min="2564" max="2564" width="9.73046875" style="9" bestFit="1" customWidth="1"/>
    <col min="2565" max="2566" width="10.73046875" style="9" bestFit="1" customWidth="1"/>
    <col min="2567" max="2567" width="11.73046875" style="9" bestFit="1" customWidth="1"/>
    <col min="2568" max="2568" width="12.265625" style="9" bestFit="1" customWidth="1"/>
    <col min="2569" max="2569" width="10.59765625" style="9" bestFit="1" customWidth="1"/>
    <col min="2570" max="2570" width="8.59765625" style="9" bestFit="1" customWidth="1"/>
    <col min="2571" max="2571" width="11.86328125" style="9" bestFit="1" customWidth="1"/>
    <col min="2572" max="2572" width="11" style="9" bestFit="1" customWidth="1"/>
    <col min="2573" max="2573" width="12" style="9" bestFit="1" customWidth="1"/>
    <col min="2574" max="2574" width="8.3984375" style="9" bestFit="1" customWidth="1"/>
    <col min="2575" max="2575" width="12.3984375" style="9" bestFit="1" customWidth="1"/>
    <col min="2576" max="2576" width="12.59765625" style="9" bestFit="1" customWidth="1"/>
    <col min="2577" max="2577" width="11.73046875" style="9" bestFit="1" customWidth="1"/>
    <col min="2578" max="2578" width="11.86328125" style="9" bestFit="1" customWidth="1"/>
    <col min="2579" max="2579" width="12" style="9" bestFit="1" customWidth="1"/>
    <col min="2580" max="2580" width="14.3984375" style="9" bestFit="1" customWidth="1"/>
    <col min="2581" max="2581" width="13.59765625" style="9" bestFit="1" customWidth="1"/>
    <col min="2582" max="2582" width="13.73046875" style="9" bestFit="1" customWidth="1"/>
    <col min="2583" max="2583" width="13.86328125" style="9" bestFit="1" customWidth="1"/>
    <col min="2584" max="2795" width="9.06640625" style="9"/>
    <col min="2796" max="2796" width="15.3984375" style="9" bestFit="1" customWidth="1"/>
    <col min="2797" max="2797" width="11.1328125" style="9" bestFit="1" customWidth="1"/>
    <col min="2798" max="2798" width="10.265625" style="9" bestFit="1" customWidth="1"/>
    <col min="2799" max="2801" width="7.3984375" style="9" customWidth="1"/>
    <col min="2802" max="2806" width="8.59765625" style="9" bestFit="1" customWidth="1"/>
    <col min="2807" max="2807" width="9.73046875" style="9" bestFit="1" customWidth="1"/>
    <col min="2808" max="2808" width="10.86328125" style="9" bestFit="1" customWidth="1"/>
    <col min="2809" max="2809" width="9.73046875" style="9" bestFit="1" customWidth="1"/>
    <col min="2810" max="2810" width="10.73046875" style="9" bestFit="1" customWidth="1"/>
    <col min="2811" max="2812" width="10.59765625" style="9" bestFit="1" customWidth="1"/>
    <col min="2813" max="2813" width="11.59765625" style="9" bestFit="1" customWidth="1"/>
    <col min="2814" max="2814" width="9.73046875" style="9" bestFit="1" customWidth="1"/>
    <col min="2815" max="2815" width="9.59765625" style="9" bestFit="1" customWidth="1"/>
    <col min="2816" max="2817" width="10.59765625" style="9" bestFit="1" customWidth="1"/>
    <col min="2818" max="2818" width="11.59765625" style="9" bestFit="1" customWidth="1"/>
    <col min="2819" max="2819" width="9.86328125" style="9" bestFit="1" customWidth="1"/>
    <col min="2820" max="2820" width="9.73046875" style="9" bestFit="1" customWidth="1"/>
    <col min="2821" max="2822" width="10.73046875" style="9" bestFit="1" customWidth="1"/>
    <col min="2823" max="2823" width="11.73046875" style="9" bestFit="1" customWidth="1"/>
    <col min="2824" max="2824" width="12.265625" style="9" bestFit="1" customWidth="1"/>
    <col min="2825" max="2825" width="10.59765625" style="9" bestFit="1" customWidth="1"/>
    <col min="2826" max="2826" width="8.59765625" style="9" bestFit="1" customWidth="1"/>
    <col min="2827" max="2827" width="11.86328125" style="9" bestFit="1" customWidth="1"/>
    <col min="2828" max="2828" width="11" style="9" bestFit="1" customWidth="1"/>
    <col min="2829" max="2829" width="12" style="9" bestFit="1" customWidth="1"/>
    <col min="2830" max="2830" width="8.3984375" style="9" bestFit="1" customWidth="1"/>
    <col min="2831" max="2831" width="12.3984375" style="9" bestFit="1" customWidth="1"/>
    <col min="2832" max="2832" width="12.59765625" style="9" bestFit="1" customWidth="1"/>
    <col min="2833" max="2833" width="11.73046875" style="9" bestFit="1" customWidth="1"/>
    <col min="2834" max="2834" width="11.86328125" style="9" bestFit="1" customWidth="1"/>
    <col min="2835" max="2835" width="12" style="9" bestFit="1" customWidth="1"/>
    <col min="2836" max="2836" width="14.3984375" style="9" bestFit="1" customWidth="1"/>
    <col min="2837" max="2837" width="13.59765625" style="9" bestFit="1" customWidth="1"/>
    <col min="2838" max="2838" width="13.73046875" style="9" bestFit="1" customWidth="1"/>
    <col min="2839" max="2839" width="13.86328125" style="9" bestFit="1" customWidth="1"/>
    <col min="2840" max="3051" width="9.06640625" style="9"/>
    <col min="3052" max="3052" width="15.3984375" style="9" bestFit="1" customWidth="1"/>
    <col min="3053" max="3053" width="11.1328125" style="9" bestFit="1" customWidth="1"/>
    <col min="3054" max="3054" width="10.265625" style="9" bestFit="1" customWidth="1"/>
    <col min="3055" max="3057" width="7.3984375" style="9" customWidth="1"/>
    <col min="3058" max="3062" width="8.59765625" style="9" bestFit="1" customWidth="1"/>
    <col min="3063" max="3063" width="9.73046875" style="9" bestFit="1" customWidth="1"/>
    <col min="3064" max="3064" width="10.86328125" style="9" bestFit="1" customWidth="1"/>
    <col min="3065" max="3065" width="9.73046875" style="9" bestFit="1" customWidth="1"/>
    <col min="3066" max="3066" width="10.73046875" style="9" bestFit="1" customWidth="1"/>
    <col min="3067" max="3068" width="10.59765625" style="9" bestFit="1" customWidth="1"/>
    <col min="3069" max="3069" width="11.59765625" style="9" bestFit="1" customWidth="1"/>
    <col min="3070" max="3070" width="9.73046875" style="9" bestFit="1" customWidth="1"/>
    <col min="3071" max="3071" width="9.59765625" style="9" bestFit="1" customWidth="1"/>
    <col min="3072" max="3073" width="10.59765625" style="9" bestFit="1" customWidth="1"/>
    <col min="3074" max="3074" width="11.59765625" style="9" bestFit="1" customWidth="1"/>
    <col min="3075" max="3075" width="9.86328125" style="9" bestFit="1" customWidth="1"/>
    <col min="3076" max="3076" width="9.73046875" style="9" bestFit="1" customWidth="1"/>
    <col min="3077" max="3078" width="10.73046875" style="9" bestFit="1" customWidth="1"/>
    <col min="3079" max="3079" width="11.73046875" style="9" bestFit="1" customWidth="1"/>
    <col min="3080" max="3080" width="12.265625" style="9" bestFit="1" customWidth="1"/>
    <col min="3081" max="3081" width="10.59765625" style="9" bestFit="1" customWidth="1"/>
    <col min="3082" max="3082" width="8.59765625" style="9" bestFit="1" customWidth="1"/>
    <col min="3083" max="3083" width="11.86328125" style="9" bestFit="1" customWidth="1"/>
    <col min="3084" max="3084" width="11" style="9" bestFit="1" customWidth="1"/>
    <col min="3085" max="3085" width="12" style="9" bestFit="1" customWidth="1"/>
    <col min="3086" max="3086" width="8.3984375" style="9" bestFit="1" customWidth="1"/>
    <col min="3087" max="3087" width="12.3984375" style="9" bestFit="1" customWidth="1"/>
    <col min="3088" max="3088" width="12.59765625" style="9" bestFit="1" customWidth="1"/>
    <col min="3089" max="3089" width="11.73046875" style="9" bestFit="1" customWidth="1"/>
    <col min="3090" max="3090" width="11.86328125" style="9" bestFit="1" customWidth="1"/>
    <col min="3091" max="3091" width="12" style="9" bestFit="1" customWidth="1"/>
    <col min="3092" max="3092" width="14.3984375" style="9" bestFit="1" customWidth="1"/>
    <col min="3093" max="3093" width="13.59765625" style="9" bestFit="1" customWidth="1"/>
    <col min="3094" max="3094" width="13.73046875" style="9" bestFit="1" customWidth="1"/>
    <col min="3095" max="3095" width="13.86328125" style="9" bestFit="1" customWidth="1"/>
    <col min="3096" max="3307" width="9.06640625" style="9"/>
    <col min="3308" max="3308" width="15.3984375" style="9" bestFit="1" customWidth="1"/>
    <col min="3309" max="3309" width="11.1328125" style="9" bestFit="1" customWidth="1"/>
    <col min="3310" max="3310" width="10.265625" style="9" bestFit="1" customWidth="1"/>
    <col min="3311" max="3313" width="7.3984375" style="9" customWidth="1"/>
    <col min="3314" max="3318" width="8.59765625" style="9" bestFit="1" customWidth="1"/>
    <col min="3319" max="3319" width="9.73046875" style="9" bestFit="1" customWidth="1"/>
    <col min="3320" max="3320" width="10.86328125" style="9" bestFit="1" customWidth="1"/>
    <col min="3321" max="3321" width="9.73046875" style="9" bestFit="1" customWidth="1"/>
    <col min="3322" max="3322" width="10.73046875" style="9" bestFit="1" customWidth="1"/>
    <col min="3323" max="3324" width="10.59765625" style="9" bestFit="1" customWidth="1"/>
    <col min="3325" max="3325" width="11.59765625" style="9" bestFit="1" customWidth="1"/>
    <col min="3326" max="3326" width="9.73046875" style="9" bestFit="1" customWidth="1"/>
    <col min="3327" max="3327" width="9.59765625" style="9" bestFit="1" customWidth="1"/>
    <col min="3328" max="3329" width="10.59765625" style="9" bestFit="1" customWidth="1"/>
    <col min="3330" max="3330" width="11.59765625" style="9" bestFit="1" customWidth="1"/>
    <col min="3331" max="3331" width="9.86328125" style="9" bestFit="1" customWidth="1"/>
    <col min="3332" max="3332" width="9.73046875" style="9" bestFit="1" customWidth="1"/>
    <col min="3333" max="3334" width="10.73046875" style="9" bestFit="1" customWidth="1"/>
    <col min="3335" max="3335" width="11.73046875" style="9" bestFit="1" customWidth="1"/>
    <col min="3336" max="3336" width="12.265625" style="9" bestFit="1" customWidth="1"/>
    <col min="3337" max="3337" width="10.59765625" style="9" bestFit="1" customWidth="1"/>
    <col min="3338" max="3338" width="8.59765625" style="9" bestFit="1" customWidth="1"/>
    <col min="3339" max="3339" width="11.86328125" style="9" bestFit="1" customWidth="1"/>
    <col min="3340" max="3340" width="11" style="9" bestFit="1" customWidth="1"/>
    <col min="3341" max="3341" width="12" style="9" bestFit="1" customWidth="1"/>
    <col min="3342" max="3342" width="8.3984375" style="9" bestFit="1" customWidth="1"/>
    <col min="3343" max="3343" width="12.3984375" style="9" bestFit="1" customWidth="1"/>
    <col min="3344" max="3344" width="12.59765625" style="9" bestFit="1" customWidth="1"/>
    <col min="3345" max="3345" width="11.73046875" style="9" bestFit="1" customWidth="1"/>
    <col min="3346" max="3346" width="11.86328125" style="9" bestFit="1" customWidth="1"/>
    <col min="3347" max="3347" width="12" style="9" bestFit="1" customWidth="1"/>
    <col min="3348" max="3348" width="14.3984375" style="9" bestFit="1" customWidth="1"/>
    <col min="3349" max="3349" width="13.59765625" style="9" bestFit="1" customWidth="1"/>
    <col min="3350" max="3350" width="13.73046875" style="9" bestFit="1" customWidth="1"/>
    <col min="3351" max="3351" width="13.86328125" style="9" bestFit="1" customWidth="1"/>
    <col min="3352" max="3563" width="9.06640625" style="9"/>
    <col min="3564" max="3564" width="15.3984375" style="9" bestFit="1" customWidth="1"/>
    <col min="3565" max="3565" width="11.1328125" style="9" bestFit="1" customWidth="1"/>
    <col min="3566" max="3566" width="10.265625" style="9" bestFit="1" customWidth="1"/>
    <col min="3567" max="3569" width="7.3984375" style="9" customWidth="1"/>
    <col min="3570" max="3574" width="8.59765625" style="9" bestFit="1" customWidth="1"/>
    <col min="3575" max="3575" width="9.73046875" style="9" bestFit="1" customWidth="1"/>
    <col min="3576" max="3576" width="10.86328125" style="9" bestFit="1" customWidth="1"/>
    <col min="3577" max="3577" width="9.73046875" style="9" bestFit="1" customWidth="1"/>
    <col min="3578" max="3578" width="10.73046875" style="9" bestFit="1" customWidth="1"/>
    <col min="3579" max="3580" width="10.59765625" style="9" bestFit="1" customWidth="1"/>
    <col min="3581" max="3581" width="11.59765625" style="9" bestFit="1" customWidth="1"/>
    <col min="3582" max="3582" width="9.73046875" style="9" bestFit="1" customWidth="1"/>
    <col min="3583" max="3583" width="9.59765625" style="9" bestFit="1" customWidth="1"/>
    <col min="3584" max="3585" width="10.59765625" style="9" bestFit="1" customWidth="1"/>
    <col min="3586" max="3586" width="11.59765625" style="9" bestFit="1" customWidth="1"/>
    <col min="3587" max="3587" width="9.86328125" style="9" bestFit="1" customWidth="1"/>
    <col min="3588" max="3588" width="9.73046875" style="9" bestFit="1" customWidth="1"/>
    <col min="3589" max="3590" width="10.73046875" style="9" bestFit="1" customWidth="1"/>
    <col min="3591" max="3591" width="11.73046875" style="9" bestFit="1" customWidth="1"/>
    <col min="3592" max="3592" width="12.265625" style="9" bestFit="1" customWidth="1"/>
    <col min="3593" max="3593" width="10.59765625" style="9" bestFit="1" customWidth="1"/>
    <col min="3594" max="3594" width="8.59765625" style="9" bestFit="1" customWidth="1"/>
    <col min="3595" max="3595" width="11.86328125" style="9" bestFit="1" customWidth="1"/>
    <col min="3596" max="3596" width="11" style="9" bestFit="1" customWidth="1"/>
    <col min="3597" max="3597" width="12" style="9" bestFit="1" customWidth="1"/>
    <col min="3598" max="3598" width="8.3984375" style="9" bestFit="1" customWidth="1"/>
    <col min="3599" max="3599" width="12.3984375" style="9" bestFit="1" customWidth="1"/>
    <col min="3600" max="3600" width="12.59765625" style="9" bestFit="1" customWidth="1"/>
    <col min="3601" max="3601" width="11.73046875" style="9" bestFit="1" customWidth="1"/>
    <col min="3602" max="3602" width="11.86328125" style="9" bestFit="1" customWidth="1"/>
    <col min="3603" max="3603" width="12" style="9" bestFit="1" customWidth="1"/>
    <col min="3604" max="3604" width="14.3984375" style="9" bestFit="1" customWidth="1"/>
    <col min="3605" max="3605" width="13.59765625" style="9" bestFit="1" customWidth="1"/>
    <col min="3606" max="3606" width="13.73046875" style="9" bestFit="1" customWidth="1"/>
    <col min="3607" max="3607" width="13.86328125" style="9" bestFit="1" customWidth="1"/>
    <col min="3608" max="3819" width="9.06640625" style="9"/>
    <col min="3820" max="3820" width="15.3984375" style="9" bestFit="1" customWidth="1"/>
    <col min="3821" max="3821" width="11.1328125" style="9" bestFit="1" customWidth="1"/>
    <col min="3822" max="3822" width="10.265625" style="9" bestFit="1" customWidth="1"/>
    <col min="3823" max="3825" width="7.3984375" style="9" customWidth="1"/>
    <col min="3826" max="3830" width="8.59765625" style="9" bestFit="1" customWidth="1"/>
    <col min="3831" max="3831" width="9.73046875" style="9" bestFit="1" customWidth="1"/>
    <col min="3832" max="3832" width="10.86328125" style="9" bestFit="1" customWidth="1"/>
    <col min="3833" max="3833" width="9.73046875" style="9" bestFit="1" customWidth="1"/>
    <col min="3834" max="3834" width="10.73046875" style="9" bestFit="1" customWidth="1"/>
    <col min="3835" max="3836" width="10.59765625" style="9" bestFit="1" customWidth="1"/>
    <col min="3837" max="3837" width="11.59765625" style="9" bestFit="1" customWidth="1"/>
    <col min="3838" max="3838" width="9.73046875" style="9" bestFit="1" customWidth="1"/>
    <col min="3839" max="3839" width="9.59765625" style="9" bestFit="1" customWidth="1"/>
    <col min="3840" max="3841" width="10.59765625" style="9" bestFit="1" customWidth="1"/>
    <col min="3842" max="3842" width="11.59765625" style="9" bestFit="1" customWidth="1"/>
    <col min="3843" max="3843" width="9.86328125" style="9" bestFit="1" customWidth="1"/>
    <col min="3844" max="3844" width="9.73046875" style="9" bestFit="1" customWidth="1"/>
    <col min="3845" max="3846" width="10.73046875" style="9" bestFit="1" customWidth="1"/>
    <col min="3847" max="3847" width="11.73046875" style="9" bestFit="1" customWidth="1"/>
    <col min="3848" max="3848" width="12.265625" style="9" bestFit="1" customWidth="1"/>
    <col min="3849" max="3849" width="10.59765625" style="9" bestFit="1" customWidth="1"/>
    <col min="3850" max="3850" width="8.59765625" style="9" bestFit="1" customWidth="1"/>
    <col min="3851" max="3851" width="11.86328125" style="9" bestFit="1" customWidth="1"/>
    <col min="3852" max="3852" width="11" style="9" bestFit="1" customWidth="1"/>
    <col min="3853" max="3853" width="12" style="9" bestFit="1" customWidth="1"/>
    <col min="3854" max="3854" width="8.3984375" style="9" bestFit="1" customWidth="1"/>
    <col min="3855" max="3855" width="12.3984375" style="9" bestFit="1" customWidth="1"/>
    <col min="3856" max="3856" width="12.59765625" style="9" bestFit="1" customWidth="1"/>
    <col min="3857" max="3857" width="11.73046875" style="9" bestFit="1" customWidth="1"/>
    <col min="3858" max="3858" width="11.86328125" style="9" bestFit="1" customWidth="1"/>
    <col min="3859" max="3859" width="12" style="9" bestFit="1" customWidth="1"/>
    <col min="3860" max="3860" width="14.3984375" style="9" bestFit="1" customWidth="1"/>
    <col min="3861" max="3861" width="13.59765625" style="9" bestFit="1" customWidth="1"/>
    <col min="3862" max="3862" width="13.73046875" style="9" bestFit="1" customWidth="1"/>
    <col min="3863" max="3863" width="13.86328125" style="9" bestFit="1" customWidth="1"/>
    <col min="3864" max="4075" width="9.06640625" style="9"/>
    <col min="4076" max="4076" width="15.3984375" style="9" bestFit="1" customWidth="1"/>
    <col min="4077" max="4077" width="11.1328125" style="9" bestFit="1" customWidth="1"/>
    <col min="4078" max="4078" width="10.265625" style="9" bestFit="1" customWidth="1"/>
    <col min="4079" max="4081" width="7.3984375" style="9" customWidth="1"/>
    <col min="4082" max="4086" width="8.59765625" style="9" bestFit="1" customWidth="1"/>
    <col min="4087" max="4087" width="9.73046875" style="9" bestFit="1" customWidth="1"/>
    <col min="4088" max="4088" width="10.86328125" style="9" bestFit="1" customWidth="1"/>
    <col min="4089" max="4089" width="9.73046875" style="9" bestFit="1" customWidth="1"/>
    <col min="4090" max="4090" width="10.73046875" style="9" bestFit="1" customWidth="1"/>
    <col min="4091" max="4092" width="10.59765625" style="9" bestFit="1" customWidth="1"/>
    <col min="4093" max="4093" width="11.59765625" style="9" bestFit="1" customWidth="1"/>
    <col min="4094" max="4094" width="9.73046875" style="9" bestFit="1" customWidth="1"/>
    <col min="4095" max="4095" width="9.59765625" style="9" bestFit="1" customWidth="1"/>
    <col min="4096" max="4097" width="10.59765625" style="9" bestFit="1" customWidth="1"/>
    <col min="4098" max="4098" width="11.59765625" style="9" bestFit="1" customWidth="1"/>
    <col min="4099" max="4099" width="9.86328125" style="9" bestFit="1" customWidth="1"/>
    <col min="4100" max="4100" width="9.73046875" style="9" bestFit="1" customWidth="1"/>
    <col min="4101" max="4102" width="10.73046875" style="9" bestFit="1" customWidth="1"/>
    <col min="4103" max="4103" width="11.73046875" style="9" bestFit="1" customWidth="1"/>
    <col min="4104" max="4104" width="12.265625" style="9" bestFit="1" customWidth="1"/>
    <col min="4105" max="4105" width="10.59765625" style="9" bestFit="1" customWidth="1"/>
    <col min="4106" max="4106" width="8.59765625" style="9" bestFit="1" customWidth="1"/>
    <col min="4107" max="4107" width="11.86328125" style="9" bestFit="1" customWidth="1"/>
    <col min="4108" max="4108" width="11" style="9" bestFit="1" customWidth="1"/>
    <col min="4109" max="4109" width="12" style="9" bestFit="1" customWidth="1"/>
    <col min="4110" max="4110" width="8.3984375" style="9" bestFit="1" customWidth="1"/>
    <col min="4111" max="4111" width="12.3984375" style="9" bestFit="1" customWidth="1"/>
    <col min="4112" max="4112" width="12.59765625" style="9" bestFit="1" customWidth="1"/>
    <col min="4113" max="4113" width="11.73046875" style="9" bestFit="1" customWidth="1"/>
    <col min="4114" max="4114" width="11.86328125" style="9" bestFit="1" customWidth="1"/>
    <col min="4115" max="4115" width="12" style="9" bestFit="1" customWidth="1"/>
    <col min="4116" max="4116" width="14.3984375" style="9" bestFit="1" customWidth="1"/>
    <col min="4117" max="4117" width="13.59765625" style="9" bestFit="1" customWidth="1"/>
    <col min="4118" max="4118" width="13.73046875" style="9" bestFit="1" customWidth="1"/>
    <col min="4119" max="4119" width="13.86328125" style="9" bestFit="1" customWidth="1"/>
    <col min="4120" max="4331" width="9.06640625" style="9"/>
    <col min="4332" max="4332" width="15.3984375" style="9" bestFit="1" customWidth="1"/>
    <col min="4333" max="4333" width="11.1328125" style="9" bestFit="1" customWidth="1"/>
    <col min="4334" max="4334" width="10.265625" style="9" bestFit="1" customWidth="1"/>
    <col min="4335" max="4337" width="7.3984375" style="9" customWidth="1"/>
    <col min="4338" max="4342" width="8.59765625" style="9" bestFit="1" customWidth="1"/>
    <col min="4343" max="4343" width="9.73046875" style="9" bestFit="1" customWidth="1"/>
    <col min="4344" max="4344" width="10.86328125" style="9" bestFit="1" customWidth="1"/>
    <col min="4345" max="4345" width="9.73046875" style="9" bestFit="1" customWidth="1"/>
    <col min="4346" max="4346" width="10.73046875" style="9" bestFit="1" customWidth="1"/>
    <col min="4347" max="4348" width="10.59765625" style="9" bestFit="1" customWidth="1"/>
    <col min="4349" max="4349" width="11.59765625" style="9" bestFit="1" customWidth="1"/>
    <col min="4350" max="4350" width="9.73046875" style="9" bestFit="1" customWidth="1"/>
    <col min="4351" max="4351" width="9.59765625" style="9" bestFit="1" customWidth="1"/>
    <col min="4352" max="4353" width="10.59765625" style="9" bestFit="1" customWidth="1"/>
    <col min="4354" max="4354" width="11.59765625" style="9" bestFit="1" customWidth="1"/>
    <col min="4355" max="4355" width="9.86328125" style="9" bestFit="1" customWidth="1"/>
    <col min="4356" max="4356" width="9.73046875" style="9" bestFit="1" customWidth="1"/>
    <col min="4357" max="4358" width="10.73046875" style="9" bestFit="1" customWidth="1"/>
    <col min="4359" max="4359" width="11.73046875" style="9" bestFit="1" customWidth="1"/>
    <col min="4360" max="4360" width="12.265625" style="9" bestFit="1" customWidth="1"/>
    <col min="4361" max="4361" width="10.59765625" style="9" bestFit="1" customWidth="1"/>
    <col min="4362" max="4362" width="8.59765625" style="9" bestFit="1" customWidth="1"/>
    <col min="4363" max="4363" width="11.86328125" style="9" bestFit="1" customWidth="1"/>
    <col min="4364" max="4364" width="11" style="9" bestFit="1" customWidth="1"/>
    <col min="4365" max="4365" width="12" style="9" bestFit="1" customWidth="1"/>
    <col min="4366" max="4366" width="8.3984375" style="9" bestFit="1" customWidth="1"/>
    <col min="4367" max="4367" width="12.3984375" style="9" bestFit="1" customWidth="1"/>
    <col min="4368" max="4368" width="12.59765625" style="9" bestFit="1" customWidth="1"/>
    <col min="4369" max="4369" width="11.73046875" style="9" bestFit="1" customWidth="1"/>
    <col min="4370" max="4370" width="11.86328125" style="9" bestFit="1" customWidth="1"/>
    <col min="4371" max="4371" width="12" style="9" bestFit="1" customWidth="1"/>
    <col min="4372" max="4372" width="14.3984375" style="9" bestFit="1" customWidth="1"/>
    <col min="4373" max="4373" width="13.59765625" style="9" bestFit="1" customWidth="1"/>
    <col min="4374" max="4374" width="13.73046875" style="9" bestFit="1" customWidth="1"/>
    <col min="4375" max="4375" width="13.86328125" style="9" bestFit="1" customWidth="1"/>
    <col min="4376" max="4587" width="9.06640625" style="9"/>
    <col min="4588" max="4588" width="15.3984375" style="9" bestFit="1" customWidth="1"/>
    <col min="4589" max="4589" width="11.1328125" style="9" bestFit="1" customWidth="1"/>
    <col min="4590" max="4590" width="10.265625" style="9" bestFit="1" customWidth="1"/>
    <col min="4591" max="4593" width="7.3984375" style="9" customWidth="1"/>
    <col min="4594" max="4598" width="8.59765625" style="9" bestFit="1" customWidth="1"/>
    <col min="4599" max="4599" width="9.73046875" style="9" bestFit="1" customWidth="1"/>
    <col min="4600" max="4600" width="10.86328125" style="9" bestFit="1" customWidth="1"/>
    <col min="4601" max="4601" width="9.73046875" style="9" bestFit="1" customWidth="1"/>
    <col min="4602" max="4602" width="10.73046875" style="9" bestFit="1" customWidth="1"/>
    <col min="4603" max="4604" width="10.59765625" style="9" bestFit="1" customWidth="1"/>
    <col min="4605" max="4605" width="11.59765625" style="9" bestFit="1" customWidth="1"/>
    <col min="4606" max="4606" width="9.73046875" style="9" bestFit="1" customWidth="1"/>
    <col min="4607" max="4607" width="9.59765625" style="9" bestFit="1" customWidth="1"/>
    <col min="4608" max="4609" width="10.59765625" style="9" bestFit="1" customWidth="1"/>
    <col min="4610" max="4610" width="11.59765625" style="9" bestFit="1" customWidth="1"/>
    <col min="4611" max="4611" width="9.86328125" style="9" bestFit="1" customWidth="1"/>
    <col min="4612" max="4612" width="9.73046875" style="9" bestFit="1" customWidth="1"/>
    <col min="4613" max="4614" width="10.73046875" style="9" bestFit="1" customWidth="1"/>
    <col min="4615" max="4615" width="11.73046875" style="9" bestFit="1" customWidth="1"/>
    <col min="4616" max="4616" width="12.265625" style="9" bestFit="1" customWidth="1"/>
    <col min="4617" max="4617" width="10.59765625" style="9" bestFit="1" customWidth="1"/>
    <col min="4618" max="4618" width="8.59765625" style="9" bestFit="1" customWidth="1"/>
    <col min="4619" max="4619" width="11.86328125" style="9" bestFit="1" customWidth="1"/>
    <col min="4620" max="4620" width="11" style="9" bestFit="1" customWidth="1"/>
    <col min="4621" max="4621" width="12" style="9" bestFit="1" customWidth="1"/>
    <col min="4622" max="4622" width="8.3984375" style="9" bestFit="1" customWidth="1"/>
    <col min="4623" max="4623" width="12.3984375" style="9" bestFit="1" customWidth="1"/>
    <col min="4624" max="4624" width="12.59765625" style="9" bestFit="1" customWidth="1"/>
    <col min="4625" max="4625" width="11.73046875" style="9" bestFit="1" customWidth="1"/>
    <col min="4626" max="4626" width="11.86328125" style="9" bestFit="1" customWidth="1"/>
    <col min="4627" max="4627" width="12" style="9" bestFit="1" customWidth="1"/>
    <col min="4628" max="4628" width="14.3984375" style="9" bestFit="1" customWidth="1"/>
    <col min="4629" max="4629" width="13.59765625" style="9" bestFit="1" customWidth="1"/>
    <col min="4630" max="4630" width="13.73046875" style="9" bestFit="1" customWidth="1"/>
    <col min="4631" max="4631" width="13.86328125" style="9" bestFit="1" customWidth="1"/>
    <col min="4632" max="4843" width="9.06640625" style="9"/>
    <col min="4844" max="4844" width="15.3984375" style="9" bestFit="1" customWidth="1"/>
    <col min="4845" max="4845" width="11.1328125" style="9" bestFit="1" customWidth="1"/>
    <col min="4846" max="4846" width="10.265625" style="9" bestFit="1" customWidth="1"/>
    <col min="4847" max="4849" width="7.3984375" style="9" customWidth="1"/>
    <col min="4850" max="4854" width="8.59765625" style="9" bestFit="1" customWidth="1"/>
    <col min="4855" max="4855" width="9.73046875" style="9" bestFit="1" customWidth="1"/>
    <col min="4856" max="4856" width="10.86328125" style="9" bestFit="1" customWidth="1"/>
    <col min="4857" max="4857" width="9.73046875" style="9" bestFit="1" customWidth="1"/>
    <col min="4858" max="4858" width="10.73046875" style="9" bestFit="1" customWidth="1"/>
    <col min="4859" max="4860" width="10.59765625" style="9" bestFit="1" customWidth="1"/>
    <col min="4861" max="4861" width="11.59765625" style="9" bestFit="1" customWidth="1"/>
    <col min="4862" max="4862" width="9.73046875" style="9" bestFit="1" customWidth="1"/>
    <col min="4863" max="4863" width="9.59765625" style="9" bestFit="1" customWidth="1"/>
    <col min="4864" max="4865" width="10.59765625" style="9" bestFit="1" customWidth="1"/>
    <col min="4866" max="4866" width="11.59765625" style="9" bestFit="1" customWidth="1"/>
    <col min="4867" max="4867" width="9.86328125" style="9" bestFit="1" customWidth="1"/>
    <col min="4868" max="4868" width="9.73046875" style="9" bestFit="1" customWidth="1"/>
    <col min="4869" max="4870" width="10.73046875" style="9" bestFit="1" customWidth="1"/>
    <col min="4871" max="4871" width="11.73046875" style="9" bestFit="1" customWidth="1"/>
    <col min="4872" max="4872" width="12.265625" style="9" bestFit="1" customWidth="1"/>
    <col min="4873" max="4873" width="10.59765625" style="9" bestFit="1" customWidth="1"/>
    <col min="4874" max="4874" width="8.59765625" style="9" bestFit="1" customWidth="1"/>
    <col min="4875" max="4875" width="11.86328125" style="9" bestFit="1" customWidth="1"/>
    <col min="4876" max="4876" width="11" style="9" bestFit="1" customWidth="1"/>
    <col min="4877" max="4877" width="12" style="9" bestFit="1" customWidth="1"/>
    <col min="4878" max="4878" width="8.3984375" style="9" bestFit="1" customWidth="1"/>
    <col min="4879" max="4879" width="12.3984375" style="9" bestFit="1" customWidth="1"/>
    <col min="4880" max="4880" width="12.59765625" style="9" bestFit="1" customWidth="1"/>
    <col min="4881" max="4881" width="11.73046875" style="9" bestFit="1" customWidth="1"/>
    <col min="4882" max="4882" width="11.86328125" style="9" bestFit="1" customWidth="1"/>
    <col min="4883" max="4883" width="12" style="9" bestFit="1" customWidth="1"/>
    <col min="4884" max="4884" width="14.3984375" style="9" bestFit="1" customWidth="1"/>
    <col min="4885" max="4885" width="13.59765625" style="9" bestFit="1" customWidth="1"/>
    <col min="4886" max="4886" width="13.73046875" style="9" bestFit="1" customWidth="1"/>
    <col min="4887" max="4887" width="13.86328125" style="9" bestFit="1" customWidth="1"/>
    <col min="4888" max="5099" width="9.06640625" style="9"/>
    <col min="5100" max="5100" width="15.3984375" style="9" bestFit="1" customWidth="1"/>
    <col min="5101" max="5101" width="11.1328125" style="9" bestFit="1" customWidth="1"/>
    <col min="5102" max="5102" width="10.265625" style="9" bestFit="1" customWidth="1"/>
    <col min="5103" max="5105" width="7.3984375" style="9" customWidth="1"/>
    <col min="5106" max="5110" width="8.59765625" style="9" bestFit="1" customWidth="1"/>
    <col min="5111" max="5111" width="9.73046875" style="9" bestFit="1" customWidth="1"/>
    <col min="5112" max="5112" width="10.86328125" style="9" bestFit="1" customWidth="1"/>
    <col min="5113" max="5113" width="9.73046875" style="9" bestFit="1" customWidth="1"/>
    <col min="5114" max="5114" width="10.73046875" style="9" bestFit="1" customWidth="1"/>
    <col min="5115" max="5116" width="10.59765625" style="9" bestFit="1" customWidth="1"/>
    <col min="5117" max="5117" width="11.59765625" style="9" bestFit="1" customWidth="1"/>
    <col min="5118" max="5118" width="9.73046875" style="9" bestFit="1" customWidth="1"/>
    <col min="5119" max="5119" width="9.59765625" style="9" bestFit="1" customWidth="1"/>
    <col min="5120" max="5121" width="10.59765625" style="9" bestFit="1" customWidth="1"/>
    <col min="5122" max="5122" width="11.59765625" style="9" bestFit="1" customWidth="1"/>
    <col min="5123" max="5123" width="9.86328125" style="9" bestFit="1" customWidth="1"/>
    <col min="5124" max="5124" width="9.73046875" style="9" bestFit="1" customWidth="1"/>
    <col min="5125" max="5126" width="10.73046875" style="9" bestFit="1" customWidth="1"/>
    <col min="5127" max="5127" width="11.73046875" style="9" bestFit="1" customWidth="1"/>
    <col min="5128" max="5128" width="12.265625" style="9" bestFit="1" customWidth="1"/>
    <col min="5129" max="5129" width="10.59765625" style="9" bestFit="1" customWidth="1"/>
    <col min="5130" max="5130" width="8.59765625" style="9" bestFit="1" customWidth="1"/>
    <col min="5131" max="5131" width="11.86328125" style="9" bestFit="1" customWidth="1"/>
    <col min="5132" max="5132" width="11" style="9" bestFit="1" customWidth="1"/>
    <col min="5133" max="5133" width="12" style="9" bestFit="1" customWidth="1"/>
    <col min="5134" max="5134" width="8.3984375" style="9" bestFit="1" customWidth="1"/>
    <col min="5135" max="5135" width="12.3984375" style="9" bestFit="1" customWidth="1"/>
    <col min="5136" max="5136" width="12.59765625" style="9" bestFit="1" customWidth="1"/>
    <col min="5137" max="5137" width="11.73046875" style="9" bestFit="1" customWidth="1"/>
    <col min="5138" max="5138" width="11.86328125" style="9" bestFit="1" customWidth="1"/>
    <col min="5139" max="5139" width="12" style="9" bestFit="1" customWidth="1"/>
    <col min="5140" max="5140" width="14.3984375" style="9" bestFit="1" customWidth="1"/>
    <col min="5141" max="5141" width="13.59765625" style="9" bestFit="1" customWidth="1"/>
    <col min="5142" max="5142" width="13.73046875" style="9" bestFit="1" customWidth="1"/>
    <col min="5143" max="5143" width="13.86328125" style="9" bestFit="1" customWidth="1"/>
    <col min="5144" max="5355" width="9.06640625" style="9"/>
    <col min="5356" max="5356" width="15.3984375" style="9" bestFit="1" customWidth="1"/>
    <col min="5357" max="5357" width="11.1328125" style="9" bestFit="1" customWidth="1"/>
    <col min="5358" max="5358" width="10.265625" style="9" bestFit="1" customWidth="1"/>
    <col min="5359" max="5361" width="7.3984375" style="9" customWidth="1"/>
    <col min="5362" max="5366" width="8.59765625" style="9" bestFit="1" customWidth="1"/>
    <col min="5367" max="5367" width="9.73046875" style="9" bestFit="1" customWidth="1"/>
    <col min="5368" max="5368" width="10.86328125" style="9" bestFit="1" customWidth="1"/>
    <col min="5369" max="5369" width="9.73046875" style="9" bestFit="1" customWidth="1"/>
    <col min="5370" max="5370" width="10.73046875" style="9" bestFit="1" customWidth="1"/>
    <col min="5371" max="5372" width="10.59765625" style="9" bestFit="1" customWidth="1"/>
    <col min="5373" max="5373" width="11.59765625" style="9" bestFit="1" customWidth="1"/>
    <col min="5374" max="5374" width="9.73046875" style="9" bestFit="1" customWidth="1"/>
    <col min="5375" max="5375" width="9.59765625" style="9" bestFit="1" customWidth="1"/>
    <col min="5376" max="5377" width="10.59765625" style="9" bestFit="1" customWidth="1"/>
    <col min="5378" max="5378" width="11.59765625" style="9" bestFit="1" customWidth="1"/>
    <col min="5379" max="5379" width="9.86328125" style="9" bestFit="1" customWidth="1"/>
    <col min="5380" max="5380" width="9.73046875" style="9" bestFit="1" customWidth="1"/>
    <col min="5381" max="5382" width="10.73046875" style="9" bestFit="1" customWidth="1"/>
    <col min="5383" max="5383" width="11.73046875" style="9" bestFit="1" customWidth="1"/>
    <col min="5384" max="5384" width="12.265625" style="9" bestFit="1" customWidth="1"/>
    <col min="5385" max="5385" width="10.59765625" style="9" bestFit="1" customWidth="1"/>
    <col min="5386" max="5386" width="8.59765625" style="9" bestFit="1" customWidth="1"/>
    <col min="5387" max="5387" width="11.86328125" style="9" bestFit="1" customWidth="1"/>
    <col min="5388" max="5388" width="11" style="9" bestFit="1" customWidth="1"/>
    <col min="5389" max="5389" width="12" style="9" bestFit="1" customWidth="1"/>
    <col min="5390" max="5390" width="8.3984375" style="9" bestFit="1" customWidth="1"/>
    <col min="5391" max="5391" width="12.3984375" style="9" bestFit="1" customWidth="1"/>
    <col min="5392" max="5392" width="12.59765625" style="9" bestFit="1" customWidth="1"/>
    <col min="5393" max="5393" width="11.73046875" style="9" bestFit="1" customWidth="1"/>
    <col min="5394" max="5394" width="11.86328125" style="9" bestFit="1" customWidth="1"/>
    <col min="5395" max="5395" width="12" style="9" bestFit="1" customWidth="1"/>
    <col min="5396" max="5396" width="14.3984375" style="9" bestFit="1" customWidth="1"/>
    <col min="5397" max="5397" width="13.59765625" style="9" bestFit="1" customWidth="1"/>
    <col min="5398" max="5398" width="13.73046875" style="9" bestFit="1" customWidth="1"/>
    <col min="5399" max="5399" width="13.86328125" style="9" bestFit="1" customWidth="1"/>
    <col min="5400" max="5611" width="9.06640625" style="9"/>
    <col min="5612" max="5612" width="15.3984375" style="9" bestFit="1" customWidth="1"/>
    <col min="5613" max="5613" width="11.1328125" style="9" bestFit="1" customWidth="1"/>
    <col min="5614" max="5614" width="10.265625" style="9" bestFit="1" customWidth="1"/>
    <col min="5615" max="5617" width="7.3984375" style="9" customWidth="1"/>
    <col min="5618" max="5622" width="8.59765625" style="9" bestFit="1" customWidth="1"/>
    <col min="5623" max="5623" width="9.73046875" style="9" bestFit="1" customWidth="1"/>
    <col min="5624" max="5624" width="10.86328125" style="9" bestFit="1" customWidth="1"/>
    <col min="5625" max="5625" width="9.73046875" style="9" bestFit="1" customWidth="1"/>
    <col min="5626" max="5626" width="10.73046875" style="9" bestFit="1" customWidth="1"/>
    <col min="5627" max="5628" width="10.59765625" style="9" bestFit="1" customWidth="1"/>
    <col min="5629" max="5629" width="11.59765625" style="9" bestFit="1" customWidth="1"/>
    <col min="5630" max="5630" width="9.73046875" style="9" bestFit="1" customWidth="1"/>
    <col min="5631" max="5631" width="9.59765625" style="9" bestFit="1" customWidth="1"/>
    <col min="5632" max="5633" width="10.59765625" style="9" bestFit="1" customWidth="1"/>
    <col min="5634" max="5634" width="11.59765625" style="9" bestFit="1" customWidth="1"/>
    <col min="5635" max="5635" width="9.86328125" style="9" bestFit="1" customWidth="1"/>
    <col min="5636" max="5636" width="9.73046875" style="9" bestFit="1" customWidth="1"/>
    <col min="5637" max="5638" width="10.73046875" style="9" bestFit="1" customWidth="1"/>
    <col min="5639" max="5639" width="11.73046875" style="9" bestFit="1" customWidth="1"/>
    <col min="5640" max="5640" width="12.265625" style="9" bestFit="1" customWidth="1"/>
    <col min="5641" max="5641" width="10.59765625" style="9" bestFit="1" customWidth="1"/>
    <col min="5642" max="5642" width="8.59765625" style="9" bestFit="1" customWidth="1"/>
    <col min="5643" max="5643" width="11.86328125" style="9" bestFit="1" customWidth="1"/>
    <col min="5644" max="5644" width="11" style="9" bestFit="1" customWidth="1"/>
    <col min="5645" max="5645" width="12" style="9" bestFit="1" customWidth="1"/>
    <col min="5646" max="5646" width="8.3984375" style="9" bestFit="1" customWidth="1"/>
    <col min="5647" max="5647" width="12.3984375" style="9" bestFit="1" customWidth="1"/>
    <col min="5648" max="5648" width="12.59765625" style="9" bestFit="1" customWidth="1"/>
    <col min="5649" max="5649" width="11.73046875" style="9" bestFit="1" customWidth="1"/>
    <col min="5650" max="5650" width="11.86328125" style="9" bestFit="1" customWidth="1"/>
    <col min="5651" max="5651" width="12" style="9" bestFit="1" customWidth="1"/>
    <col min="5652" max="5652" width="14.3984375" style="9" bestFit="1" customWidth="1"/>
    <col min="5653" max="5653" width="13.59765625" style="9" bestFit="1" customWidth="1"/>
    <col min="5654" max="5654" width="13.73046875" style="9" bestFit="1" customWidth="1"/>
    <col min="5655" max="5655" width="13.86328125" style="9" bestFit="1" customWidth="1"/>
    <col min="5656" max="5867" width="9.06640625" style="9"/>
    <col min="5868" max="5868" width="15.3984375" style="9" bestFit="1" customWidth="1"/>
    <col min="5869" max="5869" width="11.1328125" style="9" bestFit="1" customWidth="1"/>
    <col min="5870" max="5870" width="10.265625" style="9" bestFit="1" customWidth="1"/>
    <col min="5871" max="5873" width="7.3984375" style="9" customWidth="1"/>
    <col min="5874" max="5878" width="8.59765625" style="9" bestFit="1" customWidth="1"/>
    <col min="5879" max="5879" width="9.73046875" style="9" bestFit="1" customWidth="1"/>
    <col min="5880" max="5880" width="10.86328125" style="9" bestFit="1" customWidth="1"/>
    <col min="5881" max="5881" width="9.73046875" style="9" bestFit="1" customWidth="1"/>
    <col min="5882" max="5882" width="10.73046875" style="9" bestFit="1" customWidth="1"/>
    <col min="5883" max="5884" width="10.59765625" style="9" bestFit="1" customWidth="1"/>
    <col min="5885" max="5885" width="11.59765625" style="9" bestFit="1" customWidth="1"/>
    <col min="5886" max="5886" width="9.73046875" style="9" bestFit="1" customWidth="1"/>
    <col min="5887" max="5887" width="9.59765625" style="9" bestFit="1" customWidth="1"/>
    <col min="5888" max="5889" width="10.59765625" style="9" bestFit="1" customWidth="1"/>
    <col min="5890" max="5890" width="11.59765625" style="9" bestFit="1" customWidth="1"/>
    <col min="5891" max="5891" width="9.86328125" style="9" bestFit="1" customWidth="1"/>
    <col min="5892" max="5892" width="9.73046875" style="9" bestFit="1" customWidth="1"/>
    <col min="5893" max="5894" width="10.73046875" style="9" bestFit="1" customWidth="1"/>
    <col min="5895" max="5895" width="11.73046875" style="9" bestFit="1" customWidth="1"/>
    <col min="5896" max="5896" width="12.265625" style="9" bestFit="1" customWidth="1"/>
    <col min="5897" max="5897" width="10.59765625" style="9" bestFit="1" customWidth="1"/>
    <col min="5898" max="5898" width="8.59765625" style="9" bestFit="1" customWidth="1"/>
    <col min="5899" max="5899" width="11.86328125" style="9" bestFit="1" customWidth="1"/>
    <col min="5900" max="5900" width="11" style="9" bestFit="1" customWidth="1"/>
    <col min="5901" max="5901" width="12" style="9" bestFit="1" customWidth="1"/>
    <col min="5902" max="5902" width="8.3984375" style="9" bestFit="1" customWidth="1"/>
    <col min="5903" max="5903" width="12.3984375" style="9" bestFit="1" customWidth="1"/>
    <col min="5904" max="5904" width="12.59765625" style="9" bestFit="1" customWidth="1"/>
    <col min="5905" max="5905" width="11.73046875" style="9" bestFit="1" customWidth="1"/>
    <col min="5906" max="5906" width="11.86328125" style="9" bestFit="1" customWidth="1"/>
    <col min="5907" max="5907" width="12" style="9" bestFit="1" customWidth="1"/>
    <col min="5908" max="5908" width="14.3984375" style="9" bestFit="1" customWidth="1"/>
    <col min="5909" max="5909" width="13.59765625" style="9" bestFit="1" customWidth="1"/>
    <col min="5910" max="5910" width="13.73046875" style="9" bestFit="1" customWidth="1"/>
    <col min="5911" max="5911" width="13.86328125" style="9" bestFit="1" customWidth="1"/>
    <col min="5912" max="6123" width="9.06640625" style="9"/>
    <col min="6124" max="6124" width="15.3984375" style="9" bestFit="1" customWidth="1"/>
    <col min="6125" max="6125" width="11.1328125" style="9" bestFit="1" customWidth="1"/>
    <col min="6126" max="6126" width="10.265625" style="9" bestFit="1" customWidth="1"/>
    <col min="6127" max="6129" width="7.3984375" style="9" customWidth="1"/>
    <col min="6130" max="6134" width="8.59765625" style="9" bestFit="1" customWidth="1"/>
    <col min="6135" max="6135" width="9.73046875" style="9" bestFit="1" customWidth="1"/>
    <col min="6136" max="6136" width="10.86328125" style="9" bestFit="1" customWidth="1"/>
    <col min="6137" max="6137" width="9.73046875" style="9" bestFit="1" customWidth="1"/>
    <col min="6138" max="6138" width="10.73046875" style="9" bestFit="1" customWidth="1"/>
    <col min="6139" max="6140" width="10.59765625" style="9" bestFit="1" customWidth="1"/>
    <col min="6141" max="6141" width="11.59765625" style="9" bestFit="1" customWidth="1"/>
    <col min="6142" max="6142" width="9.73046875" style="9" bestFit="1" customWidth="1"/>
    <col min="6143" max="6143" width="9.59765625" style="9" bestFit="1" customWidth="1"/>
    <col min="6144" max="6145" width="10.59765625" style="9" bestFit="1" customWidth="1"/>
    <col min="6146" max="6146" width="11.59765625" style="9" bestFit="1" customWidth="1"/>
    <col min="6147" max="6147" width="9.86328125" style="9" bestFit="1" customWidth="1"/>
    <col min="6148" max="6148" width="9.73046875" style="9" bestFit="1" customWidth="1"/>
    <col min="6149" max="6150" width="10.73046875" style="9" bestFit="1" customWidth="1"/>
    <col min="6151" max="6151" width="11.73046875" style="9" bestFit="1" customWidth="1"/>
    <col min="6152" max="6152" width="12.265625" style="9" bestFit="1" customWidth="1"/>
    <col min="6153" max="6153" width="10.59765625" style="9" bestFit="1" customWidth="1"/>
    <col min="6154" max="6154" width="8.59765625" style="9" bestFit="1" customWidth="1"/>
    <col min="6155" max="6155" width="11.86328125" style="9" bestFit="1" customWidth="1"/>
    <col min="6156" max="6156" width="11" style="9" bestFit="1" customWidth="1"/>
    <col min="6157" max="6157" width="12" style="9" bestFit="1" customWidth="1"/>
    <col min="6158" max="6158" width="8.3984375" style="9" bestFit="1" customWidth="1"/>
    <col min="6159" max="6159" width="12.3984375" style="9" bestFit="1" customWidth="1"/>
    <col min="6160" max="6160" width="12.59765625" style="9" bestFit="1" customWidth="1"/>
    <col min="6161" max="6161" width="11.73046875" style="9" bestFit="1" customWidth="1"/>
    <col min="6162" max="6162" width="11.86328125" style="9" bestFit="1" customWidth="1"/>
    <col min="6163" max="6163" width="12" style="9" bestFit="1" customWidth="1"/>
    <col min="6164" max="6164" width="14.3984375" style="9" bestFit="1" customWidth="1"/>
    <col min="6165" max="6165" width="13.59765625" style="9" bestFit="1" customWidth="1"/>
    <col min="6166" max="6166" width="13.73046875" style="9" bestFit="1" customWidth="1"/>
    <col min="6167" max="6167" width="13.86328125" style="9" bestFit="1" customWidth="1"/>
    <col min="6168" max="6379" width="9.06640625" style="9"/>
    <col min="6380" max="6380" width="15.3984375" style="9" bestFit="1" customWidth="1"/>
    <col min="6381" max="6381" width="11.1328125" style="9" bestFit="1" customWidth="1"/>
    <col min="6382" max="6382" width="10.265625" style="9" bestFit="1" customWidth="1"/>
    <col min="6383" max="6385" width="7.3984375" style="9" customWidth="1"/>
    <col min="6386" max="6390" width="8.59765625" style="9" bestFit="1" customWidth="1"/>
    <col min="6391" max="6391" width="9.73046875" style="9" bestFit="1" customWidth="1"/>
    <col min="6392" max="6392" width="10.86328125" style="9" bestFit="1" customWidth="1"/>
    <col min="6393" max="6393" width="9.73046875" style="9" bestFit="1" customWidth="1"/>
    <col min="6394" max="6394" width="10.73046875" style="9" bestFit="1" customWidth="1"/>
    <col min="6395" max="6396" width="10.59765625" style="9" bestFit="1" customWidth="1"/>
    <col min="6397" max="6397" width="11.59765625" style="9" bestFit="1" customWidth="1"/>
    <col min="6398" max="6398" width="9.73046875" style="9" bestFit="1" customWidth="1"/>
    <col min="6399" max="6399" width="9.59765625" style="9" bestFit="1" customWidth="1"/>
    <col min="6400" max="6401" width="10.59765625" style="9" bestFit="1" customWidth="1"/>
    <col min="6402" max="6402" width="11.59765625" style="9" bestFit="1" customWidth="1"/>
    <col min="6403" max="6403" width="9.86328125" style="9" bestFit="1" customWidth="1"/>
    <col min="6404" max="6404" width="9.73046875" style="9" bestFit="1" customWidth="1"/>
    <col min="6405" max="6406" width="10.73046875" style="9" bestFit="1" customWidth="1"/>
    <col min="6407" max="6407" width="11.73046875" style="9" bestFit="1" customWidth="1"/>
    <col min="6408" max="6408" width="12.265625" style="9" bestFit="1" customWidth="1"/>
    <col min="6409" max="6409" width="10.59765625" style="9" bestFit="1" customWidth="1"/>
    <col min="6410" max="6410" width="8.59765625" style="9" bestFit="1" customWidth="1"/>
    <col min="6411" max="6411" width="11.86328125" style="9" bestFit="1" customWidth="1"/>
    <col min="6412" max="6412" width="11" style="9" bestFit="1" customWidth="1"/>
    <col min="6413" max="6413" width="12" style="9" bestFit="1" customWidth="1"/>
    <col min="6414" max="6414" width="8.3984375" style="9" bestFit="1" customWidth="1"/>
    <col min="6415" max="6415" width="12.3984375" style="9" bestFit="1" customWidth="1"/>
    <col min="6416" max="6416" width="12.59765625" style="9" bestFit="1" customWidth="1"/>
    <col min="6417" max="6417" width="11.73046875" style="9" bestFit="1" customWidth="1"/>
    <col min="6418" max="6418" width="11.86328125" style="9" bestFit="1" customWidth="1"/>
    <col min="6419" max="6419" width="12" style="9" bestFit="1" customWidth="1"/>
    <col min="6420" max="6420" width="14.3984375" style="9" bestFit="1" customWidth="1"/>
    <col min="6421" max="6421" width="13.59765625" style="9" bestFit="1" customWidth="1"/>
    <col min="6422" max="6422" width="13.73046875" style="9" bestFit="1" customWidth="1"/>
    <col min="6423" max="6423" width="13.86328125" style="9" bestFit="1" customWidth="1"/>
    <col min="6424" max="6635" width="9.06640625" style="9"/>
    <col min="6636" max="6636" width="15.3984375" style="9" bestFit="1" customWidth="1"/>
    <col min="6637" max="6637" width="11.1328125" style="9" bestFit="1" customWidth="1"/>
    <col min="6638" max="6638" width="10.265625" style="9" bestFit="1" customWidth="1"/>
    <col min="6639" max="6641" width="7.3984375" style="9" customWidth="1"/>
    <col min="6642" max="6646" width="8.59765625" style="9" bestFit="1" customWidth="1"/>
    <col min="6647" max="6647" width="9.73046875" style="9" bestFit="1" customWidth="1"/>
    <col min="6648" max="6648" width="10.86328125" style="9" bestFit="1" customWidth="1"/>
    <col min="6649" max="6649" width="9.73046875" style="9" bestFit="1" customWidth="1"/>
    <col min="6650" max="6650" width="10.73046875" style="9" bestFit="1" customWidth="1"/>
    <col min="6651" max="6652" width="10.59765625" style="9" bestFit="1" customWidth="1"/>
    <col min="6653" max="6653" width="11.59765625" style="9" bestFit="1" customWidth="1"/>
    <col min="6654" max="6654" width="9.73046875" style="9" bestFit="1" customWidth="1"/>
    <col min="6655" max="6655" width="9.59765625" style="9" bestFit="1" customWidth="1"/>
    <col min="6656" max="6657" width="10.59765625" style="9" bestFit="1" customWidth="1"/>
    <col min="6658" max="6658" width="11.59765625" style="9" bestFit="1" customWidth="1"/>
    <col min="6659" max="6659" width="9.86328125" style="9" bestFit="1" customWidth="1"/>
    <col min="6660" max="6660" width="9.73046875" style="9" bestFit="1" customWidth="1"/>
    <col min="6661" max="6662" width="10.73046875" style="9" bestFit="1" customWidth="1"/>
    <col min="6663" max="6663" width="11.73046875" style="9" bestFit="1" customWidth="1"/>
    <col min="6664" max="6664" width="12.265625" style="9" bestFit="1" customWidth="1"/>
    <col min="6665" max="6665" width="10.59765625" style="9" bestFit="1" customWidth="1"/>
    <col min="6666" max="6666" width="8.59765625" style="9" bestFit="1" customWidth="1"/>
    <col min="6667" max="6667" width="11.86328125" style="9" bestFit="1" customWidth="1"/>
    <col min="6668" max="6668" width="11" style="9" bestFit="1" customWidth="1"/>
    <col min="6669" max="6669" width="12" style="9" bestFit="1" customWidth="1"/>
    <col min="6670" max="6670" width="8.3984375" style="9" bestFit="1" customWidth="1"/>
    <col min="6671" max="6671" width="12.3984375" style="9" bestFit="1" customWidth="1"/>
    <col min="6672" max="6672" width="12.59765625" style="9" bestFit="1" customWidth="1"/>
    <col min="6673" max="6673" width="11.73046875" style="9" bestFit="1" customWidth="1"/>
    <col min="6674" max="6674" width="11.86328125" style="9" bestFit="1" customWidth="1"/>
    <col min="6675" max="6675" width="12" style="9" bestFit="1" customWidth="1"/>
    <col min="6676" max="6676" width="14.3984375" style="9" bestFit="1" customWidth="1"/>
    <col min="6677" max="6677" width="13.59765625" style="9" bestFit="1" customWidth="1"/>
    <col min="6678" max="6678" width="13.73046875" style="9" bestFit="1" customWidth="1"/>
    <col min="6679" max="6679" width="13.86328125" style="9" bestFit="1" customWidth="1"/>
    <col min="6680" max="6891" width="9.06640625" style="9"/>
    <col min="6892" max="6892" width="15.3984375" style="9" bestFit="1" customWidth="1"/>
    <col min="6893" max="6893" width="11.1328125" style="9" bestFit="1" customWidth="1"/>
    <col min="6894" max="6894" width="10.265625" style="9" bestFit="1" customWidth="1"/>
    <col min="6895" max="6897" width="7.3984375" style="9" customWidth="1"/>
    <col min="6898" max="6902" width="8.59765625" style="9" bestFit="1" customWidth="1"/>
    <col min="6903" max="6903" width="9.73046875" style="9" bestFit="1" customWidth="1"/>
    <col min="6904" max="6904" width="10.86328125" style="9" bestFit="1" customWidth="1"/>
    <col min="6905" max="6905" width="9.73046875" style="9" bestFit="1" customWidth="1"/>
    <col min="6906" max="6906" width="10.73046875" style="9" bestFit="1" customWidth="1"/>
    <col min="6907" max="6908" width="10.59765625" style="9" bestFit="1" customWidth="1"/>
    <col min="6909" max="6909" width="11.59765625" style="9" bestFit="1" customWidth="1"/>
    <col min="6910" max="6910" width="9.73046875" style="9" bestFit="1" customWidth="1"/>
    <col min="6911" max="6911" width="9.59765625" style="9" bestFit="1" customWidth="1"/>
    <col min="6912" max="6913" width="10.59765625" style="9" bestFit="1" customWidth="1"/>
    <col min="6914" max="6914" width="11.59765625" style="9" bestFit="1" customWidth="1"/>
    <col min="6915" max="6915" width="9.86328125" style="9" bestFit="1" customWidth="1"/>
    <col min="6916" max="6916" width="9.73046875" style="9" bestFit="1" customWidth="1"/>
    <col min="6917" max="6918" width="10.73046875" style="9" bestFit="1" customWidth="1"/>
    <col min="6919" max="6919" width="11.73046875" style="9" bestFit="1" customWidth="1"/>
    <col min="6920" max="6920" width="12.265625" style="9" bestFit="1" customWidth="1"/>
    <col min="6921" max="6921" width="10.59765625" style="9" bestFit="1" customWidth="1"/>
    <col min="6922" max="6922" width="8.59765625" style="9" bestFit="1" customWidth="1"/>
    <col min="6923" max="6923" width="11.86328125" style="9" bestFit="1" customWidth="1"/>
    <col min="6924" max="6924" width="11" style="9" bestFit="1" customWidth="1"/>
    <col min="6925" max="6925" width="12" style="9" bestFit="1" customWidth="1"/>
    <col min="6926" max="6926" width="8.3984375" style="9" bestFit="1" customWidth="1"/>
    <col min="6927" max="6927" width="12.3984375" style="9" bestFit="1" customWidth="1"/>
    <col min="6928" max="6928" width="12.59765625" style="9" bestFit="1" customWidth="1"/>
    <col min="6929" max="6929" width="11.73046875" style="9" bestFit="1" customWidth="1"/>
    <col min="6930" max="6930" width="11.86328125" style="9" bestFit="1" customWidth="1"/>
    <col min="6931" max="6931" width="12" style="9" bestFit="1" customWidth="1"/>
    <col min="6932" max="6932" width="14.3984375" style="9" bestFit="1" customWidth="1"/>
    <col min="6933" max="6933" width="13.59765625" style="9" bestFit="1" customWidth="1"/>
    <col min="6934" max="6934" width="13.73046875" style="9" bestFit="1" customWidth="1"/>
    <col min="6935" max="6935" width="13.86328125" style="9" bestFit="1" customWidth="1"/>
    <col min="6936" max="7147" width="9.06640625" style="9"/>
    <col min="7148" max="7148" width="15.3984375" style="9" bestFit="1" customWidth="1"/>
    <col min="7149" max="7149" width="11.1328125" style="9" bestFit="1" customWidth="1"/>
    <col min="7150" max="7150" width="10.265625" style="9" bestFit="1" customWidth="1"/>
    <col min="7151" max="7153" width="7.3984375" style="9" customWidth="1"/>
    <col min="7154" max="7158" width="8.59765625" style="9" bestFit="1" customWidth="1"/>
    <col min="7159" max="7159" width="9.73046875" style="9" bestFit="1" customWidth="1"/>
    <col min="7160" max="7160" width="10.86328125" style="9" bestFit="1" customWidth="1"/>
    <col min="7161" max="7161" width="9.73046875" style="9" bestFit="1" customWidth="1"/>
    <col min="7162" max="7162" width="10.73046875" style="9" bestFit="1" customWidth="1"/>
    <col min="7163" max="7164" width="10.59765625" style="9" bestFit="1" customWidth="1"/>
    <col min="7165" max="7165" width="11.59765625" style="9" bestFit="1" customWidth="1"/>
    <col min="7166" max="7166" width="9.73046875" style="9" bestFit="1" customWidth="1"/>
    <col min="7167" max="7167" width="9.59765625" style="9" bestFit="1" customWidth="1"/>
    <col min="7168" max="7169" width="10.59765625" style="9" bestFit="1" customWidth="1"/>
    <col min="7170" max="7170" width="11.59765625" style="9" bestFit="1" customWidth="1"/>
    <col min="7171" max="7171" width="9.86328125" style="9" bestFit="1" customWidth="1"/>
    <col min="7172" max="7172" width="9.73046875" style="9" bestFit="1" customWidth="1"/>
    <col min="7173" max="7174" width="10.73046875" style="9" bestFit="1" customWidth="1"/>
    <col min="7175" max="7175" width="11.73046875" style="9" bestFit="1" customWidth="1"/>
    <col min="7176" max="7176" width="12.265625" style="9" bestFit="1" customWidth="1"/>
    <col min="7177" max="7177" width="10.59765625" style="9" bestFit="1" customWidth="1"/>
    <col min="7178" max="7178" width="8.59765625" style="9" bestFit="1" customWidth="1"/>
    <col min="7179" max="7179" width="11.86328125" style="9" bestFit="1" customWidth="1"/>
    <col min="7180" max="7180" width="11" style="9" bestFit="1" customWidth="1"/>
    <col min="7181" max="7181" width="12" style="9" bestFit="1" customWidth="1"/>
    <col min="7182" max="7182" width="8.3984375" style="9" bestFit="1" customWidth="1"/>
    <col min="7183" max="7183" width="12.3984375" style="9" bestFit="1" customWidth="1"/>
    <col min="7184" max="7184" width="12.59765625" style="9" bestFit="1" customWidth="1"/>
    <col min="7185" max="7185" width="11.73046875" style="9" bestFit="1" customWidth="1"/>
    <col min="7186" max="7186" width="11.86328125" style="9" bestFit="1" customWidth="1"/>
    <col min="7187" max="7187" width="12" style="9" bestFit="1" customWidth="1"/>
    <col min="7188" max="7188" width="14.3984375" style="9" bestFit="1" customWidth="1"/>
    <col min="7189" max="7189" width="13.59765625" style="9" bestFit="1" customWidth="1"/>
    <col min="7190" max="7190" width="13.73046875" style="9" bestFit="1" customWidth="1"/>
    <col min="7191" max="7191" width="13.86328125" style="9" bestFit="1" customWidth="1"/>
    <col min="7192" max="7403" width="9.06640625" style="9"/>
    <col min="7404" max="7404" width="15.3984375" style="9" bestFit="1" customWidth="1"/>
    <col min="7405" max="7405" width="11.1328125" style="9" bestFit="1" customWidth="1"/>
    <col min="7406" max="7406" width="10.265625" style="9" bestFit="1" customWidth="1"/>
    <col min="7407" max="7409" width="7.3984375" style="9" customWidth="1"/>
    <col min="7410" max="7414" width="8.59765625" style="9" bestFit="1" customWidth="1"/>
    <col min="7415" max="7415" width="9.73046875" style="9" bestFit="1" customWidth="1"/>
    <col min="7416" max="7416" width="10.86328125" style="9" bestFit="1" customWidth="1"/>
    <col min="7417" max="7417" width="9.73046875" style="9" bestFit="1" customWidth="1"/>
    <col min="7418" max="7418" width="10.73046875" style="9" bestFit="1" customWidth="1"/>
    <col min="7419" max="7420" width="10.59765625" style="9" bestFit="1" customWidth="1"/>
    <col min="7421" max="7421" width="11.59765625" style="9" bestFit="1" customWidth="1"/>
    <col min="7422" max="7422" width="9.73046875" style="9" bestFit="1" customWidth="1"/>
    <col min="7423" max="7423" width="9.59765625" style="9" bestFit="1" customWidth="1"/>
    <col min="7424" max="7425" width="10.59765625" style="9" bestFit="1" customWidth="1"/>
    <col min="7426" max="7426" width="11.59765625" style="9" bestFit="1" customWidth="1"/>
    <col min="7427" max="7427" width="9.86328125" style="9" bestFit="1" customWidth="1"/>
    <col min="7428" max="7428" width="9.73046875" style="9" bestFit="1" customWidth="1"/>
    <col min="7429" max="7430" width="10.73046875" style="9" bestFit="1" customWidth="1"/>
    <col min="7431" max="7431" width="11.73046875" style="9" bestFit="1" customWidth="1"/>
    <col min="7432" max="7432" width="12.265625" style="9" bestFit="1" customWidth="1"/>
    <col min="7433" max="7433" width="10.59765625" style="9" bestFit="1" customWidth="1"/>
    <col min="7434" max="7434" width="8.59765625" style="9" bestFit="1" customWidth="1"/>
    <col min="7435" max="7435" width="11.86328125" style="9" bestFit="1" customWidth="1"/>
    <col min="7436" max="7436" width="11" style="9" bestFit="1" customWidth="1"/>
    <col min="7437" max="7437" width="12" style="9" bestFit="1" customWidth="1"/>
    <col min="7438" max="7438" width="8.3984375" style="9" bestFit="1" customWidth="1"/>
    <col min="7439" max="7439" width="12.3984375" style="9" bestFit="1" customWidth="1"/>
    <col min="7440" max="7440" width="12.59765625" style="9" bestFit="1" customWidth="1"/>
    <col min="7441" max="7441" width="11.73046875" style="9" bestFit="1" customWidth="1"/>
    <col min="7442" max="7442" width="11.86328125" style="9" bestFit="1" customWidth="1"/>
    <col min="7443" max="7443" width="12" style="9" bestFit="1" customWidth="1"/>
    <col min="7444" max="7444" width="14.3984375" style="9" bestFit="1" customWidth="1"/>
    <col min="7445" max="7445" width="13.59765625" style="9" bestFit="1" customWidth="1"/>
    <col min="7446" max="7446" width="13.73046875" style="9" bestFit="1" customWidth="1"/>
    <col min="7447" max="7447" width="13.86328125" style="9" bestFit="1" customWidth="1"/>
    <col min="7448" max="7659" width="9.06640625" style="9"/>
    <col min="7660" max="7660" width="15.3984375" style="9" bestFit="1" customWidth="1"/>
    <col min="7661" max="7661" width="11.1328125" style="9" bestFit="1" customWidth="1"/>
    <col min="7662" max="7662" width="10.265625" style="9" bestFit="1" customWidth="1"/>
    <col min="7663" max="7665" width="7.3984375" style="9" customWidth="1"/>
    <col min="7666" max="7670" width="8.59765625" style="9" bestFit="1" customWidth="1"/>
    <col min="7671" max="7671" width="9.73046875" style="9" bestFit="1" customWidth="1"/>
    <col min="7672" max="7672" width="10.86328125" style="9" bestFit="1" customWidth="1"/>
    <col min="7673" max="7673" width="9.73046875" style="9" bestFit="1" customWidth="1"/>
    <col min="7674" max="7674" width="10.73046875" style="9" bestFit="1" customWidth="1"/>
    <col min="7675" max="7676" width="10.59765625" style="9" bestFit="1" customWidth="1"/>
    <col min="7677" max="7677" width="11.59765625" style="9" bestFit="1" customWidth="1"/>
    <col min="7678" max="7678" width="9.73046875" style="9" bestFit="1" customWidth="1"/>
    <col min="7679" max="7679" width="9.59765625" style="9" bestFit="1" customWidth="1"/>
    <col min="7680" max="7681" width="10.59765625" style="9" bestFit="1" customWidth="1"/>
    <col min="7682" max="7682" width="11.59765625" style="9" bestFit="1" customWidth="1"/>
    <col min="7683" max="7683" width="9.86328125" style="9" bestFit="1" customWidth="1"/>
    <col min="7684" max="7684" width="9.73046875" style="9" bestFit="1" customWidth="1"/>
    <col min="7685" max="7686" width="10.73046875" style="9" bestFit="1" customWidth="1"/>
    <col min="7687" max="7687" width="11.73046875" style="9" bestFit="1" customWidth="1"/>
    <col min="7688" max="7688" width="12.265625" style="9" bestFit="1" customWidth="1"/>
    <col min="7689" max="7689" width="10.59765625" style="9" bestFit="1" customWidth="1"/>
    <col min="7690" max="7690" width="8.59765625" style="9" bestFit="1" customWidth="1"/>
    <col min="7691" max="7691" width="11.86328125" style="9" bestFit="1" customWidth="1"/>
    <col min="7692" max="7692" width="11" style="9" bestFit="1" customWidth="1"/>
    <col min="7693" max="7693" width="12" style="9" bestFit="1" customWidth="1"/>
    <col min="7694" max="7694" width="8.3984375" style="9" bestFit="1" customWidth="1"/>
    <col min="7695" max="7695" width="12.3984375" style="9" bestFit="1" customWidth="1"/>
    <col min="7696" max="7696" width="12.59765625" style="9" bestFit="1" customWidth="1"/>
    <col min="7697" max="7697" width="11.73046875" style="9" bestFit="1" customWidth="1"/>
    <col min="7698" max="7698" width="11.86328125" style="9" bestFit="1" customWidth="1"/>
    <col min="7699" max="7699" width="12" style="9" bestFit="1" customWidth="1"/>
    <col min="7700" max="7700" width="14.3984375" style="9" bestFit="1" customWidth="1"/>
    <col min="7701" max="7701" width="13.59765625" style="9" bestFit="1" customWidth="1"/>
    <col min="7702" max="7702" width="13.73046875" style="9" bestFit="1" customWidth="1"/>
    <col min="7703" max="7703" width="13.86328125" style="9" bestFit="1" customWidth="1"/>
    <col min="7704" max="7915" width="9.06640625" style="9"/>
    <col min="7916" max="7916" width="15.3984375" style="9" bestFit="1" customWidth="1"/>
    <col min="7917" max="7917" width="11.1328125" style="9" bestFit="1" customWidth="1"/>
    <col min="7918" max="7918" width="10.265625" style="9" bestFit="1" customWidth="1"/>
    <col min="7919" max="7921" width="7.3984375" style="9" customWidth="1"/>
    <col min="7922" max="7926" width="8.59765625" style="9" bestFit="1" customWidth="1"/>
    <col min="7927" max="7927" width="9.73046875" style="9" bestFit="1" customWidth="1"/>
    <col min="7928" max="7928" width="10.86328125" style="9" bestFit="1" customWidth="1"/>
    <col min="7929" max="7929" width="9.73046875" style="9" bestFit="1" customWidth="1"/>
    <col min="7930" max="7930" width="10.73046875" style="9" bestFit="1" customWidth="1"/>
    <col min="7931" max="7932" width="10.59765625" style="9" bestFit="1" customWidth="1"/>
    <col min="7933" max="7933" width="11.59765625" style="9" bestFit="1" customWidth="1"/>
    <col min="7934" max="7934" width="9.73046875" style="9" bestFit="1" customWidth="1"/>
    <col min="7935" max="7935" width="9.59765625" style="9" bestFit="1" customWidth="1"/>
    <col min="7936" max="7937" width="10.59765625" style="9" bestFit="1" customWidth="1"/>
    <col min="7938" max="7938" width="11.59765625" style="9" bestFit="1" customWidth="1"/>
    <col min="7939" max="7939" width="9.86328125" style="9" bestFit="1" customWidth="1"/>
    <col min="7940" max="7940" width="9.73046875" style="9" bestFit="1" customWidth="1"/>
    <col min="7941" max="7942" width="10.73046875" style="9" bestFit="1" customWidth="1"/>
    <col min="7943" max="7943" width="11.73046875" style="9" bestFit="1" customWidth="1"/>
    <col min="7944" max="7944" width="12.265625" style="9" bestFit="1" customWidth="1"/>
    <col min="7945" max="7945" width="10.59765625" style="9" bestFit="1" customWidth="1"/>
    <col min="7946" max="7946" width="8.59765625" style="9" bestFit="1" customWidth="1"/>
    <col min="7947" max="7947" width="11.86328125" style="9" bestFit="1" customWidth="1"/>
    <col min="7948" max="7948" width="11" style="9" bestFit="1" customWidth="1"/>
    <col min="7949" max="7949" width="12" style="9" bestFit="1" customWidth="1"/>
    <col min="7950" max="7950" width="8.3984375" style="9" bestFit="1" customWidth="1"/>
    <col min="7951" max="7951" width="12.3984375" style="9" bestFit="1" customWidth="1"/>
    <col min="7952" max="7952" width="12.59765625" style="9" bestFit="1" customWidth="1"/>
    <col min="7953" max="7953" width="11.73046875" style="9" bestFit="1" customWidth="1"/>
    <col min="7954" max="7954" width="11.86328125" style="9" bestFit="1" customWidth="1"/>
    <col min="7955" max="7955" width="12" style="9" bestFit="1" customWidth="1"/>
    <col min="7956" max="7956" width="14.3984375" style="9" bestFit="1" customWidth="1"/>
    <col min="7957" max="7957" width="13.59765625" style="9" bestFit="1" customWidth="1"/>
    <col min="7958" max="7958" width="13.73046875" style="9" bestFit="1" customWidth="1"/>
    <col min="7959" max="7959" width="13.86328125" style="9" bestFit="1" customWidth="1"/>
    <col min="7960" max="8171" width="9.06640625" style="9"/>
    <col min="8172" max="8172" width="15.3984375" style="9" bestFit="1" customWidth="1"/>
    <col min="8173" max="8173" width="11.1328125" style="9" bestFit="1" customWidth="1"/>
    <col min="8174" max="8174" width="10.265625" style="9" bestFit="1" customWidth="1"/>
    <col min="8175" max="8177" width="7.3984375" style="9" customWidth="1"/>
    <col min="8178" max="8182" width="8.59765625" style="9" bestFit="1" customWidth="1"/>
    <col min="8183" max="8183" width="9.73046875" style="9" bestFit="1" customWidth="1"/>
    <col min="8184" max="8184" width="10.86328125" style="9" bestFit="1" customWidth="1"/>
    <col min="8185" max="8185" width="9.73046875" style="9" bestFit="1" customWidth="1"/>
    <col min="8186" max="8186" width="10.73046875" style="9" bestFit="1" customWidth="1"/>
    <col min="8187" max="8188" width="10.59765625" style="9" bestFit="1" customWidth="1"/>
    <col min="8189" max="8189" width="11.59765625" style="9" bestFit="1" customWidth="1"/>
    <col min="8190" max="8190" width="9.73046875" style="9" bestFit="1" customWidth="1"/>
    <col min="8191" max="8191" width="9.59765625" style="9" bestFit="1" customWidth="1"/>
    <col min="8192" max="8193" width="10.59765625" style="9" bestFit="1" customWidth="1"/>
    <col min="8194" max="8194" width="11.59765625" style="9" bestFit="1" customWidth="1"/>
    <col min="8195" max="8195" width="9.86328125" style="9" bestFit="1" customWidth="1"/>
    <col min="8196" max="8196" width="9.73046875" style="9" bestFit="1" customWidth="1"/>
    <col min="8197" max="8198" width="10.73046875" style="9" bestFit="1" customWidth="1"/>
    <col min="8199" max="8199" width="11.73046875" style="9" bestFit="1" customWidth="1"/>
    <col min="8200" max="8200" width="12.265625" style="9" bestFit="1" customWidth="1"/>
    <col min="8201" max="8201" width="10.59765625" style="9" bestFit="1" customWidth="1"/>
    <col min="8202" max="8202" width="8.59765625" style="9" bestFit="1" customWidth="1"/>
    <col min="8203" max="8203" width="11.86328125" style="9" bestFit="1" customWidth="1"/>
    <col min="8204" max="8204" width="11" style="9" bestFit="1" customWidth="1"/>
    <col min="8205" max="8205" width="12" style="9" bestFit="1" customWidth="1"/>
    <col min="8206" max="8206" width="8.3984375" style="9" bestFit="1" customWidth="1"/>
    <col min="8207" max="8207" width="12.3984375" style="9" bestFit="1" customWidth="1"/>
    <col min="8208" max="8208" width="12.59765625" style="9" bestFit="1" customWidth="1"/>
    <col min="8209" max="8209" width="11.73046875" style="9" bestFit="1" customWidth="1"/>
    <col min="8210" max="8210" width="11.86328125" style="9" bestFit="1" customWidth="1"/>
    <col min="8211" max="8211" width="12" style="9" bestFit="1" customWidth="1"/>
    <col min="8212" max="8212" width="14.3984375" style="9" bestFit="1" customWidth="1"/>
    <col min="8213" max="8213" width="13.59765625" style="9" bestFit="1" customWidth="1"/>
    <col min="8214" max="8214" width="13.73046875" style="9" bestFit="1" customWidth="1"/>
    <col min="8215" max="8215" width="13.86328125" style="9" bestFit="1" customWidth="1"/>
    <col min="8216" max="8427" width="9.06640625" style="9"/>
    <col min="8428" max="8428" width="15.3984375" style="9" bestFit="1" customWidth="1"/>
    <col min="8429" max="8429" width="11.1328125" style="9" bestFit="1" customWidth="1"/>
    <col min="8430" max="8430" width="10.265625" style="9" bestFit="1" customWidth="1"/>
    <col min="8431" max="8433" width="7.3984375" style="9" customWidth="1"/>
    <col min="8434" max="8438" width="8.59765625" style="9" bestFit="1" customWidth="1"/>
    <col min="8439" max="8439" width="9.73046875" style="9" bestFit="1" customWidth="1"/>
    <col min="8440" max="8440" width="10.86328125" style="9" bestFit="1" customWidth="1"/>
    <col min="8441" max="8441" width="9.73046875" style="9" bestFit="1" customWidth="1"/>
    <col min="8442" max="8442" width="10.73046875" style="9" bestFit="1" customWidth="1"/>
    <col min="8443" max="8444" width="10.59765625" style="9" bestFit="1" customWidth="1"/>
    <col min="8445" max="8445" width="11.59765625" style="9" bestFit="1" customWidth="1"/>
    <col min="8446" max="8446" width="9.73046875" style="9" bestFit="1" customWidth="1"/>
    <col min="8447" max="8447" width="9.59765625" style="9" bestFit="1" customWidth="1"/>
    <col min="8448" max="8449" width="10.59765625" style="9" bestFit="1" customWidth="1"/>
    <col min="8450" max="8450" width="11.59765625" style="9" bestFit="1" customWidth="1"/>
    <col min="8451" max="8451" width="9.86328125" style="9" bestFit="1" customWidth="1"/>
    <col min="8452" max="8452" width="9.73046875" style="9" bestFit="1" customWidth="1"/>
    <col min="8453" max="8454" width="10.73046875" style="9" bestFit="1" customWidth="1"/>
    <col min="8455" max="8455" width="11.73046875" style="9" bestFit="1" customWidth="1"/>
    <col min="8456" max="8456" width="12.265625" style="9" bestFit="1" customWidth="1"/>
    <col min="8457" max="8457" width="10.59765625" style="9" bestFit="1" customWidth="1"/>
    <col min="8458" max="8458" width="8.59765625" style="9" bestFit="1" customWidth="1"/>
    <col min="8459" max="8459" width="11.86328125" style="9" bestFit="1" customWidth="1"/>
    <col min="8460" max="8460" width="11" style="9" bestFit="1" customWidth="1"/>
    <col min="8461" max="8461" width="12" style="9" bestFit="1" customWidth="1"/>
    <col min="8462" max="8462" width="8.3984375" style="9" bestFit="1" customWidth="1"/>
    <col min="8463" max="8463" width="12.3984375" style="9" bestFit="1" customWidth="1"/>
    <col min="8464" max="8464" width="12.59765625" style="9" bestFit="1" customWidth="1"/>
    <col min="8465" max="8465" width="11.73046875" style="9" bestFit="1" customWidth="1"/>
    <col min="8466" max="8466" width="11.86328125" style="9" bestFit="1" customWidth="1"/>
    <col min="8467" max="8467" width="12" style="9" bestFit="1" customWidth="1"/>
    <col min="8468" max="8468" width="14.3984375" style="9" bestFit="1" customWidth="1"/>
    <col min="8469" max="8469" width="13.59765625" style="9" bestFit="1" customWidth="1"/>
    <col min="8470" max="8470" width="13.73046875" style="9" bestFit="1" customWidth="1"/>
    <col min="8471" max="8471" width="13.86328125" style="9" bestFit="1" customWidth="1"/>
    <col min="8472" max="8683" width="9.06640625" style="9"/>
    <col min="8684" max="8684" width="15.3984375" style="9" bestFit="1" customWidth="1"/>
    <col min="8685" max="8685" width="11.1328125" style="9" bestFit="1" customWidth="1"/>
    <col min="8686" max="8686" width="10.265625" style="9" bestFit="1" customWidth="1"/>
    <col min="8687" max="8689" width="7.3984375" style="9" customWidth="1"/>
    <col min="8690" max="8694" width="8.59765625" style="9" bestFit="1" customWidth="1"/>
    <col min="8695" max="8695" width="9.73046875" style="9" bestFit="1" customWidth="1"/>
    <col min="8696" max="8696" width="10.86328125" style="9" bestFit="1" customWidth="1"/>
    <col min="8697" max="8697" width="9.73046875" style="9" bestFit="1" customWidth="1"/>
    <col min="8698" max="8698" width="10.73046875" style="9" bestFit="1" customWidth="1"/>
    <col min="8699" max="8700" width="10.59765625" style="9" bestFit="1" customWidth="1"/>
    <col min="8701" max="8701" width="11.59765625" style="9" bestFit="1" customWidth="1"/>
    <col min="8702" max="8702" width="9.73046875" style="9" bestFit="1" customWidth="1"/>
    <col min="8703" max="8703" width="9.59765625" style="9" bestFit="1" customWidth="1"/>
    <col min="8704" max="8705" width="10.59765625" style="9" bestFit="1" customWidth="1"/>
    <col min="8706" max="8706" width="11.59765625" style="9" bestFit="1" customWidth="1"/>
    <col min="8707" max="8707" width="9.86328125" style="9" bestFit="1" customWidth="1"/>
    <col min="8708" max="8708" width="9.73046875" style="9" bestFit="1" customWidth="1"/>
    <col min="8709" max="8710" width="10.73046875" style="9" bestFit="1" customWidth="1"/>
    <col min="8711" max="8711" width="11.73046875" style="9" bestFit="1" customWidth="1"/>
    <col min="8712" max="8712" width="12.265625" style="9" bestFit="1" customWidth="1"/>
    <col min="8713" max="8713" width="10.59765625" style="9" bestFit="1" customWidth="1"/>
    <col min="8714" max="8714" width="8.59765625" style="9" bestFit="1" customWidth="1"/>
    <col min="8715" max="8715" width="11.86328125" style="9" bestFit="1" customWidth="1"/>
    <col min="8716" max="8716" width="11" style="9" bestFit="1" customWidth="1"/>
    <col min="8717" max="8717" width="12" style="9" bestFit="1" customWidth="1"/>
    <col min="8718" max="8718" width="8.3984375" style="9" bestFit="1" customWidth="1"/>
    <col min="8719" max="8719" width="12.3984375" style="9" bestFit="1" customWidth="1"/>
    <col min="8720" max="8720" width="12.59765625" style="9" bestFit="1" customWidth="1"/>
    <col min="8721" max="8721" width="11.73046875" style="9" bestFit="1" customWidth="1"/>
    <col min="8722" max="8722" width="11.86328125" style="9" bestFit="1" customWidth="1"/>
    <col min="8723" max="8723" width="12" style="9" bestFit="1" customWidth="1"/>
    <col min="8724" max="8724" width="14.3984375" style="9" bestFit="1" customWidth="1"/>
    <col min="8725" max="8725" width="13.59765625" style="9" bestFit="1" customWidth="1"/>
    <col min="8726" max="8726" width="13.73046875" style="9" bestFit="1" customWidth="1"/>
    <col min="8727" max="8727" width="13.86328125" style="9" bestFit="1" customWidth="1"/>
    <col min="8728" max="8939" width="9.06640625" style="9"/>
    <col min="8940" max="8940" width="15.3984375" style="9" bestFit="1" customWidth="1"/>
    <col min="8941" max="8941" width="11.1328125" style="9" bestFit="1" customWidth="1"/>
    <col min="8942" max="8942" width="10.265625" style="9" bestFit="1" customWidth="1"/>
    <col min="8943" max="8945" width="7.3984375" style="9" customWidth="1"/>
    <col min="8946" max="8950" width="8.59765625" style="9" bestFit="1" customWidth="1"/>
    <col min="8951" max="8951" width="9.73046875" style="9" bestFit="1" customWidth="1"/>
    <col min="8952" max="8952" width="10.86328125" style="9" bestFit="1" customWidth="1"/>
    <col min="8953" max="8953" width="9.73046875" style="9" bestFit="1" customWidth="1"/>
    <col min="8954" max="8954" width="10.73046875" style="9" bestFit="1" customWidth="1"/>
    <col min="8955" max="8956" width="10.59765625" style="9" bestFit="1" customWidth="1"/>
    <col min="8957" max="8957" width="11.59765625" style="9" bestFit="1" customWidth="1"/>
    <col min="8958" max="8958" width="9.73046875" style="9" bestFit="1" customWidth="1"/>
    <col min="8959" max="8959" width="9.59765625" style="9" bestFit="1" customWidth="1"/>
    <col min="8960" max="8961" width="10.59765625" style="9" bestFit="1" customWidth="1"/>
    <col min="8962" max="8962" width="11.59765625" style="9" bestFit="1" customWidth="1"/>
    <col min="8963" max="8963" width="9.86328125" style="9" bestFit="1" customWidth="1"/>
    <col min="8964" max="8964" width="9.73046875" style="9" bestFit="1" customWidth="1"/>
    <col min="8965" max="8966" width="10.73046875" style="9" bestFit="1" customWidth="1"/>
    <col min="8967" max="8967" width="11.73046875" style="9" bestFit="1" customWidth="1"/>
    <col min="8968" max="8968" width="12.265625" style="9" bestFit="1" customWidth="1"/>
    <col min="8969" max="8969" width="10.59765625" style="9" bestFit="1" customWidth="1"/>
    <col min="8970" max="8970" width="8.59765625" style="9" bestFit="1" customWidth="1"/>
    <col min="8971" max="8971" width="11.86328125" style="9" bestFit="1" customWidth="1"/>
    <col min="8972" max="8972" width="11" style="9" bestFit="1" customWidth="1"/>
    <col min="8973" max="8973" width="12" style="9" bestFit="1" customWidth="1"/>
    <col min="8974" max="8974" width="8.3984375" style="9" bestFit="1" customWidth="1"/>
    <col min="8975" max="8975" width="12.3984375" style="9" bestFit="1" customWidth="1"/>
    <col min="8976" max="8976" width="12.59765625" style="9" bestFit="1" customWidth="1"/>
    <col min="8977" max="8977" width="11.73046875" style="9" bestFit="1" customWidth="1"/>
    <col min="8978" max="8978" width="11.86328125" style="9" bestFit="1" customWidth="1"/>
    <col min="8979" max="8979" width="12" style="9" bestFit="1" customWidth="1"/>
    <col min="8980" max="8980" width="14.3984375" style="9" bestFit="1" customWidth="1"/>
    <col min="8981" max="8981" width="13.59765625" style="9" bestFit="1" customWidth="1"/>
    <col min="8982" max="8982" width="13.73046875" style="9" bestFit="1" customWidth="1"/>
    <col min="8983" max="8983" width="13.86328125" style="9" bestFit="1" customWidth="1"/>
    <col min="8984" max="9195" width="9.06640625" style="9"/>
    <col min="9196" max="9196" width="15.3984375" style="9" bestFit="1" customWidth="1"/>
    <col min="9197" max="9197" width="11.1328125" style="9" bestFit="1" customWidth="1"/>
    <col min="9198" max="9198" width="10.265625" style="9" bestFit="1" customWidth="1"/>
    <col min="9199" max="9201" width="7.3984375" style="9" customWidth="1"/>
    <col min="9202" max="9206" width="8.59765625" style="9" bestFit="1" customWidth="1"/>
    <col min="9207" max="9207" width="9.73046875" style="9" bestFit="1" customWidth="1"/>
    <col min="9208" max="9208" width="10.86328125" style="9" bestFit="1" customWidth="1"/>
    <col min="9209" max="9209" width="9.73046875" style="9" bestFit="1" customWidth="1"/>
    <col min="9210" max="9210" width="10.73046875" style="9" bestFit="1" customWidth="1"/>
    <col min="9211" max="9212" width="10.59765625" style="9" bestFit="1" customWidth="1"/>
    <col min="9213" max="9213" width="11.59765625" style="9" bestFit="1" customWidth="1"/>
    <col min="9214" max="9214" width="9.73046875" style="9" bestFit="1" customWidth="1"/>
    <col min="9215" max="9215" width="9.59765625" style="9" bestFit="1" customWidth="1"/>
    <col min="9216" max="9217" width="10.59765625" style="9" bestFit="1" customWidth="1"/>
    <col min="9218" max="9218" width="11.59765625" style="9" bestFit="1" customWidth="1"/>
    <col min="9219" max="9219" width="9.86328125" style="9" bestFit="1" customWidth="1"/>
    <col min="9220" max="9220" width="9.73046875" style="9" bestFit="1" customWidth="1"/>
    <col min="9221" max="9222" width="10.73046875" style="9" bestFit="1" customWidth="1"/>
    <col min="9223" max="9223" width="11.73046875" style="9" bestFit="1" customWidth="1"/>
    <col min="9224" max="9224" width="12.265625" style="9" bestFit="1" customWidth="1"/>
    <col min="9225" max="9225" width="10.59765625" style="9" bestFit="1" customWidth="1"/>
    <col min="9226" max="9226" width="8.59765625" style="9" bestFit="1" customWidth="1"/>
    <col min="9227" max="9227" width="11.86328125" style="9" bestFit="1" customWidth="1"/>
    <col min="9228" max="9228" width="11" style="9" bestFit="1" customWidth="1"/>
    <col min="9229" max="9229" width="12" style="9" bestFit="1" customWidth="1"/>
    <col min="9230" max="9230" width="8.3984375" style="9" bestFit="1" customWidth="1"/>
    <col min="9231" max="9231" width="12.3984375" style="9" bestFit="1" customWidth="1"/>
    <col min="9232" max="9232" width="12.59765625" style="9" bestFit="1" customWidth="1"/>
    <col min="9233" max="9233" width="11.73046875" style="9" bestFit="1" customWidth="1"/>
    <col min="9234" max="9234" width="11.86328125" style="9" bestFit="1" customWidth="1"/>
    <col min="9235" max="9235" width="12" style="9" bestFit="1" customWidth="1"/>
    <col min="9236" max="9236" width="14.3984375" style="9" bestFit="1" customWidth="1"/>
    <col min="9237" max="9237" width="13.59765625" style="9" bestFit="1" customWidth="1"/>
    <col min="9238" max="9238" width="13.73046875" style="9" bestFit="1" customWidth="1"/>
    <col min="9239" max="9239" width="13.86328125" style="9" bestFit="1" customWidth="1"/>
    <col min="9240" max="9451" width="9.06640625" style="9"/>
    <col min="9452" max="9452" width="15.3984375" style="9" bestFit="1" customWidth="1"/>
    <col min="9453" max="9453" width="11.1328125" style="9" bestFit="1" customWidth="1"/>
    <col min="9454" max="9454" width="10.265625" style="9" bestFit="1" customWidth="1"/>
    <col min="9455" max="9457" width="7.3984375" style="9" customWidth="1"/>
    <col min="9458" max="9462" width="8.59765625" style="9" bestFit="1" customWidth="1"/>
    <col min="9463" max="9463" width="9.73046875" style="9" bestFit="1" customWidth="1"/>
    <col min="9464" max="9464" width="10.86328125" style="9" bestFit="1" customWidth="1"/>
    <col min="9465" max="9465" width="9.73046875" style="9" bestFit="1" customWidth="1"/>
    <col min="9466" max="9466" width="10.73046875" style="9" bestFit="1" customWidth="1"/>
    <col min="9467" max="9468" width="10.59765625" style="9" bestFit="1" customWidth="1"/>
    <col min="9469" max="9469" width="11.59765625" style="9" bestFit="1" customWidth="1"/>
    <col min="9470" max="9470" width="9.73046875" style="9" bestFit="1" customWidth="1"/>
    <col min="9471" max="9471" width="9.59765625" style="9" bestFit="1" customWidth="1"/>
    <col min="9472" max="9473" width="10.59765625" style="9" bestFit="1" customWidth="1"/>
    <col min="9474" max="9474" width="11.59765625" style="9" bestFit="1" customWidth="1"/>
    <col min="9475" max="9475" width="9.86328125" style="9" bestFit="1" customWidth="1"/>
    <col min="9476" max="9476" width="9.73046875" style="9" bestFit="1" customWidth="1"/>
    <col min="9477" max="9478" width="10.73046875" style="9" bestFit="1" customWidth="1"/>
    <col min="9479" max="9479" width="11.73046875" style="9" bestFit="1" customWidth="1"/>
    <col min="9480" max="9480" width="12.265625" style="9" bestFit="1" customWidth="1"/>
    <col min="9481" max="9481" width="10.59765625" style="9" bestFit="1" customWidth="1"/>
    <col min="9482" max="9482" width="8.59765625" style="9" bestFit="1" customWidth="1"/>
    <col min="9483" max="9483" width="11.86328125" style="9" bestFit="1" customWidth="1"/>
    <col min="9484" max="9484" width="11" style="9" bestFit="1" customWidth="1"/>
    <col min="9485" max="9485" width="12" style="9" bestFit="1" customWidth="1"/>
    <col min="9486" max="9486" width="8.3984375" style="9" bestFit="1" customWidth="1"/>
    <col min="9487" max="9487" width="12.3984375" style="9" bestFit="1" customWidth="1"/>
    <col min="9488" max="9488" width="12.59765625" style="9" bestFit="1" customWidth="1"/>
    <col min="9489" max="9489" width="11.73046875" style="9" bestFit="1" customWidth="1"/>
    <col min="9490" max="9490" width="11.86328125" style="9" bestFit="1" customWidth="1"/>
    <col min="9491" max="9491" width="12" style="9" bestFit="1" customWidth="1"/>
    <col min="9492" max="9492" width="14.3984375" style="9" bestFit="1" customWidth="1"/>
    <col min="9493" max="9493" width="13.59765625" style="9" bestFit="1" customWidth="1"/>
    <col min="9494" max="9494" width="13.73046875" style="9" bestFit="1" customWidth="1"/>
    <col min="9495" max="9495" width="13.86328125" style="9" bestFit="1" customWidth="1"/>
    <col min="9496" max="9707" width="9.06640625" style="9"/>
    <col min="9708" max="9708" width="15.3984375" style="9" bestFit="1" customWidth="1"/>
    <col min="9709" max="9709" width="11.1328125" style="9" bestFit="1" customWidth="1"/>
    <col min="9710" max="9710" width="10.265625" style="9" bestFit="1" customWidth="1"/>
    <col min="9711" max="9713" width="7.3984375" style="9" customWidth="1"/>
    <col min="9714" max="9718" width="8.59765625" style="9" bestFit="1" customWidth="1"/>
    <col min="9719" max="9719" width="9.73046875" style="9" bestFit="1" customWidth="1"/>
    <col min="9720" max="9720" width="10.86328125" style="9" bestFit="1" customWidth="1"/>
    <col min="9721" max="9721" width="9.73046875" style="9" bestFit="1" customWidth="1"/>
    <col min="9722" max="9722" width="10.73046875" style="9" bestFit="1" customWidth="1"/>
    <col min="9723" max="9724" width="10.59765625" style="9" bestFit="1" customWidth="1"/>
    <col min="9725" max="9725" width="11.59765625" style="9" bestFit="1" customWidth="1"/>
    <col min="9726" max="9726" width="9.73046875" style="9" bestFit="1" customWidth="1"/>
    <col min="9727" max="9727" width="9.59765625" style="9" bestFit="1" customWidth="1"/>
    <col min="9728" max="9729" width="10.59765625" style="9" bestFit="1" customWidth="1"/>
    <col min="9730" max="9730" width="11.59765625" style="9" bestFit="1" customWidth="1"/>
    <col min="9731" max="9731" width="9.86328125" style="9" bestFit="1" customWidth="1"/>
    <col min="9732" max="9732" width="9.73046875" style="9" bestFit="1" customWidth="1"/>
    <col min="9733" max="9734" width="10.73046875" style="9" bestFit="1" customWidth="1"/>
    <col min="9735" max="9735" width="11.73046875" style="9" bestFit="1" customWidth="1"/>
    <col min="9736" max="9736" width="12.265625" style="9" bestFit="1" customWidth="1"/>
    <col min="9737" max="9737" width="10.59765625" style="9" bestFit="1" customWidth="1"/>
    <col min="9738" max="9738" width="8.59765625" style="9" bestFit="1" customWidth="1"/>
    <col min="9739" max="9739" width="11.86328125" style="9" bestFit="1" customWidth="1"/>
    <col min="9740" max="9740" width="11" style="9" bestFit="1" customWidth="1"/>
    <col min="9741" max="9741" width="12" style="9" bestFit="1" customWidth="1"/>
    <col min="9742" max="9742" width="8.3984375" style="9" bestFit="1" customWidth="1"/>
    <col min="9743" max="9743" width="12.3984375" style="9" bestFit="1" customWidth="1"/>
    <col min="9744" max="9744" width="12.59765625" style="9" bestFit="1" customWidth="1"/>
    <col min="9745" max="9745" width="11.73046875" style="9" bestFit="1" customWidth="1"/>
    <col min="9746" max="9746" width="11.86328125" style="9" bestFit="1" customWidth="1"/>
    <col min="9747" max="9747" width="12" style="9" bestFit="1" customWidth="1"/>
    <col min="9748" max="9748" width="14.3984375" style="9" bestFit="1" customWidth="1"/>
    <col min="9749" max="9749" width="13.59765625" style="9" bestFit="1" customWidth="1"/>
    <col min="9750" max="9750" width="13.73046875" style="9" bestFit="1" customWidth="1"/>
    <col min="9751" max="9751" width="13.86328125" style="9" bestFit="1" customWidth="1"/>
    <col min="9752" max="9963" width="9.06640625" style="9"/>
    <col min="9964" max="9964" width="15.3984375" style="9" bestFit="1" customWidth="1"/>
    <col min="9965" max="9965" width="11.1328125" style="9" bestFit="1" customWidth="1"/>
    <col min="9966" max="9966" width="10.265625" style="9" bestFit="1" customWidth="1"/>
    <col min="9967" max="9969" width="7.3984375" style="9" customWidth="1"/>
    <col min="9970" max="9974" width="8.59765625" style="9" bestFit="1" customWidth="1"/>
    <col min="9975" max="9975" width="9.73046875" style="9" bestFit="1" customWidth="1"/>
    <col min="9976" max="9976" width="10.86328125" style="9" bestFit="1" customWidth="1"/>
    <col min="9977" max="9977" width="9.73046875" style="9" bestFit="1" customWidth="1"/>
    <col min="9978" max="9978" width="10.73046875" style="9" bestFit="1" customWidth="1"/>
    <col min="9979" max="9980" width="10.59765625" style="9" bestFit="1" customWidth="1"/>
    <col min="9981" max="9981" width="11.59765625" style="9" bestFit="1" customWidth="1"/>
    <col min="9982" max="9982" width="9.73046875" style="9" bestFit="1" customWidth="1"/>
    <col min="9983" max="9983" width="9.59765625" style="9" bestFit="1" customWidth="1"/>
    <col min="9984" max="9985" width="10.59765625" style="9" bestFit="1" customWidth="1"/>
    <col min="9986" max="9986" width="11.59765625" style="9" bestFit="1" customWidth="1"/>
    <col min="9987" max="9987" width="9.86328125" style="9" bestFit="1" customWidth="1"/>
    <col min="9988" max="9988" width="9.73046875" style="9" bestFit="1" customWidth="1"/>
    <col min="9989" max="9990" width="10.73046875" style="9" bestFit="1" customWidth="1"/>
    <col min="9991" max="9991" width="11.73046875" style="9" bestFit="1" customWidth="1"/>
    <col min="9992" max="9992" width="12.265625" style="9" bestFit="1" customWidth="1"/>
    <col min="9993" max="9993" width="10.59765625" style="9" bestFit="1" customWidth="1"/>
    <col min="9994" max="9994" width="8.59765625" style="9" bestFit="1" customWidth="1"/>
    <col min="9995" max="9995" width="11.86328125" style="9" bestFit="1" customWidth="1"/>
    <col min="9996" max="9996" width="11" style="9" bestFit="1" customWidth="1"/>
    <col min="9997" max="9997" width="12" style="9" bestFit="1" customWidth="1"/>
    <col min="9998" max="9998" width="8.3984375" style="9" bestFit="1" customWidth="1"/>
    <col min="9999" max="9999" width="12.3984375" style="9" bestFit="1" customWidth="1"/>
    <col min="10000" max="10000" width="12.59765625" style="9" bestFit="1" customWidth="1"/>
    <col min="10001" max="10001" width="11.73046875" style="9" bestFit="1" customWidth="1"/>
    <col min="10002" max="10002" width="11.86328125" style="9" bestFit="1" customWidth="1"/>
    <col min="10003" max="10003" width="12" style="9" bestFit="1" customWidth="1"/>
    <col min="10004" max="10004" width="14.3984375" style="9" bestFit="1" customWidth="1"/>
    <col min="10005" max="10005" width="13.59765625" style="9" bestFit="1" customWidth="1"/>
    <col min="10006" max="10006" width="13.73046875" style="9" bestFit="1" customWidth="1"/>
    <col min="10007" max="10007" width="13.86328125" style="9" bestFit="1" customWidth="1"/>
    <col min="10008" max="10219" width="9.06640625" style="9"/>
    <col min="10220" max="10220" width="15.3984375" style="9" bestFit="1" customWidth="1"/>
    <col min="10221" max="10221" width="11.1328125" style="9" bestFit="1" customWidth="1"/>
    <col min="10222" max="10222" width="10.265625" style="9" bestFit="1" customWidth="1"/>
    <col min="10223" max="10225" width="7.3984375" style="9" customWidth="1"/>
    <col min="10226" max="10230" width="8.59765625" style="9" bestFit="1" customWidth="1"/>
    <col min="10231" max="10231" width="9.73046875" style="9" bestFit="1" customWidth="1"/>
    <col min="10232" max="10232" width="10.86328125" style="9" bestFit="1" customWidth="1"/>
    <col min="10233" max="10233" width="9.73046875" style="9" bestFit="1" customWidth="1"/>
    <col min="10234" max="10234" width="10.73046875" style="9" bestFit="1" customWidth="1"/>
    <col min="10235" max="10236" width="10.59765625" style="9" bestFit="1" customWidth="1"/>
    <col min="10237" max="10237" width="11.59765625" style="9" bestFit="1" customWidth="1"/>
    <col min="10238" max="10238" width="9.73046875" style="9" bestFit="1" customWidth="1"/>
    <col min="10239" max="10239" width="9.59765625" style="9" bestFit="1" customWidth="1"/>
    <col min="10240" max="10241" width="10.59765625" style="9" bestFit="1" customWidth="1"/>
    <col min="10242" max="10242" width="11.59765625" style="9" bestFit="1" customWidth="1"/>
    <col min="10243" max="10243" width="9.86328125" style="9" bestFit="1" customWidth="1"/>
    <col min="10244" max="10244" width="9.73046875" style="9" bestFit="1" customWidth="1"/>
    <col min="10245" max="10246" width="10.73046875" style="9" bestFit="1" customWidth="1"/>
    <col min="10247" max="10247" width="11.73046875" style="9" bestFit="1" customWidth="1"/>
    <col min="10248" max="10248" width="12.265625" style="9" bestFit="1" customWidth="1"/>
    <col min="10249" max="10249" width="10.59765625" style="9" bestFit="1" customWidth="1"/>
    <col min="10250" max="10250" width="8.59765625" style="9" bestFit="1" customWidth="1"/>
    <col min="10251" max="10251" width="11.86328125" style="9" bestFit="1" customWidth="1"/>
    <col min="10252" max="10252" width="11" style="9" bestFit="1" customWidth="1"/>
    <col min="10253" max="10253" width="12" style="9" bestFit="1" customWidth="1"/>
    <col min="10254" max="10254" width="8.3984375" style="9" bestFit="1" customWidth="1"/>
    <col min="10255" max="10255" width="12.3984375" style="9" bestFit="1" customWidth="1"/>
    <col min="10256" max="10256" width="12.59765625" style="9" bestFit="1" customWidth="1"/>
    <col min="10257" max="10257" width="11.73046875" style="9" bestFit="1" customWidth="1"/>
    <col min="10258" max="10258" width="11.86328125" style="9" bestFit="1" customWidth="1"/>
    <col min="10259" max="10259" width="12" style="9" bestFit="1" customWidth="1"/>
    <col min="10260" max="10260" width="14.3984375" style="9" bestFit="1" customWidth="1"/>
    <col min="10261" max="10261" width="13.59765625" style="9" bestFit="1" customWidth="1"/>
    <col min="10262" max="10262" width="13.73046875" style="9" bestFit="1" customWidth="1"/>
    <col min="10263" max="10263" width="13.86328125" style="9" bestFit="1" customWidth="1"/>
    <col min="10264" max="10475" width="9.06640625" style="9"/>
    <col min="10476" max="10476" width="15.3984375" style="9" bestFit="1" customWidth="1"/>
    <col min="10477" max="10477" width="11.1328125" style="9" bestFit="1" customWidth="1"/>
    <col min="10478" max="10478" width="10.265625" style="9" bestFit="1" customWidth="1"/>
    <col min="10479" max="10481" width="7.3984375" style="9" customWidth="1"/>
    <col min="10482" max="10486" width="8.59765625" style="9" bestFit="1" customWidth="1"/>
    <col min="10487" max="10487" width="9.73046875" style="9" bestFit="1" customWidth="1"/>
    <col min="10488" max="10488" width="10.86328125" style="9" bestFit="1" customWidth="1"/>
    <col min="10489" max="10489" width="9.73046875" style="9" bestFit="1" customWidth="1"/>
    <col min="10490" max="10490" width="10.73046875" style="9" bestFit="1" customWidth="1"/>
    <col min="10491" max="10492" width="10.59765625" style="9" bestFit="1" customWidth="1"/>
    <col min="10493" max="10493" width="11.59765625" style="9" bestFit="1" customWidth="1"/>
    <col min="10494" max="10494" width="9.73046875" style="9" bestFit="1" customWidth="1"/>
    <col min="10495" max="10495" width="9.59765625" style="9" bestFit="1" customWidth="1"/>
    <col min="10496" max="10497" width="10.59765625" style="9" bestFit="1" customWidth="1"/>
    <col min="10498" max="10498" width="11.59765625" style="9" bestFit="1" customWidth="1"/>
    <col min="10499" max="10499" width="9.86328125" style="9" bestFit="1" customWidth="1"/>
    <col min="10500" max="10500" width="9.73046875" style="9" bestFit="1" customWidth="1"/>
    <col min="10501" max="10502" width="10.73046875" style="9" bestFit="1" customWidth="1"/>
    <col min="10503" max="10503" width="11.73046875" style="9" bestFit="1" customWidth="1"/>
    <col min="10504" max="10504" width="12.265625" style="9" bestFit="1" customWidth="1"/>
    <col min="10505" max="10505" width="10.59765625" style="9" bestFit="1" customWidth="1"/>
    <col min="10506" max="10506" width="8.59765625" style="9" bestFit="1" customWidth="1"/>
    <col min="10507" max="10507" width="11.86328125" style="9" bestFit="1" customWidth="1"/>
    <col min="10508" max="10508" width="11" style="9" bestFit="1" customWidth="1"/>
    <col min="10509" max="10509" width="12" style="9" bestFit="1" customWidth="1"/>
    <col min="10510" max="10510" width="8.3984375" style="9" bestFit="1" customWidth="1"/>
    <col min="10511" max="10511" width="12.3984375" style="9" bestFit="1" customWidth="1"/>
    <col min="10512" max="10512" width="12.59765625" style="9" bestFit="1" customWidth="1"/>
    <col min="10513" max="10513" width="11.73046875" style="9" bestFit="1" customWidth="1"/>
    <col min="10514" max="10514" width="11.86328125" style="9" bestFit="1" customWidth="1"/>
    <col min="10515" max="10515" width="12" style="9" bestFit="1" customWidth="1"/>
    <col min="10516" max="10516" width="14.3984375" style="9" bestFit="1" customWidth="1"/>
    <col min="10517" max="10517" width="13.59765625" style="9" bestFit="1" customWidth="1"/>
    <col min="10518" max="10518" width="13.73046875" style="9" bestFit="1" customWidth="1"/>
    <col min="10519" max="10519" width="13.86328125" style="9" bestFit="1" customWidth="1"/>
    <col min="10520" max="10731" width="9.06640625" style="9"/>
    <col min="10732" max="10732" width="15.3984375" style="9" bestFit="1" customWidth="1"/>
    <col min="10733" max="10733" width="11.1328125" style="9" bestFit="1" customWidth="1"/>
    <col min="10734" max="10734" width="10.265625" style="9" bestFit="1" customWidth="1"/>
    <col min="10735" max="10737" width="7.3984375" style="9" customWidth="1"/>
    <col min="10738" max="10742" width="8.59765625" style="9" bestFit="1" customWidth="1"/>
    <col min="10743" max="10743" width="9.73046875" style="9" bestFit="1" customWidth="1"/>
    <col min="10744" max="10744" width="10.86328125" style="9" bestFit="1" customWidth="1"/>
    <col min="10745" max="10745" width="9.73046875" style="9" bestFit="1" customWidth="1"/>
    <col min="10746" max="10746" width="10.73046875" style="9" bestFit="1" customWidth="1"/>
    <col min="10747" max="10748" width="10.59765625" style="9" bestFit="1" customWidth="1"/>
    <col min="10749" max="10749" width="11.59765625" style="9" bestFit="1" customWidth="1"/>
    <col min="10750" max="10750" width="9.73046875" style="9" bestFit="1" customWidth="1"/>
    <col min="10751" max="10751" width="9.59765625" style="9" bestFit="1" customWidth="1"/>
    <col min="10752" max="10753" width="10.59765625" style="9" bestFit="1" customWidth="1"/>
    <col min="10754" max="10754" width="11.59765625" style="9" bestFit="1" customWidth="1"/>
    <col min="10755" max="10755" width="9.86328125" style="9" bestFit="1" customWidth="1"/>
    <col min="10756" max="10756" width="9.73046875" style="9" bestFit="1" customWidth="1"/>
    <col min="10757" max="10758" width="10.73046875" style="9" bestFit="1" customWidth="1"/>
    <col min="10759" max="10759" width="11.73046875" style="9" bestFit="1" customWidth="1"/>
    <col min="10760" max="10760" width="12.265625" style="9" bestFit="1" customWidth="1"/>
    <col min="10761" max="10761" width="10.59765625" style="9" bestFit="1" customWidth="1"/>
    <col min="10762" max="10762" width="8.59765625" style="9" bestFit="1" customWidth="1"/>
    <col min="10763" max="10763" width="11.86328125" style="9" bestFit="1" customWidth="1"/>
    <col min="10764" max="10764" width="11" style="9" bestFit="1" customWidth="1"/>
    <col min="10765" max="10765" width="12" style="9" bestFit="1" customWidth="1"/>
    <col min="10766" max="10766" width="8.3984375" style="9" bestFit="1" customWidth="1"/>
    <col min="10767" max="10767" width="12.3984375" style="9" bestFit="1" customWidth="1"/>
    <col min="10768" max="10768" width="12.59765625" style="9" bestFit="1" customWidth="1"/>
    <col min="10769" max="10769" width="11.73046875" style="9" bestFit="1" customWidth="1"/>
    <col min="10770" max="10770" width="11.86328125" style="9" bestFit="1" customWidth="1"/>
    <col min="10771" max="10771" width="12" style="9" bestFit="1" customWidth="1"/>
    <col min="10772" max="10772" width="14.3984375" style="9" bestFit="1" customWidth="1"/>
    <col min="10773" max="10773" width="13.59765625" style="9" bestFit="1" customWidth="1"/>
    <col min="10774" max="10774" width="13.73046875" style="9" bestFit="1" customWidth="1"/>
    <col min="10775" max="10775" width="13.86328125" style="9" bestFit="1" customWidth="1"/>
    <col min="10776" max="10987" width="9.06640625" style="9"/>
    <col min="10988" max="10988" width="15.3984375" style="9" bestFit="1" customWidth="1"/>
    <col min="10989" max="10989" width="11.1328125" style="9" bestFit="1" customWidth="1"/>
    <col min="10990" max="10990" width="10.265625" style="9" bestFit="1" customWidth="1"/>
    <col min="10991" max="10993" width="7.3984375" style="9" customWidth="1"/>
    <col min="10994" max="10998" width="8.59765625" style="9" bestFit="1" customWidth="1"/>
    <col min="10999" max="10999" width="9.73046875" style="9" bestFit="1" customWidth="1"/>
    <col min="11000" max="11000" width="10.86328125" style="9" bestFit="1" customWidth="1"/>
    <col min="11001" max="11001" width="9.73046875" style="9" bestFit="1" customWidth="1"/>
    <col min="11002" max="11002" width="10.73046875" style="9" bestFit="1" customWidth="1"/>
    <col min="11003" max="11004" width="10.59765625" style="9" bestFit="1" customWidth="1"/>
    <col min="11005" max="11005" width="11.59765625" style="9" bestFit="1" customWidth="1"/>
    <col min="11006" max="11006" width="9.73046875" style="9" bestFit="1" customWidth="1"/>
    <col min="11007" max="11007" width="9.59765625" style="9" bestFit="1" customWidth="1"/>
    <col min="11008" max="11009" width="10.59765625" style="9" bestFit="1" customWidth="1"/>
    <col min="11010" max="11010" width="11.59765625" style="9" bestFit="1" customWidth="1"/>
    <col min="11011" max="11011" width="9.86328125" style="9" bestFit="1" customWidth="1"/>
    <col min="11012" max="11012" width="9.73046875" style="9" bestFit="1" customWidth="1"/>
    <col min="11013" max="11014" width="10.73046875" style="9" bestFit="1" customWidth="1"/>
    <col min="11015" max="11015" width="11.73046875" style="9" bestFit="1" customWidth="1"/>
    <col min="11016" max="11016" width="12.265625" style="9" bestFit="1" customWidth="1"/>
    <col min="11017" max="11017" width="10.59765625" style="9" bestFit="1" customWidth="1"/>
    <col min="11018" max="11018" width="8.59765625" style="9" bestFit="1" customWidth="1"/>
    <col min="11019" max="11019" width="11.86328125" style="9" bestFit="1" customWidth="1"/>
    <col min="11020" max="11020" width="11" style="9" bestFit="1" customWidth="1"/>
    <col min="11021" max="11021" width="12" style="9" bestFit="1" customWidth="1"/>
    <col min="11022" max="11022" width="8.3984375" style="9" bestFit="1" customWidth="1"/>
    <col min="11023" max="11023" width="12.3984375" style="9" bestFit="1" customWidth="1"/>
    <col min="11024" max="11024" width="12.59765625" style="9" bestFit="1" customWidth="1"/>
    <col min="11025" max="11025" width="11.73046875" style="9" bestFit="1" customWidth="1"/>
    <col min="11026" max="11026" width="11.86328125" style="9" bestFit="1" customWidth="1"/>
    <col min="11027" max="11027" width="12" style="9" bestFit="1" customWidth="1"/>
    <col min="11028" max="11028" width="14.3984375" style="9" bestFit="1" customWidth="1"/>
    <col min="11029" max="11029" width="13.59765625" style="9" bestFit="1" customWidth="1"/>
    <col min="11030" max="11030" width="13.73046875" style="9" bestFit="1" customWidth="1"/>
    <col min="11031" max="11031" width="13.86328125" style="9" bestFit="1" customWidth="1"/>
    <col min="11032" max="11243" width="9.06640625" style="9"/>
    <col min="11244" max="11244" width="15.3984375" style="9" bestFit="1" customWidth="1"/>
    <col min="11245" max="11245" width="11.1328125" style="9" bestFit="1" customWidth="1"/>
    <col min="11246" max="11246" width="10.265625" style="9" bestFit="1" customWidth="1"/>
    <col min="11247" max="11249" width="7.3984375" style="9" customWidth="1"/>
    <col min="11250" max="11254" width="8.59765625" style="9" bestFit="1" customWidth="1"/>
    <col min="11255" max="11255" width="9.73046875" style="9" bestFit="1" customWidth="1"/>
    <col min="11256" max="11256" width="10.86328125" style="9" bestFit="1" customWidth="1"/>
    <col min="11257" max="11257" width="9.73046875" style="9" bestFit="1" customWidth="1"/>
    <col min="11258" max="11258" width="10.73046875" style="9" bestFit="1" customWidth="1"/>
    <col min="11259" max="11260" width="10.59765625" style="9" bestFit="1" customWidth="1"/>
    <col min="11261" max="11261" width="11.59765625" style="9" bestFit="1" customWidth="1"/>
    <col min="11262" max="11262" width="9.73046875" style="9" bestFit="1" customWidth="1"/>
    <col min="11263" max="11263" width="9.59765625" style="9" bestFit="1" customWidth="1"/>
    <col min="11264" max="11265" width="10.59765625" style="9" bestFit="1" customWidth="1"/>
    <col min="11266" max="11266" width="11.59765625" style="9" bestFit="1" customWidth="1"/>
    <col min="11267" max="11267" width="9.86328125" style="9" bestFit="1" customWidth="1"/>
    <col min="11268" max="11268" width="9.73046875" style="9" bestFit="1" customWidth="1"/>
    <col min="11269" max="11270" width="10.73046875" style="9" bestFit="1" customWidth="1"/>
    <col min="11271" max="11271" width="11.73046875" style="9" bestFit="1" customWidth="1"/>
    <col min="11272" max="11272" width="12.265625" style="9" bestFit="1" customWidth="1"/>
    <col min="11273" max="11273" width="10.59765625" style="9" bestFit="1" customWidth="1"/>
    <col min="11274" max="11274" width="8.59765625" style="9" bestFit="1" customWidth="1"/>
    <col min="11275" max="11275" width="11.86328125" style="9" bestFit="1" customWidth="1"/>
    <col min="11276" max="11276" width="11" style="9" bestFit="1" customWidth="1"/>
    <col min="11277" max="11277" width="12" style="9" bestFit="1" customWidth="1"/>
    <col min="11278" max="11278" width="8.3984375" style="9" bestFit="1" customWidth="1"/>
    <col min="11279" max="11279" width="12.3984375" style="9" bestFit="1" customWidth="1"/>
    <col min="11280" max="11280" width="12.59765625" style="9" bestFit="1" customWidth="1"/>
    <col min="11281" max="11281" width="11.73046875" style="9" bestFit="1" customWidth="1"/>
    <col min="11282" max="11282" width="11.86328125" style="9" bestFit="1" customWidth="1"/>
    <col min="11283" max="11283" width="12" style="9" bestFit="1" customWidth="1"/>
    <col min="11284" max="11284" width="14.3984375" style="9" bestFit="1" customWidth="1"/>
    <col min="11285" max="11285" width="13.59765625" style="9" bestFit="1" customWidth="1"/>
    <col min="11286" max="11286" width="13.73046875" style="9" bestFit="1" customWidth="1"/>
    <col min="11287" max="11287" width="13.86328125" style="9" bestFit="1" customWidth="1"/>
    <col min="11288" max="11499" width="9.06640625" style="9"/>
    <col min="11500" max="11500" width="15.3984375" style="9" bestFit="1" customWidth="1"/>
    <col min="11501" max="11501" width="11.1328125" style="9" bestFit="1" customWidth="1"/>
    <col min="11502" max="11502" width="10.265625" style="9" bestFit="1" customWidth="1"/>
    <col min="11503" max="11505" width="7.3984375" style="9" customWidth="1"/>
    <col min="11506" max="11510" width="8.59765625" style="9" bestFit="1" customWidth="1"/>
    <col min="11511" max="11511" width="9.73046875" style="9" bestFit="1" customWidth="1"/>
    <col min="11512" max="11512" width="10.86328125" style="9" bestFit="1" customWidth="1"/>
    <col min="11513" max="11513" width="9.73046875" style="9" bestFit="1" customWidth="1"/>
    <col min="11514" max="11514" width="10.73046875" style="9" bestFit="1" customWidth="1"/>
    <col min="11515" max="11516" width="10.59765625" style="9" bestFit="1" customWidth="1"/>
    <col min="11517" max="11517" width="11.59765625" style="9" bestFit="1" customWidth="1"/>
    <col min="11518" max="11518" width="9.73046875" style="9" bestFit="1" customWidth="1"/>
    <col min="11519" max="11519" width="9.59765625" style="9" bestFit="1" customWidth="1"/>
    <col min="11520" max="11521" width="10.59765625" style="9" bestFit="1" customWidth="1"/>
    <col min="11522" max="11522" width="11.59765625" style="9" bestFit="1" customWidth="1"/>
    <col min="11523" max="11523" width="9.86328125" style="9" bestFit="1" customWidth="1"/>
    <col min="11524" max="11524" width="9.73046875" style="9" bestFit="1" customWidth="1"/>
    <col min="11525" max="11526" width="10.73046875" style="9" bestFit="1" customWidth="1"/>
    <col min="11527" max="11527" width="11.73046875" style="9" bestFit="1" customWidth="1"/>
    <col min="11528" max="11528" width="12.265625" style="9" bestFit="1" customWidth="1"/>
    <col min="11529" max="11529" width="10.59765625" style="9" bestFit="1" customWidth="1"/>
    <col min="11530" max="11530" width="8.59765625" style="9" bestFit="1" customWidth="1"/>
    <col min="11531" max="11531" width="11.86328125" style="9" bestFit="1" customWidth="1"/>
    <col min="11532" max="11532" width="11" style="9" bestFit="1" customWidth="1"/>
    <col min="11533" max="11533" width="12" style="9" bestFit="1" customWidth="1"/>
    <col min="11534" max="11534" width="8.3984375" style="9" bestFit="1" customWidth="1"/>
    <col min="11535" max="11535" width="12.3984375" style="9" bestFit="1" customWidth="1"/>
    <col min="11536" max="11536" width="12.59765625" style="9" bestFit="1" customWidth="1"/>
    <col min="11537" max="11537" width="11.73046875" style="9" bestFit="1" customWidth="1"/>
    <col min="11538" max="11538" width="11.86328125" style="9" bestFit="1" customWidth="1"/>
    <col min="11539" max="11539" width="12" style="9" bestFit="1" customWidth="1"/>
    <col min="11540" max="11540" width="14.3984375" style="9" bestFit="1" customWidth="1"/>
    <col min="11541" max="11541" width="13.59765625" style="9" bestFit="1" customWidth="1"/>
    <col min="11542" max="11542" width="13.73046875" style="9" bestFit="1" customWidth="1"/>
    <col min="11543" max="11543" width="13.86328125" style="9" bestFit="1" customWidth="1"/>
    <col min="11544" max="11755" width="9.06640625" style="9"/>
    <col min="11756" max="11756" width="15.3984375" style="9" bestFit="1" customWidth="1"/>
    <col min="11757" max="11757" width="11.1328125" style="9" bestFit="1" customWidth="1"/>
    <col min="11758" max="11758" width="10.265625" style="9" bestFit="1" customWidth="1"/>
    <col min="11759" max="11761" width="7.3984375" style="9" customWidth="1"/>
    <col min="11762" max="11766" width="8.59765625" style="9" bestFit="1" customWidth="1"/>
    <col min="11767" max="11767" width="9.73046875" style="9" bestFit="1" customWidth="1"/>
    <col min="11768" max="11768" width="10.86328125" style="9" bestFit="1" customWidth="1"/>
    <col min="11769" max="11769" width="9.73046875" style="9" bestFit="1" customWidth="1"/>
    <col min="11770" max="11770" width="10.73046875" style="9" bestFit="1" customWidth="1"/>
    <col min="11771" max="11772" width="10.59765625" style="9" bestFit="1" customWidth="1"/>
    <col min="11773" max="11773" width="11.59765625" style="9" bestFit="1" customWidth="1"/>
    <col min="11774" max="11774" width="9.73046875" style="9" bestFit="1" customWidth="1"/>
    <col min="11775" max="11775" width="9.59765625" style="9" bestFit="1" customWidth="1"/>
    <col min="11776" max="11777" width="10.59765625" style="9" bestFit="1" customWidth="1"/>
    <col min="11778" max="11778" width="11.59765625" style="9" bestFit="1" customWidth="1"/>
    <col min="11779" max="11779" width="9.86328125" style="9" bestFit="1" customWidth="1"/>
    <col min="11780" max="11780" width="9.73046875" style="9" bestFit="1" customWidth="1"/>
    <col min="11781" max="11782" width="10.73046875" style="9" bestFit="1" customWidth="1"/>
    <col min="11783" max="11783" width="11.73046875" style="9" bestFit="1" customWidth="1"/>
    <col min="11784" max="11784" width="12.265625" style="9" bestFit="1" customWidth="1"/>
    <col min="11785" max="11785" width="10.59765625" style="9" bestFit="1" customWidth="1"/>
    <col min="11786" max="11786" width="8.59765625" style="9" bestFit="1" customWidth="1"/>
    <col min="11787" max="11787" width="11.86328125" style="9" bestFit="1" customWidth="1"/>
    <col min="11788" max="11788" width="11" style="9" bestFit="1" customWidth="1"/>
    <col min="11789" max="11789" width="12" style="9" bestFit="1" customWidth="1"/>
    <col min="11790" max="11790" width="8.3984375" style="9" bestFit="1" customWidth="1"/>
    <col min="11791" max="11791" width="12.3984375" style="9" bestFit="1" customWidth="1"/>
    <col min="11792" max="11792" width="12.59765625" style="9" bestFit="1" customWidth="1"/>
    <col min="11793" max="11793" width="11.73046875" style="9" bestFit="1" customWidth="1"/>
    <col min="11794" max="11794" width="11.86328125" style="9" bestFit="1" customWidth="1"/>
    <col min="11795" max="11795" width="12" style="9" bestFit="1" customWidth="1"/>
    <col min="11796" max="11796" width="14.3984375" style="9" bestFit="1" customWidth="1"/>
    <col min="11797" max="11797" width="13.59765625" style="9" bestFit="1" customWidth="1"/>
    <col min="11798" max="11798" width="13.73046875" style="9" bestFit="1" customWidth="1"/>
    <col min="11799" max="11799" width="13.86328125" style="9" bestFit="1" customWidth="1"/>
    <col min="11800" max="12011" width="9.06640625" style="9"/>
    <col min="12012" max="12012" width="15.3984375" style="9" bestFit="1" customWidth="1"/>
    <col min="12013" max="12013" width="11.1328125" style="9" bestFit="1" customWidth="1"/>
    <col min="12014" max="12014" width="10.265625" style="9" bestFit="1" customWidth="1"/>
    <col min="12015" max="12017" width="7.3984375" style="9" customWidth="1"/>
    <col min="12018" max="12022" width="8.59765625" style="9" bestFit="1" customWidth="1"/>
    <col min="12023" max="12023" width="9.73046875" style="9" bestFit="1" customWidth="1"/>
    <col min="12024" max="12024" width="10.86328125" style="9" bestFit="1" customWidth="1"/>
    <col min="12025" max="12025" width="9.73046875" style="9" bestFit="1" customWidth="1"/>
    <col min="12026" max="12026" width="10.73046875" style="9" bestFit="1" customWidth="1"/>
    <col min="12027" max="12028" width="10.59765625" style="9" bestFit="1" customWidth="1"/>
    <col min="12029" max="12029" width="11.59765625" style="9" bestFit="1" customWidth="1"/>
    <col min="12030" max="12030" width="9.73046875" style="9" bestFit="1" customWidth="1"/>
    <col min="12031" max="12031" width="9.59765625" style="9" bestFit="1" customWidth="1"/>
    <col min="12032" max="12033" width="10.59765625" style="9" bestFit="1" customWidth="1"/>
    <col min="12034" max="12034" width="11.59765625" style="9" bestFit="1" customWidth="1"/>
    <col min="12035" max="12035" width="9.86328125" style="9" bestFit="1" customWidth="1"/>
    <col min="12036" max="12036" width="9.73046875" style="9" bestFit="1" customWidth="1"/>
    <col min="12037" max="12038" width="10.73046875" style="9" bestFit="1" customWidth="1"/>
    <col min="12039" max="12039" width="11.73046875" style="9" bestFit="1" customWidth="1"/>
    <col min="12040" max="12040" width="12.265625" style="9" bestFit="1" customWidth="1"/>
    <col min="12041" max="12041" width="10.59765625" style="9" bestFit="1" customWidth="1"/>
    <col min="12042" max="12042" width="8.59765625" style="9" bestFit="1" customWidth="1"/>
    <col min="12043" max="12043" width="11.86328125" style="9" bestFit="1" customWidth="1"/>
    <col min="12044" max="12044" width="11" style="9" bestFit="1" customWidth="1"/>
    <col min="12045" max="12045" width="12" style="9" bestFit="1" customWidth="1"/>
    <col min="12046" max="12046" width="8.3984375" style="9" bestFit="1" customWidth="1"/>
    <col min="12047" max="12047" width="12.3984375" style="9" bestFit="1" customWidth="1"/>
    <col min="12048" max="12048" width="12.59765625" style="9" bestFit="1" customWidth="1"/>
    <col min="12049" max="12049" width="11.73046875" style="9" bestFit="1" customWidth="1"/>
    <col min="12050" max="12050" width="11.86328125" style="9" bestFit="1" customWidth="1"/>
    <col min="12051" max="12051" width="12" style="9" bestFit="1" customWidth="1"/>
    <col min="12052" max="12052" width="14.3984375" style="9" bestFit="1" customWidth="1"/>
    <col min="12053" max="12053" width="13.59765625" style="9" bestFit="1" customWidth="1"/>
    <col min="12054" max="12054" width="13.73046875" style="9" bestFit="1" customWidth="1"/>
    <col min="12055" max="12055" width="13.86328125" style="9" bestFit="1" customWidth="1"/>
    <col min="12056" max="12267" width="9.06640625" style="9"/>
    <col min="12268" max="12268" width="15.3984375" style="9" bestFit="1" customWidth="1"/>
    <col min="12269" max="12269" width="11.1328125" style="9" bestFit="1" customWidth="1"/>
    <col min="12270" max="12270" width="10.265625" style="9" bestFit="1" customWidth="1"/>
    <col min="12271" max="12273" width="7.3984375" style="9" customWidth="1"/>
    <col min="12274" max="12278" width="8.59765625" style="9" bestFit="1" customWidth="1"/>
    <col min="12279" max="12279" width="9.73046875" style="9" bestFit="1" customWidth="1"/>
    <col min="12280" max="12280" width="10.86328125" style="9" bestFit="1" customWidth="1"/>
    <col min="12281" max="12281" width="9.73046875" style="9" bestFit="1" customWidth="1"/>
    <col min="12282" max="12282" width="10.73046875" style="9" bestFit="1" customWidth="1"/>
    <col min="12283" max="12284" width="10.59765625" style="9" bestFit="1" customWidth="1"/>
    <col min="12285" max="12285" width="11.59765625" style="9" bestFit="1" customWidth="1"/>
    <col min="12286" max="12286" width="9.73046875" style="9" bestFit="1" customWidth="1"/>
    <col min="12287" max="12287" width="9.59765625" style="9" bestFit="1" customWidth="1"/>
    <col min="12288" max="12289" width="10.59765625" style="9" bestFit="1" customWidth="1"/>
    <col min="12290" max="12290" width="11.59765625" style="9" bestFit="1" customWidth="1"/>
    <col min="12291" max="12291" width="9.86328125" style="9" bestFit="1" customWidth="1"/>
    <col min="12292" max="12292" width="9.73046875" style="9" bestFit="1" customWidth="1"/>
    <col min="12293" max="12294" width="10.73046875" style="9" bestFit="1" customWidth="1"/>
    <col min="12295" max="12295" width="11.73046875" style="9" bestFit="1" customWidth="1"/>
    <col min="12296" max="12296" width="12.265625" style="9" bestFit="1" customWidth="1"/>
    <col min="12297" max="12297" width="10.59765625" style="9" bestFit="1" customWidth="1"/>
    <col min="12298" max="12298" width="8.59765625" style="9" bestFit="1" customWidth="1"/>
    <col min="12299" max="12299" width="11.86328125" style="9" bestFit="1" customWidth="1"/>
    <col min="12300" max="12300" width="11" style="9" bestFit="1" customWidth="1"/>
    <col min="12301" max="12301" width="12" style="9" bestFit="1" customWidth="1"/>
    <col min="12302" max="12302" width="8.3984375" style="9" bestFit="1" customWidth="1"/>
    <col min="12303" max="12303" width="12.3984375" style="9" bestFit="1" customWidth="1"/>
    <col min="12304" max="12304" width="12.59765625" style="9" bestFit="1" customWidth="1"/>
    <col min="12305" max="12305" width="11.73046875" style="9" bestFit="1" customWidth="1"/>
    <col min="12306" max="12306" width="11.86328125" style="9" bestFit="1" customWidth="1"/>
    <col min="12307" max="12307" width="12" style="9" bestFit="1" customWidth="1"/>
    <col min="12308" max="12308" width="14.3984375" style="9" bestFit="1" customWidth="1"/>
    <col min="12309" max="12309" width="13.59765625" style="9" bestFit="1" customWidth="1"/>
    <col min="12310" max="12310" width="13.73046875" style="9" bestFit="1" customWidth="1"/>
    <col min="12311" max="12311" width="13.86328125" style="9" bestFit="1" customWidth="1"/>
    <col min="12312" max="12523" width="9.06640625" style="9"/>
    <col min="12524" max="12524" width="15.3984375" style="9" bestFit="1" customWidth="1"/>
    <col min="12525" max="12525" width="11.1328125" style="9" bestFit="1" customWidth="1"/>
    <col min="12526" max="12526" width="10.265625" style="9" bestFit="1" customWidth="1"/>
    <col min="12527" max="12529" width="7.3984375" style="9" customWidth="1"/>
    <col min="12530" max="12534" width="8.59765625" style="9" bestFit="1" customWidth="1"/>
    <col min="12535" max="12535" width="9.73046875" style="9" bestFit="1" customWidth="1"/>
    <col min="12536" max="12536" width="10.86328125" style="9" bestFit="1" customWidth="1"/>
    <col min="12537" max="12537" width="9.73046875" style="9" bestFit="1" customWidth="1"/>
    <col min="12538" max="12538" width="10.73046875" style="9" bestFit="1" customWidth="1"/>
    <col min="12539" max="12540" width="10.59765625" style="9" bestFit="1" customWidth="1"/>
    <col min="12541" max="12541" width="11.59765625" style="9" bestFit="1" customWidth="1"/>
    <col min="12542" max="12542" width="9.73046875" style="9" bestFit="1" customWidth="1"/>
    <col min="12543" max="12543" width="9.59765625" style="9" bestFit="1" customWidth="1"/>
    <col min="12544" max="12545" width="10.59765625" style="9" bestFit="1" customWidth="1"/>
    <col min="12546" max="12546" width="11.59765625" style="9" bestFit="1" customWidth="1"/>
    <col min="12547" max="12547" width="9.86328125" style="9" bestFit="1" customWidth="1"/>
    <col min="12548" max="12548" width="9.73046875" style="9" bestFit="1" customWidth="1"/>
    <col min="12549" max="12550" width="10.73046875" style="9" bestFit="1" customWidth="1"/>
    <col min="12551" max="12551" width="11.73046875" style="9" bestFit="1" customWidth="1"/>
    <col min="12552" max="12552" width="12.265625" style="9" bestFit="1" customWidth="1"/>
    <col min="12553" max="12553" width="10.59765625" style="9" bestFit="1" customWidth="1"/>
    <col min="12554" max="12554" width="8.59765625" style="9" bestFit="1" customWidth="1"/>
    <col min="12555" max="12555" width="11.86328125" style="9" bestFit="1" customWidth="1"/>
    <col min="12556" max="12556" width="11" style="9" bestFit="1" customWidth="1"/>
    <col min="12557" max="12557" width="12" style="9" bestFit="1" customWidth="1"/>
    <col min="12558" max="12558" width="8.3984375" style="9" bestFit="1" customWidth="1"/>
    <col min="12559" max="12559" width="12.3984375" style="9" bestFit="1" customWidth="1"/>
    <col min="12560" max="12560" width="12.59765625" style="9" bestFit="1" customWidth="1"/>
    <col min="12561" max="12561" width="11.73046875" style="9" bestFit="1" customWidth="1"/>
    <col min="12562" max="12562" width="11.86328125" style="9" bestFit="1" customWidth="1"/>
    <col min="12563" max="12563" width="12" style="9" bestFit="1" customWidth="1"/>
    <col min="12564" max="12564" width="14.3984375" style="9" bestFit="1" customWidth="1"/>
    <col min="12565" max="12565" width="13.59765625" style="9" bestFit="1" customWidth="1"/>
    <col min="12566" max="12566" width="13.73046875" style="9" bestFit="1" customWidth="1"/>
    <col min="12567" max="12567" width="13.86328125" style="9" bestFit="1" customWidth="1"/>
    <col min="12568" max="12779" width="9.06640625" style="9"/>
    <col min="12780" max="12780" width="15.3984375" style="9" bestFit="1" customWidth="1"/>
    <col min="12781" max="12781" width="11.1328125" style="9" bestFit="1" customWidth="1"/>
    <col min="12782" max="12782" width="10.265625" style="9" bestFit="1" customWidth="1"/>
    <col min="12783" max="12785" width="7.3984375" style="9" customWidth="1"/>
    <col min="12786" max="12790" width="8.59765625" style="9" bestFit="1" customWidth="1"/>
    <col min="12791" max="12791" width="9.73046875" style="9" bestFit="1" customWidth="1"/>
    <col min="12792" max="12792" width="10.86328125" style="9" bestFit="1" customWidth="1"/>
    <col min="12793" max="12793" width="9.73046875" style="9" bestFit="1" customWidth="1"/>
    <col min="12794" max="12794" width="10.73046875" style="9" bestFit="1" customWidth="1"/>
    <col min="12795" max="12796" width="10.59765625" style="9" bestFit="1" customWidth="1"/>
    <col min="12797" max="12797" width="11.59765625" style="9" bestFit="1" customWidth="1"/>
    <col min="12798" max="12798" width="9.73046875" style="9" bestFit="1" customWidth="1"/>
    <col min="12799" max="12799" width="9.59765625" style="9" bestFit="1" customWidth="1"/>
    <col min="12800" max="12801" width="10.59765625" style="9" bestFit="1" customWidth="1"/>
    <col min="12802" max="12802" width="11.59765625" style="9" bestFit="1" customWidth="1"/>
    <col min="12803" max="12803" width="9.86328125" style="9" bestFit="1" customWidth="1"/>
    <col min="12804" max="12804" width="9.73046875" style="9" bestFit="1" customWidth="1"/>
    <col min="12805" max="12806" width="10.73046875" style="9" bestFit="1" customWidth="1"/>
    <col min="12807" max="12807" width="11.73046875" style="9" bestFit="1" customWidth="1"/>
    <col min="12808" max="12808" width="12.265625" style="9" bestFit="1" customWidth="1"/>
    <col min="12809" max="12809" width="10.59765625" style="9" bestFit="1" customWidth="1"/>
    <col min="12810" max="12810" width="8.59765625" style="9" bestFit="1" customWidth="1"/>
    <col min="12811" max="12811" width="11.86328125" style="9" bestFit="1" customWidth="1"/>
    <col min="12812" max="12812" width="11" style="9" bestFit="1" customWidth="1"/>
    <col min="12813" max="12813" width="12" style="9" bestFit="1" customWidth="1"/>
    <col min="12814" max="12814" width="8.3984375" style="9" bestFit="1" customWidth="1"/>
    <col min="12815" max="12815" width="12.3984375" style="9" bestFit="1" customWidth="1"/>
    <col min="12816" max="12816" width="12.59765625" style="9" bestFit="1" customWidth="1"/>
    <col min="12817" max="12817" width="11.73046875" style="9" bestFit="1" customWidth="1"/>
    <col min="12818" max="12818" width="11.86328125" style="9" bestFit="1" customWidth="1"/>
    <col min="12819" max="12819" width="12" style="9" bestFit="1" customWidth="1"/>
    <col min="12820" max="12820" width="14.3984375" style="9" bestFit="1" customWidth="1"/>
    <col min="12821" max="12821" width="13.59765625" style="9" bestFit="1" customWidth="1"/>
    <col min="12822" max="12822" width="13.73046875" style="9" bestFit="1" customWidth="1"/>
    <col min="12823" max="12823" width="13.86328125" style="9" bestFit="1" customWidth="1"/>
    <col min="12824" max="13035" width="9.06640625" style="9"/>
    <col min="13036" max="13036" width="15.3984375" style="9" bestFit="1" customWidth="1"/>
    <col min="13037" max="13037" width="11.1328125" style="9" bestFit="1" customWidth="1"/>
    <col min="13038" max="13038" width="10.265625" style="9" bestFit="1" customWidth="1"/>
    <col min="13039" max="13041" width="7.3984375" style="9" customWidth="1"/>
    <col min="13042" max="13046" width="8.59765625" style="9" bestFit="1" customWidth="1"/>
    <col min="13047" max="13047" width="9.73046875" style="9" bestFit="1" customWidth="1"/>
    <col min="13048" max="13048" width="10.86328125" style="9" bestFit="1" customWidth="1"/>
    <col min="13049" max="13049" width="9.73046875" style="9" bestFit="1" customWidth="1"/>
    <col min="13050" max="13050" width="10.73046875" style="9" bestFit="1" customWidth="1"/>
    <col min="13051" max="13052" width="10.59765625" style="9" bestFit="1" customWidth="1"/>
    <col min="13053" max="13053" width="11.59765625" style="9" bestFit="1" customWidth="1"/>
    <col min="13054" max="13054" width="9.73046875" style="9" bestFit="1" customWidth="1"/>
    <col min="13055" max="13055" width="9.59765625" style="9" bestFit="1" customWidth="1"/>
    <col min="13056" max="13057" width="10.59765625" style="9" bestFit="1" customWidth="1"/>
    <col min="13058" max="13058" width="11.59765625" style="9" bestFit="1" customWidth="1"/>
    <col min="13059" max="13059" width="9.86328125" style="9" bestFit="1" customWidth="1"/>
    <col min="13060" max="13060" width="9.73046875" style="9" bestFit="1" customWidth="1"/>
    <col min="13061" max="13062" width="10.73046875" style="9" bestFit="1" customWidth="1"/>
    <col min="13063" max="13063" width="11.73046875" style="9" bestFit="1" customWidth="1"/>
    <col min="13064" max="13064" width="12.265625" style="9" bestFit="1" customWidth="1"/>
    <col min="13065" max="13065" width="10.59765625" style="9" bestFit="1" customWidth="1"/>
    <col min="13066" max="13066" width="8.59765625" style="9" bestFit="1" customWidth="1"/>
    <col min="13067" max="13067" width="11.86328125" style="9" bestFit="1" customWidth="1"/>
    <col min="13068" max="13068" width="11" style="9" bestFit="1" customWidth="1"/>
    <col min="13069" max="13069" width="12" style="9" bestFit="1" customWidth="1"/>
    <col min="13070" max="13070" width="8.3984375" style="9" bestFit="1" customWidth="1"/>
    <col min="13071" max="13071" width="12.3984375" style="9" bestFit="1" customWidth="1"/>
    <col min="13072" max="13072" width="12.59765625" style="9" bestFit="1" customWidth="1"/>
    <col min="13073" max="13073" width="11.73046875" style="9" bestFit="1" customWidth="1"/>
    <col min="13074" max="13074" width="11.86328125" style="9" bestFit="1" customWidth="1"/>
    <col min="13075" max="13075" width="12" style="9" bestFit="1" customWidth="1"/>
    <col min="13076" max="13076" width="14.3984375" style="9" bestFit="1" customWidth="1"/>
    <col min="13077" max="13077" width="13.59765625" style="9" bestFit="1" customWidth="1"/>
    <col min="13078" max="13078" width="13.73046875" style="9" bestFit="1" customWidth="1"/>
    <col min="13079" max="13079" width="13.86328125" style="9" bestFit="1" customWidth="1"/>
    <col min="13080" max="13291" width="9.06640625" style="9"/>
    <col min="13292" max="13292" width="15.3984375" style="9" bestFit="1" customWidth="1"/>
    <col min="13293" max="13293" width="11.1328125" style="9" bestFit="1" customWidth="1"/>
    <col min="13294" max="13294" width="10.265625" style="9" bestFit="1" customWidth="1"/>
    <col min="13295" max="13297" width="7.3984375" style="9" customWidth="1"/>
    <col min="13298" max="13302" width="8.59765625" style="9" bestFit="1" customWidth="1"/>
    <col min="13303" max="13303" width="9.73046875" style="9" bestFit="1" customWidth="1"/>
    <col min="13304" max="13304" width="10.86328125" style="9" bestFit="1" customWidth="1"/>
    <col min="13305" max="13305" width="9.73046875" style="9" bestFit="1" customWidth="1"/>
    <col min="13306" max="13306" width="10.73046875" style="9" bestFit="1" customWidth="1"/>
    <col min="13307" max="13308" width="10.59765625" style="9" bestFit="1" customWidth="1"/>
    <col min="13309" max="13309" width="11.59765625" style="9" bestFit="1" customWidth="1"/>
    <col min="13310" max="13310" width="9.73046875" style="9" bestFit="1" customWidth="1"/>
    <col min="13311" max="13311" width="9.59765625" style="9" bestFit="1" customWidth="1"/>
    <col min="13312" max="13313" width="10.59765625" style="9" bestFit="1" customWidth="1"/>
    <col min="13314" max="13314" width="11.59765625" style="9" bestFit="1" customWidth="1"/>
    <col min="13315" max="13315" width="9.86328125" style="9" bestFit="1" customWidth="1"/>
    <col min="13316" max="13316" width="9.73046875" style="9" bestFit="1" customWidth="1"/>
    <col min="13317" max="13318" width="10.73046875" style="9" bestFit="1" customWidth="1"/>
    <col min="13319" max="13319" width="11.73046875" style="9" bestFit="1" customWidth="1"/>
    <col min="13320" max="13320" width="12.265625" style="9" bestFit="1" customWidth="1"/>
    <col min="13321" max="13321" width="10.59765625" style="9" bestFit="1" customWidth="1"/>
    <col min="13322" max="13322" width="8.59765625" style="9" bestFit="1" customWidth="1"/>
    <col min="13323" max="13323" width="11.86328125" style="9" bestFit="1" customWidth="1"/>
    <col min="13324" max="13324" width="11" style="9" bestFit="1" customWidth="1"/>
    <col min="13325" max="13325" width="12" style="9" bestFit="1" customWidth="1"/>
    <col min="13326" max="13326" width="8.3984375" style="9" bestFit="1" customWidth="1"/>
    <col min="13327" max="13327" width="12.3984375" style="9" bestFit="1" customWidth="1"/>
    <col min="13328" max="13328" width="12.59765625" style="9" bestFit="1" customWidth="1"/>
    <col min="13329" max="13329" width="11.73046875" style="9" bestFit="1" customWidth="1"/>
    <col min="13330" max="13330" width="11.86328125" style="9" bestFit="1" customWidth="1"/>
    <col min="13331" max="13331" width="12" style="9" bestFit="1" customWidth="1"/>
    <col min="13332" max="13332" width="14.3984375" style="9" bestFit="1" customWidth="1"/>
    <col min="13333" max="13333" width="13.59765625" style="9" bestFit="1" customWidth="1"/>
    <col min="13334" max="13334" width="13.73046875" style="9" bestFit="1" customWidth="1"/>
    <col min="13335" max="13335" width="13.86328125" style="9" bestFit="1" customWidth="1"/>
    <col min="13336" max="13547" width="9.06640625" style="9"/>
    <col min="13548" max="13548" width="15.3984375" style="9" bestFit="1" customWidth="1"/>
    <col min="13549" max="13549" width="11.1328125" style="9" bestFit="1" customWidth="1"/>
    <col min="13550" max="13550" width="10.265625" style="9" bestFit="1" customWidth="1"/>
    <col min="13551" max="13553" width="7.3984375" style="9" customWidth="1"/>
    <col min="13554" max="13558" width="8.59765625" style="9" bestFit="1" customWidth="1"/>
    <col min="13559" max="13559" width="9.73046875" style="9" bestFit="1" customWidth="1"/>
    <col min="13560" max="13560" width="10.86328125" style="9" bestFit="1" customWidth="1"/>
    <col min="13561" max="13561" width="9.73046875" style="9" bestFit="1" customWidth="1"/>
    <col min="13562" max="13562" width="10.73046875" style="9" bestFit="1" customWidth="1"/>
    <col min="13563" max="13564" width="10.59765625" style="9" bestFit="1" customWidth="1"/>
    <col min="13565" max="13565" width="11.59765625" style="9" bestFit="1" customWidth="1"/>
    <col min="13566" max="13566" width="9.73046875" style="9" bestFit="1" customWidth="1"/>
    <col min="13567" max="13567" width="9.59765625" style="9" bestFit="1" customWidth="1"/>
    <col min="13568" max="13569" width="10.59765625" style="9" bestFit="1" customWidth="1"/>
    <col min="13570" max="13570" width="11.59765625" style="9" bestFit="1" customWidth="1"/>
    <col min="13571" max="13571" width="9.86328125" style="9" bestFit="1" customWidth="1"/>
    <col min="13572" max="13572" width="9.73046875" style="9" bestFit="1" customWidth="1"/>
    <col min="13573" max="13574" width="10.73046875" style="9" bestFit="1" customWidth="1"/>
    <col min="13575" max="13575" width="11.73046875" style="9" bestFit="1" customWidth="1"/>
    <col min="13576" max="13576" width="12.265625" style="9" bestFit="1" customWidth="1"/>
    <col min="13577" max="13577" width="10.59765625" style="9" bestFit="1" customWidth="1"/>
    <col min="13578" max="13578" width="8.59765625" style="9" bestFit="1" customWidth="1"/>
    <col min="13579" max="13579" width="11.86328125" style="9" bestFit="1" customWidth="1"/>
    <col min="13580" max="13580" width="11" style="9" bestFit="1" customWidth="1"/>
    <col min="13581" max="13581" width="12" style="9" bestFit="1" customWidth="1"/>
    <col min="13582" max="13582" width="8.3984375" style="9" bestFit="1" customWidth="1"/>
    <col min="13583" max="13583" width="12.3984375" style="9" bestFit="1" customWidth="1"/>
    <col min="13584" max="13584" width="12.59765625" style="9" bestFit="1" customWidth="1"/>
    <col min="13585" max="13585" width="11.73046875" style="9" bestFit="1" customWidth="1"/>
    <col min="13586" max="13586" width="11.86328125" style="9" bestFit="1" customWidth="1"/>
    <col min="13587" max="13587" width="12" style="9" bestFit="1" customWidth="1"/>
    <col min="13588" max="13588" width="14.3984375" style="9" bestFit="1" customWidth="1"/>
    <col min="13589" max="13589" width="13.59765625" style="9" bestFit="1" customWidth="1"/>
    <col min="13590" max="13590" width="13.73046875" style="9" bestFit="1" customWidth="1"/>
    <col min="13591" max="13591" width="13.86328125" style="9" bestFit="1" customWidth="1"/>
    <col min="13592" max="13803" width="9.06640625" style="9"/>
    <col min="13804" max="13804" width="15.3984375" style="9" bestFit="1" customWidth="1"/>
    <col min="13805" max="13805" width="11.1328125" style="9" bestFit="1" customWidth="1"/>
    <col min="13806" max="13806" width="10.265625" style="9" bestFit="1" customWidth="1"/>
    <col min="13807" max="13809" width="7.3984375" style="9" customWidth="1"/>
    <col min="13810" max="13814" width="8.59765625" style="9" bestFit="1" customWidth="1"/>
    <col min="13815" max="13815" width="9.73046875" style="9" bestFit="1" customWidth="1"/>
    <col min="13816" max="13816" width="10.86328125" style="9" bestFit="1" customWidth="1"/>
    <col min="13817" max="13817" width="9.73046875" style="9" bestFit="1" customWidth="1"/>
    <col min="13818" max="13818" width="10.73046875" style="9" bestFit="1" customWidth="1"/>
    <col min="13819" max="13820" width="10.59765625" style="9" bestFit="1" customWidth="1"/>
    <col min="13821" max="13821" width="11.59765625" style="9" bestFit="1" customWidth="1"/>
    <col min="13822" max="13822" width="9.73046875" style="9" bestFit="1" customWidth="1"/>
    <col min="13823" max="13823" width="9.59765625" style="9" bestFit="1" customWidth="1"/>
    <col min="13824" max="13825" width="10.59765625" style="9" bestFit="1" customWidth="1"/>
    <col min="13826" max="13826" width="11.59765625" style="9" bestFit="1" customWidth="1"/>
    <col min="13827" max="13827" width="9.86328125" style="9" bestFit="1" customWidth="1"/>
    <col min="13828" max="13828" width="9.73046875" style="9" bestFit="1" customWidth="1"/>
    <col min="13829" max="13830" width="10.73046875" style="9" bestFit="1" customWidth="1"/>
    <col min="13831" max="13831" width="11.73046875" style="9" bestFit="1" customWidth="1"/>
    <col min="13832" max="13832" width="12.265625" style="9" bestFit="1" customWidth="1"/>
    <col min="13833" max="13833" width="10.59765625" style="9" bestFit="1" customWidth="1"/>
    <col min="13834" max="13834" width="8.59765625" style="9" bestFit="1" customWidth="1"/>
    <col min="13835" max="13835" width="11.86328125" style="9" bestFit="1" customWidth="1"/>
    <col min="13836" max="13836" width="11" style="9" bestFit="1" customWidth="1"/>
    <col min="13837" max="13837" width="12" style="9" bestFit="1" customWidth="1"/>
    <col min="13838" max="13838" width="8.3984375" style="9" bestFit="1" customWidth="1"/>
    <col min="13839" max="13839" width="12.3984375" style="9" bestFit="1" customWidth="1"/>
    <col min="13840" max="13840" width="12.59765625" style="9" bestFit="1" customWidth="1"/>
    <col min="13841" max="13841" width="11.73046875" style="9" bestFit="1" customWidth="1"/>
    <col min="13842" max="13842" width="11.86328125" style="9" bestFit="1" customWidth="1"/>
    <col min="13843" max="13843" width="12" style="9" bestFit="1" customWidth="1"/>
    <col min="13844" max="13844" width="14.3984375" style="9" bestFit="1" customWidth="1"/>
    <col min="13845" max="13845" width="13.59765625" style="9" bestFit="1" customWidth="1"/>
    <col min="13846" max="13846" width="13.73046875" style="9" bestFit="1" customWidth="1"/>
    <col min="13847" max="13847" width="13.86328125" style="9" bestFit="1" customWidth="1"/>
    <col min="13848" max="14059" width="9.06640625" style="9"/>
    <col min="14060" max="14060" width="15.3984375" style="9" bestFit="1" customWidth="1"/>
    <col min="14061" max="14061" width="11.1328125" style="9" bestFit="1" customWidth="1"/>
    <col min="14062" max="14062" width="10.265625" style="9" bestFit="1" customWidth="1"/>
    <col min="14063" max="14065" width="7.3984375" style="9" customWidth="1"/>
    <col min="14066" max="14070" width="8.59765625" style="9" bestFit="1" customWidth="1"/>
    <col min="14071" max="14071" width="9.73046875" style="9" bestFit="1" customWidth="1"/>
    <col min="14072" max="14072" width="10.86328125" style="9" bestFit="1" customWidth="1"/>
    <col min="14073" max="14073" width="9.73046875" style="9" bestFit="1" customWidth="1"/>
    <col min="14074" max="14074" width="10.73046875" style="9" bestFit="1" customWidth="1"/>
    <col min="14075" max="14076" width="10.59765625" style="9" bestFit="1" customWidth="1"/>
    <col min="14077" max="14077" width="11.59765625" style="9" bestFit="1" customWidth="1"/>
    <col min="14078" max="14078" width="9.73046875" style="9" bestFit="1" customWidth="1"/>
    <col min="14079" max="14079" width="9.59765625" style="9" bestFit="1" customWidth="1"/>
    <col min="14080" max="14081" width="10.59765625" style="9" bestFit="1" customWidth="1"/>
    <col min="14082" max="14082" width="11.59765625" style="9" bestFit="1" customWidth="1"/>
    <col min="14083" max="14083" width="9.86328125" style="9" bestFit="1" customWidth="1"/>
    <col min="14084" max="14084" width="9.73046875" style="9" bestFit="1" customWidth="1"/>
    <col min="14085" max="14086" width="10.73046875" style="9" bestFit="1" customWidth="1"/>
    <col min="14087" max="14087" width="11.73046875" style="9" bestFit="1" customWidth="1"/>
    <col min="14088" max="14088" width="12.265625" style="9" bestFit="1" customWidth="1"/>
    <col min="14089" max="14089" width="10.59765625" style="9" bestFit="1" customWidth="1"/>
    <col min="14090" max="14090" width="8.59765625" style="9" bestFit="1" customWidth="1"/>
    <col min="14091" max="14091" width="11.86328125" style="9" bestFit="1" customWidth="1"/>
    <col min="14092" max="14092" width="11" style="9" bestFit="1" customWidth="1"/>
    <col min="14093" max="14093" width="12" style="9" bestFit="1" customWidth="1"/>
    <col min="14094" max="14094" width="8.3984375" style="9" bestFit="1" customWidth="1"/>
    <col min="14095" max="14095" width="12.3984375" style="9" bestFit="1" customWidth="1"/>
    <col min="14096" max="14096" width="12.59765625" style="9" bestFit="1" customWidth="1"/>
    <col min="14097" max="14097" width="11.73046875" style="9" bestFit="1" customWidth="1"/>
    <col min="14098" max="14098" width="11.86328125" style="9" bestFit="1" customWidth="1"/>
    <col min="14099" max="14099" width="12" style="9" bestFit="1" customWidth="1"/>
    <col min="14100" max="14100" width="14.3984375" style="9" bestFit="1" customWidth="1"/>
    <col min="14101" max="14101" width="13.59765625" style="9" bestFit="1" customWidth="1"/>
    <col min="14102" max="14102" width="13.73046875" style="9" bestFit="1" customWidth="1"/>
    <col min="14103" max="14103" width="13.86328125" style="9" bestFit="1" customWidth="1"/>
    <col min="14104" max="14315" width="9.06640625" style="9"/>
    <col min="14316" max="14316" width="15.3984375" style="9" bestFit="1" customWidth="1"/>
    <col min="14317" max="14317" width="11.1328125" style="9" bestFit="1" customWidth="1"/>
    <col min="14318" max="14318" width="10.265625" style="9" bestFit="1" customWidth="1"/>
    <col min="14319" max="14321" width="7.3984375" style="9" customWidth="1"/>
    <col min="14322" max="14326" width="8.59765625" style="9" bestFit="1" customWidth="1"/>
    <col min="14327" max="14327" width="9.73046875" style="9" bestFit="1" customWidth="1"/>
    <col min="14328" max="14328" width="10.86328125" style="9" bestFit="1" customWidth="1"/>
    <col min="14329" max="14329" width="9.73046875" style="9" bestFit="1" customWidth="1"/>
    <col min="14330" max="14330" width="10.73046875" style="9" bestFit="1" customWidth="1"/>
    <col min="14331" max="14332" width="10.59765625" style="9" bestFit="1" customWidth="1"/>
    <col min="14333" max="14333" width="11.59765625" style="9" bestFit="1" customWidth="1"/>
    <col min="14334" max="14334" width="9.73046875" style="9" bestFit="1" customWidth="1"/>
    <col min="14335" max="14335" width="9.59765625" style="9" bestFit="1" customWidth="1"/>
    <col min="14336" max="14337" width="10.59765625" style="9" bestFit="1" customWidth="1"/>
    <col min="14338" max="14338" width="11.59765625" style="9" bestFit="1" customWidth="1"/>
    <col min="14339" max="14339" width="9.86328125" style="9" bestFit="1" customWidth="1"/>
    <col min="14340" max="14340" width="9.73046875" style="9" bestFit="1" customWidth="1"/>
    <col min="14341" max="14342" width="10.73046875" style="9" bestFit="1" customWidth="1"/>
    <col min="14343" max="14343" width="11.73046875" style="9" bestFit="1" customWidth="1"/>
    <col min="14344" max="14344" width="12.265625" style="9" bestFit="1" customWidth="1"/>
    <col min="14345" max="14345" width="10.59765625" style="9" bestFit="1" customWidth="1"/>
    <col min="14346" max="14346" width="8.59765625" style="9" bestFit="1" customWidth="1"/>
    <col min="14347" max="14347" width="11.86328125" style="9" bestFit="1" customWidth="1"/>
    <col min="14348" max="14348" width="11" style="9" bestFit="1" customWidth="1"/>
    <col min="14349" max="14349" width="12" style="9" bestFit="1" customWidth="1"/>
    <col min="14350" max="14350" width="8.3984375" style="9" bestFit="1" customWidth="1"/>
    <col min="14351" max="14351" width="12.3984375" style="9" bestFit="1" customWidth="1"/>
    <col min="14352" max="14352" width="12.59765625" style="9" bestFit="1" customWidth="1"/>
    <col min="14353" max="14353" width="11.73046875" style="9" bestFit="1" customWidth="1"/>
    <col min="14354" max="14354" width="11.86328125" style="9" bestFit="1" customWidth="1"/>
    <col min="14355" max="14355" width="12" style="9" bestFit="1" customWidth="1"/>
    <col min="14356" max="14356" width="14.3984375" style="9" bestFit="1" customWidth="1"/>
    <col min="14357" max="14357" width="13.59765625" style="9" bestFit="1" customWidth="1"/>
    <col min="14358" max="14358" width="13.73046875" style="9" bestFit="1" customWidth="1"/>
    <col min="14359" max="14359" width="13.86328125" style="9" bestFit="1" customWidth="1"/>
    <col min="14360" max="14571" width="9.06640625" style="9"/>
    <col min="14572" max="14572" width="15.3984375" style="9" bestFit="1" customWidth="1"/>
    <col min="14573" max="14573" width="11.1328125" style="9" bestFit="1" customWidth="1"/>
    <col min="14574" max="14574" width="10.265625" style="9" bestFit="1" customWidth="1"/>
    <col min="14575" max="14577" width="7.3984375" style="9" customWidth="1"/>
    <col min="14578" max="14582" width="8.59765625" style="9" bestFit="1" customWidth="1"/>
    <col min="14583" max="14583" width="9.73046875" style="9" bestFit="1" customWidth="1"/>
    <col min="14584" max="14584" width="10.86328125" style="9" bestFit="1" customWidth="1"/>
    <col min="14585" max="14585" width="9.73046875" style="9" bestFit="1" customWidth="1"/>
    <col min="14586" max="14586" width="10.73046875" style="9" bestFit="1" customWidth="1"/>
    <col min="14587" max="14588" width="10.59765625" style="9" bestFit="1" customWidth="1"/>
    <col min="14589" max="14589" width="11.59765625" style="9" bestFit="1" customWidth="1"/>
    <col min="14590" max="14590" width="9.73046875" style="9" bestFit="1" customWidth="1"/>
    <col min="14591" max="14591" width="9.59765625" style="9" bestFit="1" customWidth="1"/>
    <col min="14592" max="14593" width="10.59765625" style="9" bestFit="1" customWidth="1"/>
    <col min="14594" max="14594" width="11.59765625" style="9" bestFit="1" customWidth="1"/>
    <col min="14595" max="14595" width="9.86328125" style="9" bestFit="1" customWidth="1"/>
    <col min="14596" max="14596" width="9.73046875" style="9" bestFit="1" customWidth="1"/>
    <col min="14597" max="14598" width="10.73046875" style="9" bestFit="1" customWidth="1"/>
    <col min="14599" max="14599" width="11.73046875" style="9" bestFit="1" customWidth="1"/>
    <col min="14600" max="14600" width="12.265625" style="9" bestFit="1" customWidth="1"/>
    <col min="14601" max="14601" width="10.59765625" style="9" bestFit="1" customWidth="1"/>
    <col min="14602" max="14602" width="8.59765625" style="9" bestFit="1" customWidth="1"/>
    <col min="14603" max="14603" width="11.86328125" style="9" bestFit="1" customWidth="1"/>
    <col min="14604" max="14604" width="11" style="9" bestFit="1" customWidth="1"/>
    <col min="14605" max="14605" width="12" style="9" bestFit="1" customWidth="1"/>
    <col min="14606" max="14606" width="8.3984375" style="9" bestFit="1" customWidth="1"/>
    <col min="14607" max="14607" width="12.3984375" style="9" bestFit="1" customWidth="1"/>
    <col min="14608" max="14608" width="12.59765625" style="9" bestFit="1" customWidth="1"/>
    <col min="14609" max="14609" width="11.73046875" style="9" bestFit="1" customWidth="1"/>
    <col min="14610" max="14610" width="11.86328125" style="9" bestFit="1" customWidth="1"/>
    <col min="14611" max="14611" width="12" style="9" bestFit="1" customWidth="1"/>
    <col min="14612" max="14612" width="14.3984375" style="9" bestFit="1" customWidth="1"/>
    <col min="14613" max="14613" width="13.59765625" style="9" bestFit="1" customWidth="1"/>
    <col min="14614" max="14614" width="13.73046875" style="9" bestFit="1" customWidth="1"/>
    <col min="14615" max="14615" width="13.86328125" style="9" bestFit="1" customWidth="1"/>
    <col min="14616" max="14827" width="9.06640625" style="9"/>
    <col min="14828" max="14828" width="15.3984375" style="9" bestFit="1" customWidth="1"/>
    <col min="14829" max="14829" width="11.1328125" style="9" bestFit="1" customWidth="1"/>
    <col min="14830" max="14830" width="10.265625" style="9" bestFit="1" customWidth="1"/>
    <col min="14831" max="14833" width="7.3984375" style="9" customWidth="1"/>
    <col min="14834" max="14838" width="8.59765625" style="9" bestFit="1" customWidth="1"/>
    <col min="14839" max="14839" width="9.73046875" style="9" bestFit="1" customWidth="1"/>
    <col min="14840" max="14840" width="10.86328125" style="9" bestFit="1" customWidth="1"/>
    <col min="14841" max="14841" width="9.73046875" style="9" bestFit="1" customWidth="1"/>
    <col min="14842" max="14842" width="10.73046875" style="9" bestFit="1" customWidth="1"/>
    <col min="14843" max="14844" width="10.59765625" style="9" bestFit="1" customWidth="1"/>
    <col min="14845" max="14845" width="11.59765625" style="9" bestFit="1" customWidth="1"/>
    <col min="14846" max="14846" width="9.73046875" style="9" bestFit="1" customWidth="1"/>
    <col min="14847" max="14847" width="9.59765625" style="9" bestFit="1" customWidth="1"/>
    <col min="14848" max="14849" width="10.59765625" style="9" bestFit="1" customWidth="1"/>
    <col min="14850" max="14850" width="11.59765625" style="9" bestFit="1" customWidth="1"/>
    <col min="14851" max="14851" width="9.86328125" style="9" bestFit="1" customWidth="1"/>
    <col min="14852" max="14852" width="9.73046875" style="9" bestFit="1" customWidth="1"/>
    <col min="14853" max="14854" width="10.73046875" style="9" bestFit="1" customWidth="1"/>
    <col min="14855" max="14855" width="11.73046875" style="9" bestFit="1" customWidth="1"/>
    <col min="14856" max="14856" width="12.265625" style="9" bestFit="1" customWidth="1"/>
    <col min="14857" max="14857" width="10.59765625" style="9" bestFit="1" customWidth="1"/>
    <col min="14858" max="14858" width="8.59765625" style="9" bestFit="1" customWidth="1"/>
    <col min="14859" max="14859" width="11.86328125" style="9" bestFit="1" customWidth="1"/>
    <col min="14860" max="14860" width="11" style="9" bestFit="1" customWidth="1"/>
    <col min="14861" max="14861" width="12" style="9" bestFit="1" customWidth="1"/>
    <col min="14862" max="14862" width="8.3984375" style="9" bestFit="1" customWidth="1"/>
    <col min="14863" max="14863" width="12.3984375" style="9" bestFit="1" customWidth="1"/>
    <col min="14864" max="14864" width="12.59765625" style="9" bestFit="1" customWidth="1"/>
    <col min="14865" max="14865" width="11.73046875" style="9" bestFit="1" customWidth="1"/>
    <col min="14866" max="14866" width="11.86328125" style="9" bestFit="1" customWidth="1"/>
    <col min="14867" max="14867" width="12" style="9" bestFit="1" customWidth="1"/>
    <col min="14868" max="14868" width="14.3984375" style="9" bestFit="1" customWidth="1"/>
    <col min="14869" max="14869" width="13.59765625" style="9" bestFit="1" customWidth="1"/>
    <col min="14870" max="14870" width="13.73046875" style="9" bestFit="1" customWidth="1"/>
    <col min="14871" max="14871" width="13.86328125" style="9" bestFit="1" customWidth="1"/>
    <col min="14872" max="15083" width="9.06640625" style="9"/>
    <col min="15084" max="15084" width="15.3984375" style="9" bestFit="1" customWidth="1"/>
    <col min="15085" max="15085" width="11.1328125" style="9" bestFit="1" customWidth="1"/>
    <col min="15086" max="15086" width="10.265625" style="9" bestFit="1" customWidth="1"/>
    <col min="15087" max="15089" width="7.3984375" style="9" customWidth="1"/>
    <col min="15090" max="15094" width="8.59765625" style="9" bestFit="1" customWidth="1"/>
    <col min="15095" max="15095" width="9.73046875" style="9" bestFit="1" customWidth="1"/>
    <col min="15096" max="15096" width="10.86328125" style="9" bestFit="1" customWidth="1"/>
    <col min="15097" max="15097" width="9.73046875" style="9" bestFit="1" customWidth="1"/>
    <col min="15098" max="15098" width="10.73046875" style="9" bestFit="1" customWidth="1"/>
    <col min="15099" max="15100" width="10.59765625" style="9" bestFit="1" customWidth="1"/>
    <col min="15101" max="15101" width="11.59765625" style="9" bestFit="1" customWidth="1"/>
    <col min="15102" max="15102" width="9.73046875" style="9" bestFit="1" customWidth="1"/>
    <col min="15103" max="15103" width="9.59765625" style="9" bestFit="1" customWidth="1"/>
    <col min="15104" max="15105" width="10.59765625" style="9" bestFit="1" customWidth="1"/>
    <col min="15106" max="15106" width="11.59765625" style="9" bestFit="1" customWidth="1"/>
    <col min="15107" max="15107" width="9.86328125" style="9" bestFit="1" customWidth="1"/>
    <col min="15108" max="15108" width="9.73046875" style="9" bestFit="1" customWidth="1"/>
    <col min="15109" max="15110" width="10.73046875" style="9" bestFit="1" customWidth="1"/>
    <col min="15111" max="15111" width="11.73046875" style="9" bestFit="1" customWidth="1"/>
    <col min="15112" max="15112" width="12.265625" style="9" bestFit="1" customWidth="1"/>
    <col min="15113" max="15113" width="10.59765625" style="9" bestFit="1" customWidth="1"/>
    <col min="15114" max="15114" width="8.59765625" style="9" bestFit="1" customWidth="1"/>
    <col min="15115" max="15115" width="11.86328125" style="9" bestFit="1" customWidth="1"/>
    <col min="15116" max="15116" width="11" style="9" bestFit="1" customWidth="1"/>
    <col min="15117" max="15117" width="12" style="9" bestFit="1" customWidth="1"/>
    <col min="15118" max="15118" width="8.3984375" style="9" bestFit="1" customWidth="1"/>
    <col min="15119" max="15119" width="12.3984375" style="9" bestFit="1" customWidth="1"/>
    <col min="15120" max="15120" width="12.59765625" style="9" bestFit="1" customWidth="1"/>
    <col min="15121" max="15121" width="11.73046875" style="9" bestFit="1" customWidth="1"/>
    <col min="15122" max="15122" width="11.86328125" style="9" bestFit="1" customWidth="1"/>
    <col min="15123" max="15123" width="12" style="9" bestFit="1" customWidth="1"/>
    <col min="15124" max="15124" width="14.3984375" style="9" bestFit="1" customWidth="1"/>
    <col min="15125" max="15125" width="13.59765625" style="9" bestFit="1" customWidth="1"/>
    <col min="15126" max="15126" width="13.73046875" style="9" bestFit="1" customWidth="1"/>
    <col min="15127" max="15127" width="13.86328125" style="9" bestFit="1" customWidth="1"/>
    <col min="15128" max="15339" width="9.06640625" style="9"/>
    <col min="15340" max="15340" width="15.3984375" style="9" bestFit="1" customWidth="1"/>
    <col min="15341" max="15341" width="11.1328125" style="9" bestFit="1" customWidth="1"/>
    <col min="15342" max="15342" width="10.265625" style="9" bestFit="1" customWidth="1"/>
    <col min="15343" max="15345" width="7.3984375" style="9" customWidth="1"/>
    <col min="15346" max="15350" width="8.59765625" style="9" bestFit="1" customWidth="1"/>
    <col min="15351" max="15351" width="9.73046875" style="9" bestFit="1" customWidth="1"/>
    <col min="15352" max="15352" width="10.86328125" style="9" bestFit="1" customWidth="1"/>
    <col min="15353" max="15353" width="9.73046875" style="9" bestFit="1" customWidth="1"/>
    <col min="15354" max="15354" width="10.73046875" style="9" bestFit="1" customWidth="1"/>
    <col min="15355" max="15356" width="10.59765625" style="9" bestFit="1" customWidth="1"/>
    <col min="15357" max="15357" width="11.59765625" style="9" bestFit="1" customWidth="1"/>
    <col min="15358" max="15358" width="9.73046875" style="9" bestFit="1" customWidth="1"/>
    <col min="15359" max="15359" width="9.59765625" style="9" bestFit="1" customWidth="1"/>
    <col min="15360" max="15361" width="10.59765625" style="9" bestFit="1" customWidth="1"/>
    <col min="15362" max="15362" width="11.59765625" style="9" bestFit="1" customWidth="1"/>
    <col min="15363" max="15363" width="9.86328125" style="9" bestFit="1" customWidth="1"/>
    <col min="15364" max="15364" width="9.73046875" style="9" bestFit="1" customWidth="1"/>
    <col min="15365" max="15366" width="10.73046875" style="9" bestFit="1" customWidth="1"/>
    <col min="15367" max="15367" width="11.73046875" style="9" bestFit="1" customWidth="1"/>
    <col min="15368" max="15368" width="12.265625" style="9" bestFit="1" customWidth="1"/>
    <col min="15369" max="15369" width="10.59765625" style="9" bestFit="1" customWidth="1"/>
    <col min="15370" max="15370" width="8.59765625" style="9" bestFit="1" customWidth="1"/>
    <col min="15371" max="15371" width="11.86328125" style="9" bestFit="1" customWidth="1"/>
    <col min="15372" max="15372" width="11" style="9" bestFit="1" customWidth="1"/>
    <col min="15373" max="15373" width="12" style="9" bestFit="1" customWidth="1"/>
    <col min="15374" max="15374" width="8.3984375" style="9" bestFit="1" customWidth="1"/>
    <col min="15375" max="15375" width="12.3984375" style="9" bestFit="1" customWidth="1"/>
    <col min="15376" max="15376" width="12.59765625" style="9" bestFit="1" customWidth="1"/>
    <col min="15377" max="15377" width="11.73046875" style="9" bestFit="1" customWidth="1"/>
    <col min="15378" max="15378" width="11.86328125" style="9" bestFit="1" customWidth="1"/>
    <col min="15379" max="15379" width="12" style="9" bestFit="1" customWidth="1"/>
    <col min="15380" max="15380" width="14.3984375" style="9" bestFit="1" customWidth="1"/>
    <col min="15381" max="15381" width="13.59765625" style="9" bestFit="1" customWidth="1"/>
    <col min="15382" max="15382" width="13.73046875" style="9" bestFit="1" customWidth="1"/>
    <col min="15383" max="15383" width="13.86328125" style="9" bestFit="1" customWidth="1"/>
    <col min="15384" max="15595" width="9.06640625" style="9"/>
    <col min="15596" max="15596" width="15.3984375" style="9" bestFit="1" customWidth="1"/>
    <col min="15597" max="15597" width="11.1328125" style="9" bestFit="1" customWidth="1"/>
    <col min="15598" max="15598" width="10.265625" style="9" bestFit="1" customWidth="1"/>
    <col min="15599" max="15601" width="7.3984375" style="9" customWidth="1"/>
    <col min="15602" max="15606" width="8.59765625" style="9" bestFit="1" customWidth="1"/>
    <col min="15607" max="15607" width="9.73046875" style="9" bestFit="1" customWidth="1"/>
    <col min="15608" max="15608" width="10.86328125" style="9" bestFit="1" customWidth="1"/>
    <col min="15609" max="15609" width="9.73046875" style="9" bestFit="1" customWidth="1"/>
    <col min="15610" max="15610" width="10.73046875" style="9" bestFit="1" customWidth="1"/>
    <col min="15611" max="15612" width="10.59765625" style="9" bestFit="1" customWidth="1"/>
    <col min="15613" max="15613" width="11.59765625" style="9" bestFit="1" customWidth="1"/>
    <col min="15614" max="15614" width="9.73046875" style="9" bestFit="1" customWidth="1"/>
    <col min="15615" max="15615" width="9.59765625" style="9" bestFit="1" customWidth="1"/>
    <col min="15616" max="15617" width="10.59765625" style="9" bestFit="1" customWidth="1"/>
    <col min="15618" max="15618" width="11.59765625" style="9" bestFit="1" customWidth="1"/>
    <col min="15619" max="15619" width="9.86328125" style="9" bestFit="1" customWidth="1"/>
    <col min="15620" max="15620" width="9.73046875" style="9" bestFit="1" customWidth="1"/>
    <col min="15621" max="15622" width="10.73046875" style="9" bestFit="1" customWidth="1"/>
    <col min="15623" max="15623" width="11.73046875" style="9" bestFit="1" customWidth="1"/>
    <col min="15624" max="15624" width="12.265625" style="9" bestFit="1" customWidth="1"/>
    <col min="15625" max="15625" width="10.59765625" style="9" bestFit="1" customWidth="1"/>
    <col min="15626" max="15626" width="8.59765625" style="9" bestFit="1" customWidth="1"/>
    <col min="15627" max="15627" width="11.86328125" style="9" bestFit="1" customWidth="1"/>
    <col min="15628" max="15628" width="11" style="9" bestFit="1" customWidth="1"/>
    <col min="15629" max="15629" width="12" style="9" bestFit="1" customWidth="1"/>
    <col min="15630" max="15630" width="8.3984375" style="9" bestFit="1" customWidth="1"/>
    <col min="15631" max="15631" width="12.3984375" style="9" bestFit="1" customWidth="1"/>
    <col min="15632" max="15632" width="12.59765625" style="9" bestFit="1" customWidth="1"/>
    <col min="15633" max="15633" width="11.73046875" style="9" bestFit="1" customWidth="1"/>
    <col min="15634" max="15634" width="11.86328125" style="9" bestFit="1" customWidth="1"/>
    <col min="15635" max="15635" width="12" style="9" bestFit="1" customWidth="1"/>
    <col min="15636" max="15636" width="14.3984375" style="9" bestFit="1" customWidth="1"/>
    <col min="15637" max="15637" width="13.59765625" style="9" bestFit="1" customWidth="1"/>
    <col min="15638" max="15638" width="13.73046875" style="9" bestFit="1" customWidth="1"/>
    <col min="15639" max="15639" width="13.86328125" style="9" bestFit="1" customWidth="1"/>
    <col min="15640" max="15851" width="9.06640625" style="9"/>
    <col min="15852" max="15852" width="15.3984375" style="9" bestFit="1" customWidth="1"/>
    <col min="15853" max="15853" width="11.1328125" style="9" bestFit="1" customWidth="1"/>
    <col min="15854" max="15854" width="10.265625" style="9" bestFit="1" customWidth="1"/>
    <col min="15855" max="15857" width="7.3984375" style="9" customWidth="1"/>
    <col min="15858" max="15862" width="8.59765625" style="9" bestFit="1" customWidth="1"/>
    <col min="15863" max="15863" width="9.73046875" style="9" bestFit="1" customWidth="1"/>
    <col min="15864" max="15864" width="10.86328125" style="9" bestFit="1" customWidth="1"/>
    <col min="15865" max="15865" width="9.73046875" style="9" bestFit="1" customWidth="1"/>
    <col min="15866" max="15866" width="10.73046875" style="9" bestFit="1" customWidth="1"/>
    <col min="15867" max="15868" width="10.59765625" style="9" bestFit="1" customWidth="1"/>
    <col min="15869" max="15869" width="11.59765625" style="9" bestFit="1" customWidth="1"/>
    <col min="15870" max="15870" width="9.73046875" style="9" bestFit="1" customWidth="1"/>
    <col min="15871" max="15871" width="9.59765625" style="9" bestFit="1" customWidth="1"/>
    <col min="15872" max="15873" width="10.59765625" style="9" bestFit="1" customWidth="1"/>
    <col min="15874" max="15874" width="11.59765625" style="9" bestFit="1" customWidth="1"/>
    <col min="15875" max="15875" width="9.86328125" style="9" bestFit="1" customWidth="1"/>
    <col min="15876" max="15876" width="9.73046875" style="9" bestFit="1" customWidth="1"/>
    <col min="15877" max="15878" width="10.73046875" style="9" bestFit="1" customWidth="1"/>
    <col min="15879" max="15879" width="11.73046875" style="9" bestFit="1" customWidth="1"/>
    <col min="15880" max="15880" width="12.265625" style="9" bestFit="1" customWidth="1"/>
    <col min="15881" max="15881" width="10.59765625" style="9" bestFit="1" customWidth="1"/>
    <col min="15882" max="15882" width="8.59765625" style="9" bestFit="1" customWidth="1"/>
    <col min="15883" max="15883" width="11.86328125" style="9" bestFit="1" customWidth="1"/>
    <col min="15884" max="15884" width="11" style="9" bestFit="1" customWidth="1"/>
    <col min="15885" max="15885" width="12" style="9" bestFit="1" customWidth="1"/>
    <col min="15886" max="15886" width="8.3984375" style="9" bestFit="1" customWidth="1"/>
    <col min="15887" max="15887" width="12.3984375" style="9" bestFit="1" customWidth="1"/>
    <col min="15888" max="15888" width="12.59765625" style="9" bestFit="1" customWidth="1"/>
    <col min="15889" max="15889" width="11.73046875" style="9" bestFit="1" customWidth="1"/>
    <col min="15890" max="15890" width="11.86328125" style="9" bestFit="1" customWidth="1"/>
    <col min="15891" max="15891" width="12" style="9" bestFit="1" customWidth="1"/>
    <col min="15892" max="15892" width="14.3984375" style="9" bestFit="1" customWidth="1"/>
    <col min="15893" max="15893" width="13.59765625" style="9" bestFit="1" customWidth="1"/>
    <col min="15894" max="15894" width="13.73046875" style="9" bestFit="1" customWidth="1"/>
    <col min="15895" max="15895" width="13.86328125" style="9" bestFit="1" customWidth="1"/>
    <col min="15896" max="16107" width="9.06640625" style="9"/>
    <col min="16108" max="16108" width="15.3984375" style="9" bestFit="1" customWidth="1"/>
    <col min="16109" max="16109" width="11.1328125" style="9" bestFit="1" customWidth="1"/>
    <col min="16110" max="16110" width="10.265625" style="9" bestFit="1" customWidth="1"/>
    <col min="16111" max="16113" width="7.3984375" style="9" customWidth="1"/>
    <col min="16114" max="16118" width="8.59765625" style="9" bestFit="1" customWidth="1"/>
    <col min="16119" max="16119" width="9.73046875" style="9" bestFit="1" customWidth="1"/>
    <col min="16120" max="16120" width="10.86328125" style="9" bestFit="1" customWidth="1"/>
    <col min="16121" max="16121" width="9.73046875" style="9" bestFit="1" customWidth="1"/>
    <col min="16122" max="16122" width="10.73046875" style="9" bestFit="1" customWidth="1"/>
    <col min="16123" max="16124" width="10.59765625" style="9" bestFit="1" customWidth="1"/>
    <col min="16125" max="16125" width="11.59765625" style="9" bestFit="1" customWidth="1"/>
    <col min="16126" max="16126" width="9.73046875" style="9" bestFit="1" customWidth="1"/>
    <col min="16127" max="16127" width="9.59765625" style="9" bestFit="1" customWidth="1"/>
    <col min="16128" max="16129" width="10.59765625" style="9" bestFit="1" customWidth="1"/>
    <col min="16130" max="16130" width="11.59765625" style="9" bestFit="1" customWidth="1"/>
    <col min="16131" max="16131" width="9.86328125" style="9" bestFit="1" customWidth="1"/>
    <col min="16132" max="16132" width="9.73046875" style="9" bestFit="1" customWidth="1"/>
    <col min="16133" max="16134" width="10.73046875" style="9" bestFit="1" customWidth="1"/>
    <col min="16135" max="16135" width="11.73046875" style="9" bestFit="1" customWidth="1"/>
    <col min="16136" max="16136" width="12.265625" style="9" bestFit="1" customWidth="1"/>
    <col min="16137" max="16137" width="10.59765625" style="9" bestFit="1" customWidth="1"/>
    <col min="16138" max="16138" width="8.59765625" style="9" bestFit="1" customWidth="1"/>
    <col min="16139" max="16139" width="11.86328125" style="9" bestFit="1" customWidth="1"/>
    <col min="16140" max="16140" width="11" style="9" bestFit="1" customWidth="1"/>
    <col min="16141" max="16141" width="12" style="9" bestFit="1" customWidth="1"/>
    <col min="16142" max="16142" width="8.3984375" style="9" bestFit="1" customWidth="1"/>
    <col min="16143" max="16143" width="12.3984375" style="9" bestFit="1" customWidth="1"/>
    <col min="16144" max="16144" width="12.59765625" style="9" bestFit="1" customWidth="1"/>
    <col min="16145" max="16145" width="11.73046875" style="9" bestFit="1" customWidth="1"/>
    <col min="16146" max="16146" width="11.86328125" style="9" bestFit="1" customWidth="1"/>
    <col min="16147" max="16147" width="12" style="9" bestFit="1" customWidth="1"/>
    <col min="16148" max="16148" width="14.3984375" style="9" bestFit="1" customWidth="1"/>
    <col min="16149" max="16149" width="13.59765625" style="9" bestFit="1" customWidth="1"/>
    <col min="16150" max="16150" width="13.73046875" style="9" bestFit="1" customWidth="1"/>
    <col min="16151" max="16151" width="13.86328125" style="9" bestFit="1" customWidth="1"/>
    <col min="16152" max="16384" width="9.06640625" style="9"/>
  </cols>
  <sheetData>
    <row r="1" spans="1:23">
      <c r="A1" s="83" t="s">
        <v>0</v>
      </c>
      <c r="B1" s="83" t="s">
        <v>1</v>
      </c>
      <c r="C1" s="83" t="s">
        <v>2</v>
      </c>
      <c r="D1" s="84" t="s">
        <v>3</v>
      </c>
      <c r="E1" s="84" t="s">
        <v>4</v>
      </c>
      <c r="F1" s="84" t="s">
        <v>5</v>
      </c>
      <c r="G1" s="84" t="s">
        <v>6</v>
      </c>
      <c r="H1" s="84" t="s">
        <v>7</v>
      </c>
      <c r="I1" s="84" t="s">
        <v>8</v>
      </c>
      <c r="J1" s="84" t="s">
        <v>9</v>
      </c>
      <c r="K1" s="84" t="s">
        <v>10</v>
      </c>
      <c r="L1" s="84" t="s">
        <v>11</v>
      </c>
      <c r="M1" s="84" t="s">
        <v>12</v>
      </c>
      <c r="N1" s="84" t="s">
        <v>13</v>
      </c>
      <c r="O1" s="84" t="s">
        <v>14</v>
      </c>
      <c r="P1" s="85" t="s">
        <v>15</v>
      </c>
      <c r="Q1" s="85" t="s">
        <v>16</v>
      </c>
      <c r="R1" s="86" t="s">
        <v>17</v>
      </c>
      <c r="S1" s="86" t="s">
        <v>18</v>
      </c>
      <c r="T1" s="86" t="s">
        <v>19</v>
      </c>
      <c r="U1" s="87" t="s">
        <v>20</v>
      </c>
      <c r="V1" s="87" t="s">
        <v>21</v>
      </c>
      <c r="W1" s="88" t="s">
        <v>22</v>
      </c>
    </row>
    <row r="2" spans="1:23">
      <c r="A2" s="90" t="s">
        <v>23</v>
      </c>
      <c r="B2" s="91" t="s">
        <v>24</v>
      </c>
      <c r="C2" s="91"/>
      <c r="D2" s="92">
        <v>5</v>
      </c>
      <c r="E2" s="92">
        <v>5</v>
      </c>
      <c r="F2" s="92">
        <v>5</v>
      </c>
      <c r="G2" s="92">
        <v>5</v>
      </c>
      <c r="H2" s="92">
        <v>5</v>
      </c>
      <c r="I2" s="92">
        <v>5</v>
      </c>
      <c r="J2" s="92">
        <v>5</v>
      </c>
      <c r="K2" s="92">
        <v>5</v>
      </c>
      <c r="L2" s="92">
        <v>5</v>
      </c>
      <c r="M2" s="92">
        <v>5</v>
      </c>
      <c r="N2" s="92">
        <v>5</v>
      </c>
      <c r="O2" s="92">
        <v>5</v>
      </c>
      <c r="P2" s="92">
        <v>5</v>
      </c>
      <c r="Q2" s="93">
        <v>225</v>
      </c>
      <c r="R2" s="93">
        <v>1700</v>
      </c>
      <c r="S2" s="93">
        <v>5.0000000000000001E-4</v>
      </c>
      <c r="T2" s="92">
        <f>0.693/P2</f>
        <v>0.1386</v>
      </c>
      <c r="U2" s="91">
        <v>15</v>
      </c>
      <c r="V2" s="91">
        <v>225</v>
      </c>
      <c r="W2" s="93">
        <v>10</v>
      </c>
    </row>
    <row r="3" spans="1:23">
      <c r="A3" s="94" t="s">
        <v>25</v>
      </c>
      <c r="B3" s="91" t="s">
        <v>26</v>
      </c>
      <c r="C3" s="91"/>
      <c r="D3" s="92">
        <v>5</v>
      </c>
      <c r="E3" s="92">
        <v>5</v>
      </c>
      <c r="F3" s="92">
        <v>5</v>
      </c>
      <c r="G3" s="92">
        <v>5</v>
      </c>
      <c r="H3" s="92">
        <v>5</v>
      </c>
      <c r="I3" s="92">
        <v>5</v>
      </c>
      <c r="J3" s="92">
        <v>5</v>
      </c>
      <c r="K3" s="92">
        <v>5</v>
      </c>
      <c r="L3" s="92">
        <v>5</v>
      </c>
      <c r="M3" s="92">
        <v>5</v>
      </c>
      <c r="N3" s="92">
        <v>5</v>
      </c>
      <c r="O3" s="92">
        <v>5</v>
      </c>
      <c r="P3" s="92">
        <v>5</v>
      </c>
      <c r="Q3" s="93">
        <v>241</v>
      </c>
      <c r="R3" s="93">
        <v>4</v>
      </c>
      <c r="S3" s="93">
        <v>5.0000000000000001E-4</v>
      </c>
      <c r="T3" s="92">
        <f t="shared" ref="T3" si="0">0.693/P3</f>
        <v>0.1386</v>
      </c>
      <c r="U3" s="91">
        <v>15</v>
      </c>
      <c r="V3" s="91">
        <v>241</v>
      </c>
      <c r="W3" s="93">
        <v>157753</v>
      </c>
    </row>
    <row r="4" spans="1:23">
      <c r="A4" s="90" t="s">
        <v>27</v>
      </c>
      <c r="B4" s="91" t="s">
        <v>24</v>
      </c>
      <c r="C4" s="91"/>
      <c r="D4" s="92">
        <v>5</v>
      </c>
      <c r="E4" s="92">
        <v>5</v>
      </c>
      <c r="F4" s="92">
        <v>5</v>
      </c>
      <c r="G4" s="92">
        <v>5</v>
      </c>
      <c r="H4" s="92">
        <v>5</v>
      </c>
      <c r="I4" s="92">
        <v>5</v>
      </c>
      <c r="J4" s="92">
        <v>5</v>
      </c>
      <c r="K4" s="92">
        <v>5</v>
      </c>
      <c r="L4" s="92">
        <v>5</v>
      </c>
      <c r="M4" s="92">
        <v>5</v>
      </c>
      <c r="N4" s="92">
        <v>5</v>
      </c>
      <c r="O4" s="92">
        <v>5</v>
      </c>
      <c r="P4" s="92">
        <v>5</v>
      </c>
      <c r="Q4" s="93">
        <v>217</v>
      </c>
      <c r="R4" s="93">
        <v>10</v>
      </c>
      <c r="S4" s="93"/>
      <c r="T4" s="92">
        <f t="shared" ref="T4:T6" si="1">0.693/P4</f>
        <v>0.1386</v>
      </c>
      <c r="U4" s="91">
        <v>15</v>
      </c>
      <c r="V4" s="91">
        <v>217</v>
      </c>
      <c r="W4" s="93">
        <v>3.7384259259259298E-7</v>
      </c>
    </row>
    <row r="5" spans="1:23">
      <c r="A5" s="90" t="s">
        <v>28</v>
      </c>
      <c r="B5" s="91" t="s">
        <v>24</v>
      </c>
      <c r="C5" s="91"/>
      <c r="D5" s="92">
        <v>5</v>
      </c>
      <c r="E5" s="92">
        <v>5</v>
      </c>
      <c r="F5" s="92">
        <v>5</v>
      </c>
      <c r="G5" s="92">
        <v>5</v>
      </c>
      <c r="H5" s="92">
        <v>5</v>
      </c>
      <c r="I5" s="92">
        <v>5</v>
      </c>
      <c r="J5" s="92">
        <v>5</v>
      </c>
      <c r="K5" s="92">
        <v>5</v>
      </c>
      <c r="L5" s="92">
        <v>5</v>
      </c>
      <c r="M5" s="92">
        <v>5</v>
      </c>
      <c r="N5" s="92">
        <v>5</v>
      </c>
      <c r="O5" s="92">
        <v>5</v>
      </c>
      <c r="P5" s="92">
        <v>5</v>
      </c>
      <c r="Q5" s="93">
        <v>218</v>
      </c>
      <c r="R5" s="93">
        <v>10</v>
      </c>
      <c r="S5" s="93"/>
      <c r="T5" s="92">
        <f t="shared" si="1"/>
        <v>0.1386</v>
      </c>
      <c r="U5" s="91">
        <v>15</v>
      </c>
      <c r="V5" s="91">
        <v>218</v>
      </c>
      <c r="W5" s="93">
        <v>1.7361111111111101E-5</v>
      </c>
    </row>
    <row r="6" spans="1:23">
      <c r="A6" s="90" t="s">
        <v>29</v>
      </c>
      <c r="B6" s="91" t="s">
        <v>24</v>
      </c>
      <c r="C6" s="91"/>
      <c r="D6" s="92">
        <v>5</v>
      </c>
      <c r="E6" s="92">
        <v>5</v>
      </c>
      <c r="F6" s="92">
        <v>5</v>
      </c>
      <c r="G6" s="92">
        <v>5</v>
      </c>
      <c r="H6" s="92">
        <v>5</v>
      </c>
      <c r="I6" s="92">
        <v>5</v>
      </c>
      <c r="J6" s="92">
        <v>5</v>
      </c>
      <c r="K6" s="92">
        <v>5</v>
      </c>
      <c r="L6" s="92">
        <v>5</v>
      </c>
      <c r="M6" s="92">
        <v>5</v>
      </c>
      <c r="N6" s="92">
        <v>5</v>
      </c>
      <c r="O6" s="92">
        <v>5</v>
      </c>
      <c r="P6" s="92">
        <v>5</v>
      </c>
      <c r="Q6" s="93">
        <v>137</v>
      </c>
      <c r="R6" s="93">
        <v>0.4</v>
      </c>
      <c r="S6" s="93"/>
      <c r="T6" s="92">
        <f t="shared" si="1"/>
        <v>0.1386</v>
      </c>
      <c r="U6" s="91"/>
      <c r="V6" s="91">
        <v>137</v>
      </c>
      <c r="W6" s="93">
        <v>1.77222222222222E-3</v>
      </c>
    </row>
    <row r="7" spans="1:23">
      <c r="A7" s="90" t="s">
        <v>30</v>
      </c>
      <c r="B7" s="91" t="s">
        <v>24</v>
      </c>
      <c r="C7" s="91"/>
      <c r="D7" s="92">
        <v>5</v>
      </c>
      <c r="E7" s="92">
        <v>5</v>
      </c>
      <c r="F7" s="92">
        <v>5</v>
      </c>
      <c r="G7" s="92">
        <v>5</v>
      </c>
      <c r="H7" s="92">
        <v>5</v>
      </c>
      <c r="I7" s="92">
        <v>5</v>
      </c>
      <c r="J7" s="92">
        <v>5</v>
      </c>
      <c r="K7" s="92">
        <v>5</v>
      </c>
      <c r="L7" s="92">
        <v>5</v>
      </c>
      <c r="M7" s="92">
        <v>5</v>
      </c>
      <c r="N7" s="92">
        <v>5</v>
      </c>
      <c r="O7" s="92">
        <v>5</v>
      </c>
      <c r="P7" s="92">
        <v>5</v>
      </c>
      <c r="Q7" s="93">
        <v>210</v>
      </c>
      <c r="R7" s="93">
        <v>480</v>
      </c>
      <c r="S7" s="93">
        <v>0.05</v>
      </c>
      <c r="T7" s="92">
        <f t="shared" ref="T7:T9" si="2">0.693/P7</f>
        <v>0.1386</v>
      </c>
      <c r="U7" s="91">
        <v>15</v>
      </c>
      <c r="V7" s="91">
        <v>210</v>
      </c>
      <c r="W7" s="93">
        <v>5.0129999999999999</v>
      </c>
    </row>
    <row r="8" spans="1:23">
      <c r="A8" s="90" t="s">
        <v>31</v>
      </c>
      <c r="B8" s="91" t="s">
        <v>24</v>
      </c>
      <c r="C8" s="91"/>
      <c r="D8" s="92">
        <v>5</v>
      </c>
      <c r="E8" s="92">
        <v>5</v>
      </c>
      <c r="F8" s="92">
        <v>5</v>
      </c>
      <c r="G8" s="92">
        <v>5</v>
      </c>
      <c r="H8" s="92">
        <v>5</v>
      </c>
      <c r="I8" s="92">
        <v>5</v>
      </c>
      <c r="J8" s="92">
        <v>5</v>
      </c>
      <c r="K8" s="92">
        <v>5</v>
      </c>
      <c r="L8" s="92">
        <v>5</v>
      </c>
      <c r="M8" s="92">
        <v>5</v>
      </c>
      <c r="N8" s="92">
        <v>5</v>
      </c>
      <c r="O8" s="92">
        <v>5</v>
      </c>
      <c r="P8" s="92">
        <v>5</v>
      </c>
      <c r="Q8" s="93">
        <v>213</v>
      </c>
      <c r="R8" s="93">
        <v>480</v>
      </c>
      <c r="S8" s="93">
        <v>0.05</v>
      </c>
      <c r="T8" s="92">
        <f t="shared" si="2"/>
        <v>0.1386</v>
      </c>
      <c r="U8" s="91">
        <v>15</v>
      </c>
      <c r="V8" s="91">
        <v>213</v>
      </c>
      <c r="W8" s="93">
        <v>3.16597222222222E-2</v>
      </c>
    </row>
    <row r="9" spans="1:23">
      <c r="A9" s="90" t="s">
        <v>32</v>
      </c>
      <c r="B9" s="91" t="s">
        <v>24</v>
      </c>
      <c r="C9" s="91"/>
      <c r="D9" s="92">
        <v>5</v>
      </c>
      <c r="E9" s="92">
        <v>5</v>
      </c>
      <c r="F9" s="92">
        <v>5</v>
      </c>
      <c r="G9" s="92">
        <v>5</v>
      </c>
      <c r="H9" s="92">
        <v>5</v>
      </c>
      <c r="I9" s="92">
        <v>5</v>
      </c>
      <c r="J9" s="92">
        <v>5</v>
      </c>
      <c r="K9" s="92">
        <v>5</v>
      </c>
      <c r="L9" s="92">
        <v>5</v>
      </c>
      <c r="M9" s="92">
        <v>5</v>
      </c>
      <c r="N9" s="92">
        <v>5</v>
      </c>
      <c r="O9" s="92">
        <v>5</v>
      </c>
      <c r="P9" s="92">
        <v>5</v>
      </c>
      <c r="Q9" s="93">
        <v>214</v>
      </c>
      <c r="R9" s="93">
        <v>480</v>
      </c>
      <c r="S9" s="93">
        <v>0.05</v>
      </c>
      <c r="T9" s="92">
        <f t="shared" si="2"/>
        <v>0.1386</v>
      </c>
      <c r="U9" s="91">
        <v>15</v>
      </c>
      <c r="V9" s="91">
        <v>214</v>
      </c>
      <c r="W9" s="93">
        <v>1.38194444444444E-2</v>
      </c>
    </row>
    <row r="10" spans="1:23">
      <c r="A10" s="94" t="s">
        <v>33</v>
      </c>
      <c r="B10" s="91" t="s">
        <v>26</v>
      </c>
      <c r="C10" s="91"/>
      <c r="D10" s="92">
        <v>5</v>
      </c>
      <c r="E10" s="92">
        <v>5</v>
      </c>
      <c r="F10" s="92">
        <v>5</v>
      </c>
      <c r="G10" s="92">
        <v>5</v>
      </c>
      <c r="H10" s="92">
        <v>5</v>
      </c>
      <c r="I10" s="92">
        <v>5</v>
      </c>
      <c r="J10" s="92">
        <v>5</v>
      </c>
      <c r="K10" s="92">
        <v>5</v>
      </c>
      <c r="L10" s="92">
        <v>5</v>
      </c>
      <c r="M10" s="92">
        <v>5</v>
      </c>
      <c r="N10" s="92">
        <v>5</v>
      </c>
      <c r="O10" s="92">
        <v>5</v>
      </c>
      <c r="P10" s="92">
        <v>5</v>
      </c>
      <c r="Q10" s="93">
        <v>137</v>
      </c>
      <c r="R10" s="93">
        <v>10</v>
      </c>
      <c r="S10" s="93">
        <v>1</v>
      </c>
      <c r="T10" s="92">
        <f t="shared" ref="T10" si="3">0.693/P10</f>
        <v>0.1386</v>
      </c>
      <c r="U10" s="91">
        <v>200</v>
      </c>
      <c r="V10" s="91">
        <v>137</v>
      </c>
      <c r="W10" s="93">
        <v>11010.9915</v>
      </c>
    </row>
    <row r="11" spans="1:23">
      <c r="A11" s="90" t="s">
        <v>34</v>
      </c>
      <c r="B11" s="91" t="s">
        <v>24</v>
      </c>
      <c r="C11" s="91"/>
      <c r="D11" s="92">
        <v>5</v>
      </c>
      <c r="E11" s="92">
        <v>5</v>
      </c>
      <c r="F11" s="92">
        <v>5</v>
      </c>
      <c r="G11" s="92">
        <v>5</v>
      </c>
      <c r="H11" s="92">
        <v>5</v>
      </c>
      <c r="I11" s="92">
        <v>5</v>
      </c>
      <c r="J11" s="92">
        <v>5</v>
      </c>
      <c r="K11" s="92">
        <v>5</v>
      </c>
      <c r="L11" s="92">
        <v>5</v>
      </c>
      <c r="M11" s="92">
        <v>5</v>
      </c>
      <c r="N11" s="92">
        <v>5</v>
      </c>
      <c r="O11" s="92">
        <v>5</v>
      </c>
      <c r="P11" s="92">
        <v>5</v>
      </c>
      <c r="Q11" s="93">
        <v>221</v>
      </c>
      <c r="R11" s="93">
        <v>250</v>
      </c>
      <c r="S11" s="93"/>
      <c r="T11" s="92">
        <f t="shared" ref="T11" si="4">0.693/P11</f>
        <v>0.1386</v>
      </c>
      <c r="U11" s="91">
        <v>15</v>
      </c>
      <c r="V11" s="91">
        <v>221</v>
      </c>
      <c r="W11" s="93">
        <v>3.4027777777777802E-3</v>
      </c>
    </row>
    <row r="12" spans="1:23">
      <c r="A12" s="90" t="s">
        <v>35</v>
      </c>
      <c r="B12" s="91" t="s">
        <v>24</v>
      </c>
      <c r="C12" s="91"/>
      <c r="D12" s="92">
        <v>5</v>
      </c>
      <c r="E12" s="92">
        <v>5</v>
      </c>
      <c r="F12" s="92">
        <v>5</v>
      </c>
      <c r="G12" s="92">
        <v>5</v>
      </c>
      <c r="H12" s="92">
        <v>5</v>
      </c>
      <c r="I12" s="92">
        <v>5</v>
      </c>
      <c r="J12" s="92">
        <v>5</v>
      </c>
      <c r="K12" s="92">
        <v>5</v>
      </c>
      <c r="L12" s="92">
        <v>5</v>
      </c>
      <c r="M12" s="92">
        <v>5</v>
      </c>
      <c r="N12" s="92">
        <v>5</v>
      </c>
      <c r="O12" s="92">
        <v>5</v>
      </c>
      <c r="P12" s="92">
        <v>5</v>
      </c>
      <c r="Q12" s="93">
        <v>206</v>
      </c>
      <c r="R12" s="93">
        <v>6300</v>
      </c>
      <c r="S12" s="93"/>
      <c r="T12" s="92">
        <f t="shared" ref="T12" si="5">0.693/P12</f>
        <v>0.1386</v>
      </c>
      <c r="U12" s="91"/>
      <c r="V12" s="91">
        <v>206</v>
      </c>
      <c r="W12" s="93">
        <v>5.6597222222222196E-3</v>
      </c>
    </row>
    <row r="13" spans="1:23">
      <c r="A13" s="90" t="s">
        <v>36</v>
      </c>
      <c r="B13" s="91" t="s">
        <v>24</v>
      </c>
      <c r="C13" s="91"/>
      <c r="D13" s="92">
        <v>5</v>
      </c>
      <c r="E13" s="92">
        <v>5</v>
      </c>
      <c r="F13" s="92">
        <v>5</v>
      </c>
      <c r="G13" s="92">
        <v>5</v>
      </c>
      <c r="H13" s="92">
        <v>5</v>
      </c>
      <c r="I13" s="92">
        <v>5</v>
      </c>
      <c r="J13" s="92">
        <v>5</v>
      </c>
      <c r="K13" s="92">
        <v>5</v>
      </c>
      <c r="L13" s="92">
        <v>5</v>
      </c>
      <c r="M13" s="92">
        <v>5</v>
      </c>
      <c r="N13" s="92">
        <v>5</v>
      </c>
      <c r="O13" s="92">
        <v>5</v>
      </c>
      <c r="P13" s="92">
        <v>5</v>
      </c>
      <c r="Q13" s="93">
        <v>237</v>
      </c>
      <c r="R13" s="93">
        <v>0.2</v>
      </c>
      <c r="S13" s="93">
        <v>5.0000000000000001E-4</v>
      </c>
      <c r="T13" s="92">
        <f t="shared" ref="T13:T14" si="6">0.693/P13</f>
        <v>0.1386</v>
      </c>
      <c r="U13" s="91">
        <v>15</v>
      </c>
      <c r="V13" s="91">
        <v>237</v>
      </c>
      <c r="W13" s="93">
        <v>782560000</v>
      </c>
    </row>
    <row r="14" spans="1:23">
      <c r="A14" s="90" t="s">
        <v>37</v>
      </c>
      <c r="B14" s="91" t="s">
        <v>24</v>
      </c>
      <c r="C14" s="91"/>
      <c r="D14" s="92">
        <v>5</v>
      </c>
      <c r="E14" s="92">
        <v>5</v>
      </c>
      <c r="F14" s="92">
        <v>5</v>
      </c>
      <c r="G14" s="92">
        <v>5</v>
      </c>
      <c r="H14" s="92">
        <v>5</v>
      </c>
      <c r="I14" s="92">
        <v>5</v>
      </c>
      <c r="J14" s="92">
        <v>5</v>
      </c>
      <c r="K14" s="92">
        <v>5</v>
      </c>
      <c r="L14" s="92">
        <v>5</v>
      </c>
      <c r="M14" s="92">
        <v>5</v>
      </c>
      <c r="N14" s="92">
        <v>5</v>
      </c>
      <c r="O14" s="92">
        <v>5</v>
      </c>
      <c r="P14" s="92">
        <v>5</v>
      </c>
      <c r="Q14" s="93">
        <v>233</v>
      </c>
      <c r="R14" s="93">
        <v>2000</v>
      </c>
      <c r="S14" s="93">
        <v>5.0000000000000001E-4</v>
      </c>
      <c r="T14" s="92">
        <f t="shared" si="6"/>
        <v>0.1386</v>
      </c>
      <c r="U14" s="91">
        <v>300</v>
      </c>
      <c r="V14" s="91">
        <v>233</v>
      </c>
      <c r="W14" s="93">
        <v>26.966999999999999</v>
      </c>
    </row>
    <row r="15" spans="1:23">
      <c r="A15" s="90" t="s">
        <v>38</v>
      </c>
      <c r="B15" s="91" t="s">
        <v>24</v>
      </c>
      <c r="C15" s="91"/>
      <c r="D15" s="92">
        <v>5</v>
      </c>
      <c r="E15" s="92">
        <v>5</v>
      </c>
      <c r="F15" s="92">
        <v>5</v>
      </c>
      <c r="G15" s="92">
        <v>5</v>
      </c>
      <c r="H15" s="92">
        <v>5</v>
      </c>
      <c r="I15" s="92">
        <v>5</v>
      </c>
      <c r="J15" s="92">
        <v>5</v>
      </c>
      <c r="K15" s="92">
        <v>5</v>
      </c>
      <c r="L15" s="92">
        <v>5</v>
      </c>
      <c r="M15" s="92">
        <v>5</v>
      </c>
      <c r="N15" s="92">
        <v>5</v>
      </c>
      <c r="O15" s="92">
        <v>5</v>
      </c>
      <c r="P15" s="92">
        <v>5</v>
      </c>
      <c r="Q15" s="93">
        <v>209</v>
      </c>
      <c r="R15" s="93">
        <v>150</v>
      </c>
      <c r="S15" s="93">
        <v>0.2</v>
      </c>
      <c r="T15" s="92">
        <f t="shared" ref="T15:T21" si="7">0.693/P15</f>
        <v>0.1386</v>
      </c>
      <c r="U15" s="91"/>
      <c r="V15" s="91">
        <v>209</v>
      </c>
      <c r="W15" s="93">
        <v>0.135541666666667</v>
      </c>
    </row>
    <row r="16" spans="1:23">
      <c r="A16" s="90" t="s">
        <v>39</v>
      </c>
      <c r="B16" s="91" t="s">
        <v>24</v>
      </c>
      <c r="C16" s="91"/>
      <c r="D16" s="92">
        <v>5</v>
      </c>
      <c r="E16" s="92">
        <v>5</v>
      </c>
      <c r="F16" s="92">
        <v>5</v>
      </c>
      <c r="G16" s="92">
        <v>5</v>
      </c>
      <c r="H16" s="92">
        <v>5</v>
      </c>
      <c r="I16" s="92">
        <v>5</v>
      </c>
      <c r="J16" s="92">
        <v>5</v>
      </c>
      <c r="K16" s="92">
        <v>5</v>
      </c>
      <c r="L16" s="92">
        <v>5</v>
      </c>
      <c r="M16" s="92">
        <v>5</v>
      </c>
      <c r="N16" s="92">
        <v>5</v>
      </c>
      <c r="O16" s="92">
        <v>5</v>
      </c>
      <c r="P16" s="92">
        <v>5</v>
      </c>
      <c r="Q16" s="93">
        <v>210</v>
      </c>
      <c r="R16" s="93">
        <v>150</v>
      </c>
      <c r="S16" s="93">
        <v>0.2</v>
      </c>
      <c r="T16" s="92">
        <f t="shared" si="7"/>
        <v>0.1386</v>
      </c>
      <c r="U16" s="91"/>
      <c r="V16" s="91">
        <v>210</v>
      </c>
      <c r="W16" s="93">
        <v>8103</v>
      </c>
    </row>
    <row r="17" spans="1:23">
      <c r="A17" s="90" t="s">
        <v>40</v>
      </c>
      <c r="B17" s="91" t="s">
        <v>24</v>
      </c>
      <c r="C17" s="91"/>
      <c r="D17" s="92">
        <v>5</v>
      </c>
      <c r="E17" s="92">
        <v>5</v>
      </c>
      <c r="F17" s="92">
        <v>5</v>
      </c>
      <c r="G17" s="92">
        <v>5</v>
      </c>
      <c r="H17" s="92">
        <v>5</v>
      </c>
      <c r="I17" s="92">
        <v>5</v>
      </c>
      <c r="J17" s="92">
        <v>5</v>
      </c>
      <c r="K17" s="92">
        <v>5</v>
      </c>
      <c r="L17" s="92">
        <v>5</v>
      </c>
      <c r="M17" s="92">
        <v>5</v>
      </c>
      <c r="N17" s="92">
        <v>5</v>
      </c>
      <c r="O17" s="92">
        <v>5</v>
      </c>
      <c r="P17" s="92">
        <v>5</v>
      </c>
      <c r="Q17" s="93">
        <v>214</v>
      </c>
      <c r="R17" s="93">
        <v>150</v>
      </c>
      <c r="S17" s="93">
        <v>0.2</v>
      </c>
      <c r="T17" s="92">
        <f t="shared" si="7"/>
        <v>0.1386</v>
      </c>
      <c r="U17" s="91"/>
      <c r="V17" s="91">
        <v>214</v>
      </c>
      <c r="W17" s="93">
        <v>1.8611111111111099E-2</v>
      </c>
    </row>
    <row r="18" spans="1:23">
      <c r="A18" s="90" t="s">
        <v>41</v>
      </c>
      <c r="B18" s="91" t="s">
        <v>24</v>
      </c>
      <c r="C18" s="91"/>
      <c r="D18" s="92">
        <v>5</v>
      </c>
      <c r="E18" s="92">
        <v>5</v>
      </c>
      <c r="F18" s="92">
        <v>5</v>
      </c>
      <c r="G18" s="92">
        <v>5</v>
      </c>
      <c r="H18" s="92">
        <v>5</v>
      </c>
      <c r="I18" s="92">
        <v>5</v>
      </c>
      <c r="J18" s="92">
        <v>5</v>
      </c>
      <c r="K18" s="92">
        <v>5</v>
      </c>
      <c r="L18" s="92">
        <v>5</v>
      </c>
      <c r="M18" s="92">
        <v>5</v>
      </c>
      <c r="N18" s="92">
        <v>5</v>
      </c>
      <c r="O18" s="92">
        <v>5</v>
      </c>
      <c r="P18" s="92">
        <v>5</v>
      </c>
      <c r="Q18" s="93">
        <v>210</v>
      </c>
      <c r="R18" s="93">
        <v>210</v>
      </c>
      <c r="S18" s="93"/>
      <c r="T18" s="92">
        <f t="shared" si="7"/>
        <v>0.1386</v>
      </c>
      <c r="U18" s="91">
        <v>15</v>
      </c>
      <c r="V18" s="91">
        <v>210</v>
      </c>
      <c r="W18" s="93">
        <v>138.376</v>
      </c>
    </row>
    <row r="19" spans="1:23">
      <c r="A19" s="90" t="s">
        <v>42</v>
      </c>
      <c r="B19" s="91" t="s">
        <v>24</v>
      </c>
      <c r="C19" s="91"/>
      <c r="D19" s="92">
        <v>5</v>
      </c>
      <c r="E19" s="92">
        <v>5</v>
      </c>
      <c r="F19" s="92">
        <v>5</v>
      </c>
      <c r="G19" s="92">
        <v>5</v>
      </c>
      <c r="H19" s="92">
        <v>5</v>
      </c>
      <c r="I19" s="92">
        <v>5</v>
      </c>
      <c r="J19" s="92">
        <v>5</v>
      </c>
      <c r="K19" s="92">
        <v>5</v>
      </c>
      <c r="L19" s="92">
        <v>5</v>
      </c>
      <c r="M19" s="92">
        <v>5</v>
      </c>
      <c r="N19" s="92">
        <v>5</v>
      </c>
      <c r="O19" s="92">
        <v>5</v>
      </c>
      <c r="P19" s="92">
        <v>5</v>
      </c>
      <c r="Q19" s="93">
        <v>213</v>
      </c>
      <c r="R19" s="93">
        <v>210</v>
      </c>
      <c r="S19" s="93"/>
      <c r="T19" s="92">
        <f t="shared" si="7"/>
        <v>0.1386</v>
      </c>
      <c r="U19" s="91">
        <v>15</v>
      </c>
      <c r="V19" s="91">
        <v>213</v>
      </c>
      <c r="W19" s="93">
        <v>4.8611111111111103E-11</v>
      </c>
    </row>
    <row r="20" spans="1:23">
      <c r="A20" s="90" t="s">
        <v>43</v>
      </c>
      <c r="B20" s="91" t="s">
        <v>24</v>
      </c>
      <c r="C20" s="91"/>
      <c r="D20" s="92">
        <v>5</v>
      </c>
      <c r="E20" s="92">
        <v>5</v>
      </c>
      <c r="F20" s="92">
        <v>5</v>
      </c>
      <c r="G20" s="92">
        <v>5</v>
      </c>
      <c r="H20" s="92">
        <v>5</v>
      </c>
      <c r="I20" s="92">
        <v>5</v>
      </c>
      <c r="J20" s="92">
        <v>5</v>
      </c>
      <c r="K20" s="92">
        <v>5</v>
      </c>
      <c r="L20" s="92">
        <v>5</v>
      </c>
      <c r="M20" s="92">
        <v>5</v>
      </c>
      <c r="N20" s="92">
        <v>5</v>
      </c>
      <c r="O20" s="92">
        <v>5</v>
      </c>
      <c r="P20" s="92">
        <v>5</v>
      </c>
      <c r="Q20" s="93">
        <v>214</v>
      </c>
      <c r="R20" s="93">
        <v>210</v>
      </c>
      <c r="S20" s="93"/>
      <c r="T20" s="92">
        <f t="shared" si="7"/>
        <v>0.1386</v>
      </c>
      <c r="U20" s="91">
        <v>15</v>
      </c>
      <c r="V20" s="91">
        <v>214</v>
      </c>
      <c r="W20" s="93">
        <v>1.9016203703703698E-9</v>
      </c>
    </row>
    <row r="21" spans="1:23">
      <c r="A21" s="90" t="s">
        <v>44</v>
      </c>
      <c r="B21" s="91" t="s">
        <v>24</v>
      </c>
      <c r="C21" s="91"/>
      <c r="D21" s="92">
        <v>5</v>
      </c>
      <c r="E21" s="92">
        <v>5</v>
      </c>
      <c r="F21" s="92">
        <v>5</v>
      </c>
      <c r="G21" s="92">
        <v>5</v>
      </c>
      <c r="H21" s="92">
        <v>5</v>
      </c>
      <c r="I21" s="92">
        <v>5</v>
      </c>
      <c r="J21" s="92">
        <v>5</v>
      </c>
      <c r="K21" s="92">
        <v>5</v>
      </c>
      <c r="L21" s="92">
        <v>5</v>
      </c>
      <c r="M21" s="92">
        <v>5</v>
      </c>
      <c r="N21" s="92">
        <v>5</v>
      </c>
      <c r="O21" s="92">
        <v>5</v>
      </c>
      <c r="P21" s="92">
        <v>5</v>
      </c>
      <c r="Q21" s="93">
        <v>218</v>
      </c>
      <c r="R21" s="93">
        <v>210</v>
      </c>
      <c r="S21" s="93"/>
      <c r="T21" s="92">
        <f t="shared" si="7"/>
        <v>0.1386</v>
      </c>
      <c r="U21" s="91">
        <v>15</v>
      </c>
      <c r="V21" s="91">
        <v>218</v>
      </c>
      <c r="W21" s="93">
        <v>2.1527777777777799E-3</v>
      </c>
    </row>
    <row r="22" spans="1:23">
      <c r="A22" s="90" t="s">
        <v>45</v>
      </c>
      <c r="B22" s="91" t="s">
        <v>24</v>
      </c>
      <c r="C22" s="91"/>
      <c r="D22" s="92">
        <v>5</v>
      </c>
      <c r="E22" s="92">
        <v>5</v>
      </c>
      <c r="F22" s="92">
        <v>5</v>
      </c>
      <c r="G22" s="92">
        <v>5</v>
      </c>
      <c r="H22" s="92">
        <v>5</v>
      </c>
      <c r="I22" s="92">
        <v>5</v>
      </c>
      <c r="J22" s="92">
        <v>5</v>
      </c>
      <c r="K22" s="92">
        <v>5</v>
      </c>
      <c r="L22" s="92">
        <v>5</v>
      </c>
      <c r="M22" s="92">
        <v>5</v>
      </c>
      <c r="N22" s="92">
        <v>5</v>
      </c>
      <c r="O22" s="92">
        <v>5</v>
      </c>
      <c r="P22" s="92">
        <v>5</v>
      </c>
      <c r="Q22" s="93">
        <v>225</v>
      </c>
      <c r="R22" s="93">
        <v>1</v>
      </c>
      <c r="S22" s="93">
        <v>0.2</v>
      </c>
      <c r="T22" s="92">
        <f t="shared" ref="T22:T23" si="8">0.693/P22</f>
        <v>0.1386</v>
      </c>
      <c r="U22" s="91"/>
      <c r="V22" s="91">
        <v>225</v>
      </c>
      <c r="W22" s="93">
        <v>14.9</v>
      </c>
    </row>
    <row r="23" spans="1:23">
      <c r="A23" s="94" t="s">
        <v>46</v>
      </c>
      <c r="B23" s="91" t="s">
        <v>26</v>
      </c>
      <c r="C23" s="91">
        <v>1</v>
      </c>
      <c r="D23" s="92">
        <v>5</v>
      </c>
      <c r="E23" s="92">
        <v>5</v>
      </c>
      <c r="F23" s="92">
        <v>5</v>
      </c>
      <c r="G23" s="92">
        <v>5</v>
      </c>
      <c r="H23" s="92">
        <v>5</v>
      </c>
      <c r="I23" s="92">
        <v>5</v>
      </c>
      <c r="J23" s="92">
        <v>5</v>
      </c>
      <c r="K23" s="92">
        <v>5</v>
      </c>
      <c r="L23" s="92">
        <v>5</v>
      </c>
      <c r="M23" s="92">
        <v>5</v>
      </c>
      <c r="N23" s="92">
        <v>5</v>
      </c>
      <c r="O23" s="92">
        <v>5</v>
      </c>
      <c r="P23" s="92">
        <v>5</v>
      </c>
      <c r="Q23" s="93">
        <v>226</v>
      </c>
      <c r="R23" s="93">
        <v>1</v>
      </c>
      <c r="S23" s="93">
        <v>0.2</v>
      </c>
      <c r="T23" s="92">
        <f t="shared" si="8"/>
        <v>0.1386</v>
      </c>
      <c r="U23" s="91">
        <v>5</v>
      </c>
      <c r="V23" s="91">
        <v>226</v>
      </c>
      <c r="W23" s="93">
        <v>584000</v>
      </c>
    </row>
    <row r="24" spans="1:23">
      <c r="A24" s="90" t="s">
        <v>47</v>
      </c>
      <c r="B24" s="91" t="s">
        <v>24</v>
      </c>
      <c r="C24" s="91"/>
      <c r="D24" s="92">
        <v>5</v>
      </c>
      <c r="E24" s="92">
        <v>5</v>
      </c>
      <c r="F24" s="92">
        <v>5</v>
      </c>
      <c r="G24" s="92">
        <v>5</v>
      </c>
      <c r="H24" s="92">
        <v>5</v>
      </c>
      <c r="I24" s="92">
        <v>5</v>
      </c>
      <c r="J24" s="92">
        <v>5</v>
      </c>
      <c r="K24" s="92">
        <v>5</v>
      </c>
      <c r="L24" s="92">
        <v>5</v>
      </c>
      <c r="M24" s="92">
        <v>5</v>
      </c>
      <c r="N24" s="92">
        <v>5</v>
      </c>
      <c r="O24" s="92">
        <v>5</v>
      </c>
      <c r="P24" s="92">
        <v>5</v>
      </c>
      <c r="Q24" s="93">
        <v>218</v>
      </c>
      <c r="R24" s="93">
        <v>0</v>
      </c>
      <c r="S24" s="93"/>
      <c r="T24" s="92">
        <f t="shared" ref="T24:T25" si="9">0.693/P24</f>
        <v>0.1386</v>
      </c>
      <c r="U24" s="91"/>
      <c r="V24" s="91">
        <v>218</v>
      </c>
      <c r="W24" s="93">
        <v>4.05092592592593E-7</v>
      </c>
    </row>
    <row r="25" spans="1:23">
      <c r="A25" s="94" t="s">
        <v>48</v>
      </c>
      <c r="B25" s="91" t="s">
        <v>26</v>
      </c>
      <c r="C25" s="91">
        <v>1</v>
      </c>
      <c r="D25" s="92">
        <v>5</v>
      </c>
      <c r="E25" s="92">
        <v>5</v>
      </c>
      <c r="F25" s="92">
        <v>5</v>
      </c>
      <c r="G25" s="92">
        <v>5</v>
      </c>
      <c r="H25" s="92">
        <v>5</v>
      </c>
      <c r="I25" s="92">
        <v>5</v>
      </c>
      <c r="J25" s="92">
        <v>5</v>
      </c>
      <c r="K25" s="92">
        <v>5</v>
      </c>
      <c r="L25" s="92">
        <v>5</v>
      </c>
      <c r="M25" s="92">
        <v>5</v>
      </c>
      <c r="N25" s="92">
        <v>5</v>
      </c>
      <c r="O25" s="92">
        <v>5</v>
      </c>
      <c r="P25" s="92">
        <v>5</v>
      </c>
      <c r="Q25" s="93">
        <v>222</v>
      </c>
      <c r="R25" s="93">
        <v>0</v>
      </c>
      <c r="S25" s="93"/>
      <c r="T25" s="92">
        <f t="shared" si="9"/>
        <v>0.1386</v>
      </c>
      <c r="U25" s="91"/>
      <c r="V25" s="91">
        <v>222</v>
      </c>
      <c r="W25" s="93">
        <v>3.8235000000000001</v>
      </c>
    </row>
    <row r="26" spans="1:23">
      <c r="A26" s="90" t="s">
        <v>49</v>
      </c>
      <c r="B26" s="91" t="s">
        <v>24</v>
      </c>
      <c r="C26" s="91"/>
      <c r="D26" s="92">
        <v>5</v>
      </c>
      <c r="E26" s="92">
        <v>5</v>
      </c>
      <c r="F26" s="92">
        <v>5</v>
      </c>
      <c r="G26" s="92">
        <v>5</v>
      </c>
      <c r="H26" s="92">
        <v>5</v>
      </c>
      <c r="I26" s="92">
        <v>5</v>
      </c>
      <c r="J26" s="92">
        <v>5</v>
      </c>
      <c r="K26" s="92">
        <v>5</v>
      </c>
      <c r="L26" s="92">
        <v>5</v>
      </c>
      <c r="M26" s="92">
        <v>5</v>
      </c>
      <c r="N26" s="92">
        <v>5</v>
      </c>
      <c r="O26" s="92">
        <v>5</v>
      </c>
      <c r="P26" s="92">
        <v>5</v>
      </c>
      <c r="Q26" s="93">
        <v>229</v>
      </c>
      <c r="R26" s="93">
        <v>20</v>
      </c>
      <c r="S26" s="93">
        <v>5.0000000000000001E-4</v>
      </c>
      <c r="T26" s="92">
        <f t="shared" ref="T26" si="10">0.693/P26</f>
        <v>0.1386</v>
      </c>
      <c r="U26" s="91">
        <v>15</v>
      </c>
      <c r="V26" s="91">
        <v>229</v>
      </c>
      <c r="W26" s="93">
        <v>2679100</v>
      </c>
    </row>
    <row r="27" spans="1:23">
      <c r="A27" s="90" t="s">
        <v>50</v>
      </c>
      <c r="B27" s="91" t="s">
        <v>24</v>
      </c>
      <c r="C27" s="91"/>
      <c r="D27" s="92">
        <v>5</v>
      </c>
      <c r="E27" s="92">
        <v>5</v>
      </c>
      <c r="F27" s="92">
        <v>5</v>
      </c>
      <c r="G27" s="92">
        <v>5</v>
      </c>
      <c r="H27" s="92">
        <v>5</v>
      </c>
      <c r="I27" s="92">
        <v>5</v>
      </c>
      <c r="J27" s="92">
        <v>5</v>
      </c>
      <c r="K27" s="92">
        <v>5</v>
      </c>
      <c r="L27" s="92">
        <v>5</v>
      </c>
      <c r="M27" s="92">
        <v>5</v>
      </c>
      <c r="N27" s="92">
        <v>5</v>
      </c>
      <c r="O27" s="92">
        <v>5</v>
      </c>
      <c r="P27" s="92">
        <v>5</v>
      </c>
      <c r="Q27" s="93">
        <v>206</v>
      </c>
      <c r="R27" s="93">
        <v>1500</v>
      </c>
      <c r="S27" s="93"/>
      <c r="T27" s="92">
        <f t="shared" ref="T27:T30" si="11">0.693/P27</f>
        <v>0.1386</v>
      </c>
      <c r="U27" s="91"/>
      <c r="V27" s="91">
        <v>206</v>
      </c>
      <c r="W27" s="93">
        <v>2.9166666666666698E-3</v>
      </c>
    </row>
    <row r="28" spans="1:23">
      <c r="A28" s="90" t="s">
        <v>51</v>
      </c>
      <c r="B28" s="91" t="s">
        <v>24</v>
      </c>
      <c r="C28" s="91"/>
      <c r="D28" s="92">
        <v>5</v>
      </c>
      <c r="E28" s="92">
        <v>5</v>
      </c>
      <c r="F28" s="92">
        <v>5</v>
      </c>
      <c r="G28" s="92">
        <v>5</v>
      </c>
      <c r="H28" s="92">
        <v>5</v>
      </c>
      <c r="I28" s="92">
        <v>5</v>
      </c>
      <c r="J28" s="92">
        <v>5</v>
      </c>
      <c r="K28" s="92">
        <v>5</v>
      </c>
      <c r="L28" s="92">
        <v>5</v>
      </c>
      <c r="M28" s="92">
        <v>5</v>
      </c>
      <c r="N28" s="92">
        <v>5</v>
      </c>
      <c r="O28" s="92">
        <v>5</v>
      </c>
      <c r="P28" s="92">
        <v>5</v>
      </c>
      <c r="Q28" s="93">
        <v>209</v>
      </c>
      <c r="R28" s="93">
        <v>1500</v>
      </c>
      <c r="S28" s="93"/>
      <c r="T28" s="92">
        <f t="shared" si="11"/>
        <v>0.1386</v>
      </c>
      <c r="U28" s="91"/>
      <c r="V28" s="91">
        <v>209</v>
      </c>
      <c r="W28" s="93">
        <v>1.5006944444444399E-3</v>
      </c>
    </row>
    <row r="29" spans="1:23">
      <c r="A29" s="90" t="s">
        <v>52</v>
      </c>
      <c r="B29" s="91" t="s">
        <v>24</v>
      </c>
      <c r="C29" s="91"/>
      <c r="D29" s="92">
        <v>5</v>
      </c>
      <c r="E29" s="92">
        <v>5</v>
      </c>
      <c r="F29" s="92">
        <v>5</v>
      </c>
      <c r="G29" s="92">
        <v>5</v>
      </c>
      <c r="H29" s="92">
        <v>5</v>
      </c>
      <c r="I29" s="92">
        <v>5</v>
      </c>
      <c r="J29" s="92">
        <v>5</v>
      </c>
      <c r="K29" s="92">
        <v>5</v>
      </c>
      <c r="L29" s="92">
        <v>5</v>
      </c>
      <c r="M29" s="92">
        <v>5</v>
      </c>
      <c r="N29" s="92">
        <v>5</v>
      </c>
      <c r="O29" s="92">
        <v>5</v>
      </c>
      <c r="P29" s="92">
        <v>5</v>
      </c>
      <c r="Q29" s="93">
        <v>210</v>
      </c>
      <c r="R29" s="93">
        <v>1500</v>
      </c>
      <c r="S29" s="93"/>
      <c r="T29" s="92">
        <f t="shared" si="11"/>
        <v>0.1386</v>
      </c>
      <c r="U29" s="91"/>
      <c r="V29" s="91">
        <v>210</v>
      </c>
      <c r="W29" s="93">
        <v>9.0277777777777795E-4</v>
      </c>
    </row>
    <row r="30" spans="1:23">
      <c r="A30" s="90" t="s">
        <v>53</v>
      </c>
      <c r="B30" s="91" t="s">
        <v>24</v>
      </c>
      <c r="C30" s="91"/>
      <c r="D30" s="92">
        <v>5</v>
      </c>
      <c r="E30" s="92">
        <v>5</v>
      </c>
      <c r="F30" s="92">
        <v>5</v>
      </c>
      <c r="G30" s="92">
        <v>5</v>
      </c>
      <c r="H30" s="92">
        <v>5</v>
      </c>
      <c r="I30" s="92">
        <v>5</v>
      </c>
      <c r="J30" s="92">
        <v>5</v>
      </c>
      <c r="K30" s="92">
        <v>5</v>
      </c>
      <c r="L30" s="92">
        <v>5</v>
      </c>
      <c r="M30" s="92">
        <v>5</v>
      </c>
      <c r="N30" s="92">
        <v>5</v>
      </c>
      <c r="O30" s="92">
        <v>5</v>
      </c>
      <c r="P30" s="92">
        <v>5</v>
      </c>
      <c r="Q30" s="93">
        <v>233</v>
      </c>
      <c r="R30" s="93">
        <v>0.4</v>
      </c>
      <c r="S30" s="93">
        <v>0.02</v>
      </c>
      <c r="T30" s="92">
        <f t="shared" si="11"/>
        <v>0.1386</v>
      </c>
      <c r="U30" s="91">
        <v>289207.91735594597</v>
      </c>
      <c r="V30" s="91">
        <v>233</v>
      </c>
      <c r="W30" s="93">
        <v>58108000</v>
      </c>
    </row>
  </sheetData>
  <sheetProtection algorithmName="SHA-512" hashValue="0s1F2pbfAUYYnjJYTi1Kb04wh624ckUq4k5CqOrbxgDsWC8TozT1S2Nhr0pbMqwhYZkRwlgomSwG2VXBYBxy+Q==" saltValue="qTs27B2rrncJczoFOqq+Ww==" spinCount="100000" sheet="1" objects="1" scenarios="1" formatColumns="0" autoFilter="0"/>
  <autoFilter ref="A1:W30" xr:uid="{00000000-0009-0000-0000-00000E000000}"/>
  <pageMargins left="0.7" right="0.7" top="0.75" bottom="0.75" header="0.3" footer="0.3"/>
  <pageSetup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499984740745262"/>
  </sheetPr>
  <dimension ref="A1:R76"/>
  <sheetViews>
    <sheetView workbookViewId="0">
      <pane xSplit="2" ySplit="1" topLeftCell="C2" activePane="bottomRight" state="frozen"/>
      <selection activeCell="P1394" sqref="P1394"/>
      <selection pane="topRight" activeCell="P1394" sqref="P1394"/>
      <selection pane="bottomLeft" activeCell="P1394" sqref="P1394"/>
      <selection pane="bottomRight" activeCell="C2" sqref="C2"/>
    </sheetView>
  </sheetViews>
  <sheetFormatPr defaultRowHeight="14.25"/>
  <cols>
    <col min="1" max="1" width="14.53125" style="1" bestFit="1" customWidth="1"/>
    <col min="2" max="2" width="11.73046875" style="1" bestFit="1" customWidth="1"/>
    <col min="3" max="3" width="12.9296875" style="9" bestFit="1" customWidth="1"/>
    <col min="4" max="4" width="15.53125" style="9" bestFit="1" customWidth="1"/>
    <col min="5" max="5" width="15.3984375" style="9" bestFit="1" customWidth="1"/>
    <col min="6" max="6" width="13" style="9" bestFit="1" customWidth="1"/>
    <col min="7" max="7" width="14.265625" style="9" bestFit="1" customWidth="1"/>
    <col min="8" max="8" width="14.3984375" style="9" bestFit="1" customWidth="1"/>
    <col min="9" max="9" width="10.9296875" style="9" bestFit="1" customWidth="1"/>
    <col min="10" max="11" width="12.6640625" style="9" bestFit="1" customWidth="1"/>
    <col min="12" max="12" width="13.6640625" style="9" bestFit="1" customWidth="1"/>
    <col min="13" max="13" width="11.265625" style="9" bestFit="1" customWidth="1"/>
    <col min="14" max="14" width="10.9296875" style="9" bestFit="1" customWidth="1"/>
    <col min="15" max="16" width="12.6640625" style="9" bestFit="1" customWidth="1"/>
    <col min="17" max="17" width="13.6640625" style="9" bestFit="1" customWidth="1"/>
    <col min="18" max="18" width="11.265625" style="9" bestFit="1" customWidth="1"/>
    <col min="19" max="255" width="9.06640625" style="9"/>
    <col min="256" max="256" width="15.3984375" style="9" bestFit="1" customWidth="1"/>
    <col min="257" max="257" width="11.1328125" style="9" bestFit="1" customWidth="1"/>
    <col min="258" max="258" width="14.59765625" style="9" bestFit="1" customWidth="1"/>
    <col min="259" max="259" width="17.3984375" style="9" bestFit="1" customWidth="1"/>
    <col min="260" max="260" width="17.59765625" style="9" bestFit="1" customWidth="1"/>
    <col min="261" max="261" width="14.73046875" style="9" bestFit="1" customWidth="1"/>
    <col min="262" max="262" width="14.3984375" style="9" bestFit="1" customWidth="1"/>
    <col min="263" max="263" width="12.1328125" style="9" bestFit="1" customWidth="1"/>
    <col min="264" max="264" width="12.3984375" style="9" bestFit="1" customWidth="1"/>
    <col min="265" max="266" width="13.86328125" style="9" bestFit="1" customWidth="1"/>
    <col min="267" max="267" width="14.86328125" style="9" bestFit="1" customWidth="1"/>
    <col min="268" max="268" width="12.1328125" style="9" bestFit="1" customWidth="1"/>
    <col min="269" max="269" width="12.3984375" style="9" bestFit="1" customWidth="1"/>
    <col min="270" max="271" width="13.86328125" style="9" bestFit="1" customWidth="1"/>
    <col min="272" max="272" width="14.86328125" style="9" bestFit="1" customWidth="1"/>
    <col min="273" max="511" width="9.06640625" style="9"/>
    <col min="512" max="512" width="15.3984375" style="9" bestFit="1" customWidth="1"/>
    <col min="513" max="513" width="11.1328125" style="9" bestFit="1" customWidth="1"/>
    <col min="514" max="514" width="14.59765625" style="9" bestFit="1" customWidth="1"/>
    <col min="515" max="515" width="17.3984375" style="9" bestFit="1" customWidth="1"/>
    <col min="516" max="516" width="17.59765625" style="9" bestFit="1" customWidth="1"/>
    <col min="517" max="517" width="14.73046875" style="9" bestFit="1" customWidth="1"/>
    <col min="518" max="518" width="14.3984375" style="9" bestFit="1" customWidth="1"/>
    <col min="519" max="519" width="12.1328125" style="9" bestFit="1" customWidth="1"/>
    <col min="520" max="520" width="12.3984375" style="9" bestFit="1" customWidth="1"/>
    <col min="521" max="522" width="13.86328125" style="9" bestFit="1" customWidth="1"/>
    <col min="523" max="523" width="14.86328125" style="9" bestFit="1" customWidth="1"/>
    <col min="524" max="524" width="12.1328125" style="9" bestFit="1" customWidth="1"/>
    <col min="525" max="525" width="12.3984375" style="9" bestFit="1" customWidth="1"/>
    <col min="526" max="527" width="13.86328125" style="9" bestFit="1" customWidth="1"/>
    <col min="528" max="528" width="14.86328125" style="9" bestFit="1" customWidth="1"/>
    <col min="529" max="767" width="9.06640625" style="9"/>
    <col min="768" max="768" width="15.3984375" style="9" bestFit="1" customWidth="1"/>
    <col min="769" max="769" width="11.1328125" style="9" bestFit="1" customWidth="1"/>
    <col min="770" max="770" width="14.59765625" style="9" bestFit="1" customWidth="1"/>
    <col min="771" max="771" width="17.3984375" style="9" bestFit="1" customWidth="1"/>
    <col min="772" max="772" width="17.59765625" style="9" bestFit="1" customWidth="1"/>
    <col min="773" max="773" width="14.73046875" style="9" bestFit="1" customWidth="1"/>
    <col min="774" max="774" width="14.3984375" style="9" bestFit="1" customWidth="1"/>
    <col min="775" max="775" width="12.1328125" style="9" bestFit="1" customWidth="1"/>
    <col min="776" max="776" width="12.3984375" style="9" bestFit="1" customWidth="1"/>
    <col min="777" max="778" width="13.86328125" style="9" bestFit="1" customWidth="1"/>
    <col min="779" max="779" width="14.86328125" style="9" bestFit="1" customWidth="1"/>
    <col min="780" max="780" width="12.1328125" style="9" bestFit="1" customWidth="1"/>
    <col min="781" max="781" width="12.3984375" style="9" bestFit="1" customWidth="1"/>
    <col min="782" max="783" width="13.86328125" style="9" bestFit="1" customWidth="1"/>
    <col min="784" max="784" width="14.86328125" style="9" bestFit="1" customWidth="1"/>
    <col min="785" max="1023" width="9.06640625" style="9"/>
    <col min="1024" max="1024" width="15.3984375" style="9" bestFit="1" customWidth="1"/>
    <col min="1025" max="1025" width="11.1328125" style="9" bestFit="1" customWidth="1"/>
    <col min="1026" max="1026" width="14.59765625" style="9" bestFit="1" customWidth="1"/>
    <col min="1027" max="1027" width="17.3984375" style="9" bestFit="1" customWidth="1"/>
    <col min="1028" max="1028" width="17.59765625" style="9" bestFit="1" customWidth="1"/>
    <col min="1029" max="1029" width="14.73046875" style="9" bestFit="1" customWidth="1"/>
    <col min="1030" max="1030" width="14.3984375" style="9" bestFit="1" customWidth="1"/>
    <col min="1031" max="1031" width="12.1328125" style="9" bestFit="1" customWidth="1"/>
    <col min="1032" max="1032" width="12.3984375" style="9" bestFit="1" customWidth="1"/>
    <col min="1033" max="1034" width="13.86328125" style="9" bestFit="1" customWidth="1"/>
    <col min="1035" max="1035" width="14.86328125" style="9" bestFit="1" customWidth="1"/>
    <col min="1036" max="1036" width="12.1328125" style="9" bestFit="1" customWidth="1"/>
    <col min="1037" max="1037" width="12.3984375" style="9" bestFit="1" customWidth="1"/>
    <col min="1038" max="1039" width="13.86328125" style="9" bestFit="1" customWidth="1"/>
    <col min="1040" max="1040" width="14.86328125" style="9" bestFit="1" customWidth="1"/>
    <col min="1041" max="1279" width="9.06640625" style="9"/>
    <col min="1280" max="1280" width="15.3984375" style="9" bestFit="1" customWidth="1"/>
    <col min="1281" max="1281" width="11.1328125" style="9" bestFit="1" customWidth="1"/>
    <col min="1282" max="1282" width="14.59765625" style="9" bestFit="1" customWidth="1"/>
    <col min="1283" max="1283" width="17.3984375" style="9" bestFit="1" customWidth="1"/>
    <col min="1284" max="1284" width="17.59765625" style="9" bestFit="1" customWidth="1"/>
    <col min="1285" max="1285" width="14.73046875" style="9" bestFit="1" customWidth="1"/>
    <col min="1286" max="1286" width="14.3984375" style="9" bestFit="1" customWidth="1"/>
    <col min="1287" max="1287" width="12.1328125" style="9" bestFit="1" customWidth="1"/>
    <col min="1288" max="1288" width="12.3984375" style="9" bestFit="1" customWidth="1"/>
    <col min="1289" max="1290" width="13.86328125" style="9" bestFit="1" customWidth="1"/>
    <col min="1291" max="1291" width="14.86328125" style="9" bestFit="1" customWidth="1"/>
    <col min="1292" max="1292" width="12.1328125" style="9" bestFit="1" customWidth="1"/>
    <col min="1293" max="1293" width="12.3984375" style="9" bestFit="1" customWidth="1"/>
    <col min="1294" max="1295" width="13.86328125" style="9" bestFit="1" customWidth="1"/>
    <col min="1296" max="1296" width="14.86328125" style="9" bestFit="1" customWidth="1"/>
    <col min="1297" max="1535" width="9.06640625" style="9"/>
    <col min="1536" max="1536" width="15.3984375" style="9" bestFit="1" customWidth="1"/>
    <col min="1537" max="1537" width="11.1328125" style="9" bestFit="1" customWidth="1"/>
    <col min="1538" max="1538" width="14.59765625" style="9" bestFit="1" customWidth="1"/>
    <col min="1539" max="1539" width="17.3984375" style="9" bestFit="1" customWidth="1"/>
    <col min="1540" max="1540" width="17.59765625" style="9" bestFit="1" customWidth="1"/>
    <col min="1541" max="1541" width="14.73046875" style="9" bestFit="1" customWidth="1"/>
    <col min="1542" max="1542" width="14.3984375" style="9" bestFit="1" customWidth="1"/>
    <col min="1543" max="1543" width="12.1328125" style="9" bestFit="1" customWidth="1"/>
    <col min="1544" max="1544" width="12.3984375" style="9" bestFit="1" customWidth="1"/>
    <col min="1545" max="1546" width="13.86328125" style="9" bestFit="1" customWidth="1"/>
    <col min="1547" max="1547" width="14.86328125" style="9" bestFit="1" customWidth="1"/>
    <col min="1548" max="1548" width="12.1328125" style="9" bestFit="1" customWidth="1"/>
    <col min="1549" max="1549" width="12.3984375" style="9" bestFit="1" customWidth="1"/>
    <col min="1550" max="1551" width="13.86328125" style="9" bestFit="1" customWidth="1"/>
    <col min="1552" max="1552" width="14.86328125" style="9" bestFit="1" customWidth="1"/>
    <col min="1553" max="1791" width="9.06640625" style="9"/>
    <col min="1792" max="1792" width="15.3984375" style="9" bestFit="1" customWidth="1"/>
    <col min="1793" max="1793" width="11.1328125" style="9" bestFit="1" customWidth="1"/>
    <col min="1794" max="1794" width="14.59765625" style="9" bestFit="1" customWidth="1"/>
    <col min="1795" max="1795" width="17.3984375" style="9" bestFit="1" customWidth="1"/>
    <col min="1796" max="1796" width="17.59765625" style="9" bestFit="1" customWidth="1"/>
    <col min="1797" max="1797" width="14.73046875" style="9" bestFit="1" customWidth="1"/>
    <col min="1798" max="1798" width="14.3984375" style="9" bestFit="1" customWidth="1"/>
    <col min="1799" max="1799" width="12.1328125" style="9" bestFit="1" customWidth="1"/>
    <col min="1800" max="1800" width="12.3984375" style="9" bestFit="1" customWidth="1"/>
    <col min="1801" max="1802" width="13.86328125" style="9" bestFit="1" customWidth="1"/>
    <col min="1803" max="1803" width="14.86328125" style="9" bestFit="1" customWidth="1"/>
    <col min="1804" max="1804" width="12.1328125" style="9" bestFit="1" customWidth="1"/>
    <col min="1805" max="1805" width="12.3984375" style="9" bestFit="1" customWidth="1"/>
    <col min="1806" max="1807" width="13.86328125" style="9" bestFit="1" customWidth="1"/>
    <col min="1808" max="1808" width="14.86328125" style="9" bestFit="1" customWidth="1"/>
    <col min="1809" max="2047" width="9.06640625" style="9"/>
    <col min="2048" max="2048" width="15.3984375" style="9" bestFit="1" customWidth="1"/>
    <col min="2049" max="2049" width="11.1328125" style="9" bestFit="1" customWidth="1"/>
    <col min="2050" max="2050" width="14.59765625" style="9" bestFit="1" customWidth="1"/>
    <col min="2051" max="2051" width="17.3984375" style="9" bestFit="1" customWidth="1"/>
    <col min="2052" max="2052" width="17.59765625" style="9" bestFit="1" customWidth="1"/>
    <col min="2053" max="2053" width="14.73046875" style="9" bestFit="1" customWidth="1"/>
    <col min="2054" max="2054" width="14.3984375" style="9" bestFit="1" customWidth="1"/>
    <col min="2055" max="2055" width="12.1328125" style="9" bestFit="1" customWidth="1"/>
    <col min="2056" max="2056" width="12.3984375" style="9" bestFit="1" customWidth="1"/>
    <col min="2057" max="2058" width="13.86328125" style="9" bestFit="1" customWidth="1"/>
    <col min="2059" max="2059" width="14.86328125" style="9" bestFit="1" customWidth="1"/>
    <col min="2060" max="2060" width="12.1328125" style="9" bestFit="1" customWidth="1"/>
    <col min="2061" max="2061" width="12.3984375" style="9" bestFit="1" customWidth="1"/>
    <col min="2062" max="2063" width="13.86328125" style="9" bestFit="1" customWidth="1"/>
    <col min="2064" max="2064" width="14.86328125" style="9" bestFit="1" customWidth="1"/>
    <col min="2065" max="2303" width="9.06640625" style="9"/>
    <col min="2304" max="2304" width="15.3984375" style="9" bestFit="1" customWidth="1"/>
    <col min="2305" max="2305" width="11.1328125" style="9" bestFit="1" customWidth="1"/>
    <col min="2306" max="2306" width="14.59765625" style="9" bestFit="1" customWidth="1"/>
    <col min="2307" max="2307" width="17.3984375" style="9" bestFit="1" customWidth="1"/>
    <col min="2308" max="2308" width="17.59765625" style="9" bestFit="1" customWidth="1"/>
    <col min="2309" max="2309" width="14.73046875" style="9" bestFit="1" customWidth="1"/>
    <col min="2310" max="2310" width="14.3984375" style="9" bestFit="1" customWidth="1"/>
    <col min="2311" max="2311" width="12.1328125" style="9" bestFit="1" customWidth="1"/>
    <col min="2312" max="2312" width="12.3984375" style="9" bestFit="1" customWidth="1"/>
    <col min="2313" max="2314" width="13.86328125" style="9" bestFit="1" customWidth="1"/>
    <col min="2315" max="2315" width="14.86328125" style="9" bestFit="1" customWidth="1"/>
    <col min="2316" max="2316" width="12.1328125" style="9" bestFit="1" customWidth="1"/>
    <col min="2317" max="2317" width="12.3984375" style="9" bestFit="1" customWidth="1"/>
    <col min="2318" max="2319" width="13.86328125" style="9" bestFit="1" customWidth="1"/>
    <col min="2320" max="2320" width="14.86328125" style="9" bestFit="1" customWidth="1"/>
    <col min="2321" max="2559" width="9.06640625" style="9"/>
    <col min="2560" max="2560" width="15.3984375" style="9" bestFit="1" customWidth="1"/>
    <col min="2561" max="2561" width="11.1328125" style="9" bestFit="1" customWidth="1"/>
    <col min="2562" max="2562" width="14.59765625" style="9" bestFit="1" customWidth="1"/>
    <col min="2563" max="2563" width="17.3984375" style="9" bestFit="1" customWidth="1"/>
    <col min="2564" max="2564" width="17.59765625" style="9" bestFit="1" customWidth="1"/>
    <col min="2565" max="2565" width="14.73046875" style="9" bestFit="1" customWidth="1"/>
    <col min="2566" max="2566" width="14.3984375" style="9" bestFit="1" customWidth="1"/>
    <col min="2567" max="2567" width="12.1328125" style="9" bestFit="1" customWidth="1"/>
    <col min="2568" max="2568" width="12.3984375" style="9" bestFit="1" customWidth="1"/>
    <col min="2569" max="2570" width="13.86328125" style="9" bestFit="1" customWidth="1"/>
    <col min="2571" max="2571" width="14.86328125" style="9" bestFit="1" customWidth="1"/>
    <col min="2572" max="2572" width="12.1328125" style="9" bestFit="1" customWidth="1"/>
    <col min="2573" max="2573" width="12.3984375" style="9" bestFit="1" customWidth="1"/>
    <col min="2574" max="2575" width="13.86328125" style="9" bestFit="1" customWidth="1"/>
    <col min="2576" max="2576" width="14.86328125" style="9" bestFit="1" customWidth="1"/>
    <col min="2577" max="2815" width="9.06640625" style="9"/>
    <col min="2816" max="2816" width="15.3984375" style="9" bestFit="1" customWidth="1"/>
    <col min="2817" max="2817" width="11.1328125" style="9" bestFit="1" customWidth="1"/>
    <col min="2818" max="2818" width="14.59765625" style="9" bestFit="1" customWidth="1"/>
    <col min="2819" max="2819" width="17.3984375" style="9" bestFit="1" customWidth="1"/>
    <col min="2820" max="2820" width="17.59765625" style="9" bestFit="1" customWidth="1"/>
    <col min="2821" max="2821" width="14.73046875" style="9" bestFit="1" customWidth="1"/>
    <col min="2822" max="2822" width="14.3984375" style="9" bestFit="1" customWidth="1"/>
    <col min="2823" max="2823" width="12.1328125" style="9" bestFit="1" customWidth="1"/>
    <col min="2824" max="2824" width="12.3984375" style="9" bestFit="1" customWidth="1"/>
    <col min="2825" max="2826" width="13.86328125" style="9" bestFit="1" customWidth="1"/>
    <col min="2827" max="2827" width="14.86328125" style="9" bestFit="1" customWidth="1"/>
    <col min="2828" max="2828" width="12.1328125" style="9" bestFit="1" customWidth="1"/>
    <col min="2829" max="2829" width="12.3984375" style="9" bestFit="1" customWidth="1"/>
    <col min="2830" max="2831" width="13.86328125" style="9" bestFit="1" customWidth="1"/>
    <col min="2832" max="2832" width="14.86328125" style="9" bestFit="1" customWidth="1"/>
    <col min="2833" max="3071" width="9.06640625" style="9"/>
    <col min="3072" max="3072" width="15.3984375" style="9" bestFit="1" customWidth="1"/>
    <col min="3073" max="3073" width="11.1328125" style="9" bestFit="1" customWidth="1"/>
    <col min="3074" max="3074" width="14.59765625" style="9" bestFit="1" customWidth="1"/>
    <col min="3075" max="3075" width="17.3984375" style="9" bestFit="1" customWidth="1"/>
    <col min="3076" max="3076" width="17.59765625" style="9" bestFit="1" customWidth="1"/>
    <col min="3077" max="3077" width="14.73046875" style="9" bestFit="1" customWidth="1"/>
    <col min="3078" max="3078" width="14.3984375" style="9" bestFit="1" customWidth="1"/>
    <col min="3079" max="3079" width="12.1328125" style="9" bestFit="1" customWidth="1"/>
    <col min="3080" max="3080" width="12.3984375" style="9" bestFit="1" customWidth="1"/>
    <col min="3081" max="3082" width="13.86328125" style="9" bestFit="1" customWidth="1"/>
    <col min="3083" max="3083" width="14.86328125" style="9" bestFit="1" customWidth="1"/>
    <col min="3084" max="3084" width="12.1328125" style="9" bestFit="1" customWidth="1"/>
    <col min="3085" max="3085" width="12.3984375" style="9" bestFit="1" customWidth="1"/>
    <col min="3086" max="3087" width="13.86328125" style="9" bestFit="1" customWidth="1"/>
    <col min="3088" max="3088" width="14.86328125" style="9" bestFit="1" customWidth="1"/>
    <col min="3089" max="3327" width="9.06640625" style="9"/>
    <col min="3328" max="3328" width="15.3984375" style="9" bestFit="1" customWidth="1"/>
    <col min="3329" max="3329" width="11.1328125" style="9" bestFit="1" customWidth="1"/>
    <col min="3330" max="3330" width="14.59765625" style="9" bestFit="1" customWidth="1"/>
    <col min="3331" max="3331" width="17.3984375" style="9" bestFit="1" customWidth="1"/>
    <col min="3332" max="3332" width="17.59765625" style="9" bestFit="1" customWidth="1"/>
    <col min="3333" max="3333" width="14.73046875" style="9" bestFit="1" customWidth="1"/>
    <col min="3334" max="3334" width="14.3984375" style="9" bestFit="1" customWidth="1"/>
    <col min="3335" max="3335" width="12.1328125" style="9" bestFit="1" customWidth="1"/>
    <col min="3336" max="3336" width="12.3984375" style="9" bestFit="1" customWidth="1"/>
    <col min="3337" max="3338" width="13.86328125" style="9" bestFit="1" customWidth="1"/>
    <col min="3339" max="3339" width="14.86328125" style="9" bestFit="1" customWidth="1"/>
    <col min="3340" max="3340" width="12.1328125" style="9" bestFit="1" customWidth="1"/>
    <col min="3341" max="3341" width="12.3984375" style="9" bestFit="1" customWidth="1"/>
    <col min="3342" max="3343" width="13.86328125" style="9" bestFit="1" customWidth="1"/>
    <col min="3344" max="3344" width="14.86328125" style="9" bestFit="1" customWidth="1"/>
    <col min="3345" max="3583" width="9.06640625" style="9"/>
    <col min="3584" max="3584" width="15.3984375" style="9" bestFit="1" customWidth="1"/>
    <col min="3585" max="3585" width="11.1328125" style="9" bestFit="1" customWidth="1"/>
    <col min="3586" max="3586" width="14.59765625" style="9" bestFit="1" customWidth="1"/>
    <col min="3587" max="3587" width="17.3984375" style="9" bestFit="1" customWidth="1"/>
    <col min="3588" max="3588" width="17.59765625" style="9" bestFit="1" customWidth="1"/>
    <col min="3589" max="3589" width="14.73046875" style="9" bestFit="1" customWidth="1"/>
    <col min="3590" max="3590" width="14.3984375" style="9" bestFit="1" customWidth="1"/>
    <col min="3591" max="3591" width="12.1328125" style="9" bestFit="1" customWidth="1"/>
    <col min="3592" max="3592" width="12.3984375" style="9" bestFit="1" customWidth="1"/>
    <col min="3593" max="3594" width="13.86328125" style="9" bestFit="1" customWidth="1"/>
    <col min="3595" max="3595" width="14.86328125" style="9" bestFit="1" customWidth="1"/>
    <col min="3596" max="3596" width="12.1328125" style="9" bestFit="1" customWidth="1"/>
    <col min="3597" max="3597" width="12.3984375" style="9" bestFit="1" customWidth="1"/>
    <col min="3598" max="3599" width="13.86328125" style="9" bestFit="1" customWidth="1"/>
    <col min="3600" max="3600" width="14.86328125" style="9" bestFit="1" customWidth="1"/>
    <col min="3601" max="3839" width="9.06640625" style="9"/>
    <col min="3840" max="3840" width="15.3984375" style="9" bestFit="1" customWidth="1"/>
    <col min="3841" max="3841" width="11.1328125" style="9" bestFit="1" customWidth="1"/>
    <col min="3842" max="3842" width="14.59765625" style="9" bestFit="1" customWidth="1"/>
    <col min="3843" max="3843" width="17.3984375" style="9" bestFit="1" customWidth="1"/>
    <col min="3844" max="3844" width="17.59765625" style="9" bestFit="1" customWidth="1"/>
    <col min="3845" max="3845" width="14.73046875" style="9" bestFit="1" customWidth="1"/>
    <col min="3846" max="3846" width="14.3984375" style="9" bestFit="1" customWidth="1"/>
    <col min="3847" max="3847" width="12.1328125" style="9" bestFit="1" customWidth="1"/>
    <col min="3848" max="3848" width="12.3984375" style="9" bestFit="1" customWidth="1"/>
    <col min="3849" max="3850" width="13.86328125" style="9" bestFit="1" customWidth="1"/>
    <col min="3851" max="3851" width="14.86328125" style="9" bestFit="1" customWidth="1"/>
    <col min="3852" max="3852" width="12.1328125" style="9" bestFit="1" customWidth="1"/>
    <col min="3853" max="3853" width="12.3984375" style="9" bestFit="1" customWidth="1"/>
    <col min="3854" max="3855" width="13.86328125" style="9" bestFit="1" customWidth="1"/>
    <col min="3856" max="3856" width="14.86328125" style="9" bestFit="1" customWidth="1"/>
    <col min="3857" max="4095" width="9.06640625" style="9"/>
    <col min="4096" max="4096" width="15.3984375" style="9" bestFit="1" customWidth="1"/>
    <col min="4097" max="4097" width="11.1328125" style="9" bestFit="1" customWidth="1"/>
    <col min="4098" max="4098" width="14.59765625" style="9" bestFit="1" customWidth="1"/>
    <col min="4099" max="4099" width="17.3984375" style="9" bestFit="1" customWidth="1"/>
    <col min="4100" max="4100" width="17.59765625" style="9" bestFit="1" customWidth="1"/>
    <col min="4101" max="4101" width="14.73046875" style="9" bestFit="1" customWidth="1"/>
    <col min="4102" max="4102" width="14.3984375" style="9" bestFit="1" customWidth="1"/>
    <col min="4103" max="4103" width="12.1328125" style="9" bestFit="1" customWidth="1"/>
    <col min="4104" max="4104" width="12.3984375" style="9" bestFit="1" customWidth="1"/>
    <col min="4105" max="4106" width="13.86328125" style="9" bestFit="1" customWidth="1"/>
    <col min="4107" max="4107" width="14.86328125" style="9" bestFit="1" customWidth="1"/>
    <col min="4108" max="4108" width="12.1328125" style="9" bestFit="1" customWidth="1"/>
    <col min="4109" max="4109" width="12.3984375" style="9" bestFit="1" customWidth="1"/>
    <col min="4110" max="4111" width="13.86328125" style="9" bestFit="1" customWidth="1"/>
    <col min="4112" max="4112" width="14.86328125" style="9" bestFit="1" customWidth="1"/>
    <col min="4113" max="4351" width="9.06640625" style="9"/>
    <col min="4352" max="4352" width="15.3984375" style="9" bestFit="1" customWidth="1"/>
    <col min="4353" max="4353" width="11.1328125" style="9" bestFit="1" customWidth="1"/>
    <col min="4354" max="4354" width="14.59765625" style="9" bestFit="1" customWidth="1"/>
    <col min="4355" max="4355" width="17.3984375" style="9" bestFit="1" customWidth="1"/>
    <col min="4356" max="4356" width="17.59765625" style="9" bestFit="1" customWidth="1"/>
    <col min="4357" max="4357" width="14.73046875" style="9" bestFit="1" customWidth="1"/>
    <col min="4358" max="4358" width="14.3984375" style="9" bestFit="1" customWidth="1"/>
    <col min="4359" max="4359" width="12.1328125" style="9" bestFit="1" customWidth="1"/>
    <col min="4360" max="4360" width="12.3984375" style="9" bestFit="1" customWidth="1"/>
    <col min="4361" max="4362" width="13.86328125" style="9" bestFit="1" customWidth="1"/>
    <col min="4363" max="4363" width="14.86328125" style="9" bestFit="1" customWidth="1"/>
    <col min="4364" max="4364" width="12.1328125" style="9" bestFit="1" customWidth="1"/>
    <col min="4365" max="4365" width="12.3984375" style="9" bestFit="1" customWidth="1"/>
    <col min="4366" max="4367" width="13.86328125" style="9" bestFit="1" customWidth="1"/>
    <col min="4368" max="4368" width="14.86328125" style="9" bestFit="1" customWidth="1"/>
    <col min="4369" max="4607" width="9.06640625" style="9"/>
    <col min="4608" max="4608" width="15.3984375" style="9" bestFit="1" customWidth="1"/>
    <col min="4609" max="4609" width="11.1328125" style="9" bestFit="1" customWidth="1"/>
    <col min="4610" max="4610" width="14.59765625" style="9" bestFit="1" customWidth="1"/>
    <col min="4611" max="4611" width="17.3984375" style="9" bestFit="1" customWidth="1"/>
    <col min="4612" max="4612" width="17.59765625" style="9" bestFit="1" customWidth="1"/>
    <col min="4613" max="4613" width="14.73046875" style="9" bestFit="1" customWidth="1"/>
    <col min="4614" max="4614" width="14.3984375" style="9" bestFit="1" customWidth="1"/>
    <col min="4615" max="4615" width="12.1328125" style="9" bestFit="1" customWidth="1"/>
    <col min="4616" max="4616" width="12.3984375" style="9" bestFit="1" customWidth="1"/>
    <col min="4617" max="4618" width="13.86328125" style="9" bestFit="1" customWidth="1"/>
    <col min="4619" max="4619" width="14.86328125" style="9" bestFit="1" customWidth="1"/>
    <col min="4620" max="4620" width="12.1328125" style="9" bestFit="1" customWidth="1"/>
    <col min="4621" max="4621" width="12.3984375" style="9" bestFit="1" customWidth="1"/>
    <col min="4622" max="4623" width="13.86328125" style="9" bestFit="1" customWidth="1"/>
    <col min="4624" max="4624" width="14.86328125" style="9" bestFit="1" customWidth="1"/>
    <col min="4625" max="4863" width="9.06640625" style="9"/>
    <col min="4864" max="4864" width="15.3984375" style="9" bestFit="1" customWidth="1"/>
    <col min="4865" max="4865" width="11.1328125" style="9" bestFit="1" customWidth="1"/>
    <col min="4866" max="4866" width="14.59765625" style="9" bestFit="1" customWidth="1"/>
    <col min="4867" max="4867" width="17.3984375" style="9" bestFit="1" customWidth="1"/>
    <col min="4868" max="4868" width="17.59765625" style="9" bestFit="1" customWidth="1"/>
    <col min="4869" max="4869" width="14.73046875" style="9" bestFit="1" customWidth="1"/>
    <col min="4870" max="4870" width="14.3984375" style="9" bestFit="1" customWidth="1"/>
    <col min="4871" max="4871" width="12.1328125" style="9" bestFit="1" customWidth="1"/>
    <col min="4872" max="4872" width="12.3984375" style="9" bestFit="1" customWidth="1"/>
    <col min="4873" max="4874" width="13.86328125" style="9" bestFit="1" customWidth="1"/>
    <col min="4875" max="4875" width="14.86328125" style="9" bestFit="1" customWidth="1"/>
    <col min="4876" max="4876" width="12.1328125" style="9" bestFit="1" customWidth="1"/>
    <col min="4877" max="4877" width="12.3984375" style="9" bestFit="1" customWidth="1"/>
    <col min="4878" max="4879" width="13.86328125" style="9" bestFit="1" customWidth="1"/>
    <col min="4880" max="4880" width="14.86328125" style="9" bestFit="1" customWidth="1"/>
    <col min="4881" max="5119" width="9.06640625" style="9"/>
    <col min="5120" max="5120" width="15.3984375" style="9" bestFit="1" customWidth="1"/>
    <col min="5121" max="5121" width="11.1328125" style="9" bestFit="1" customWidth="1"/>
    <col min="5122" max="5122" width="14.59765625" style="9" bestFit="1" customWidth="1"/>
    <col min="5123" max="5123" width="17.3984375" style="9" bestFit="1" customWidth="1"/>
    <col min="5124" max="5124" width="17.59765625" style="9" bestFit="1" customWidth="1"/>
    <col min="5125" max="5125" width="14.73046875" style="9" bestFit="1" customWidth="1"/>
    <col min="5126" max="5126" width="14.3984375" style="9" bestFit="1" customWidth="1"/>
    <col min="5127" max="5127" width="12.1328125" style="9" bestFit="1" customWidth="1"/>
    <col min="5128" max="5128" width="12.3984375" style="9" bestFit="1" customWidth="1"/>
    <col min="5129" max="5130" width="13.86328125" style="9" bestFit="1" customWidth="1"/>
    <col min="5131" max="5131" width="14.86328125" style="9" bestFit="1" customWidth="1"/>
    <col min="5132" max="5132" width="12.1328125" style="9" bestFit="1" customWidth="1"/>
    <col min="5133" max="5133" width="12.3984375" style="9" bestFit="1" customWidth="1"/>
    <col min="5134" max="5135" width="13.86328125" style="9" bestFit="1" customWidth="1"/>
    <col min="5136" max="5136" width="14.86328125" style="9" bestFit="1" customWidth="1"/>
    <col min="5137" max="5375" width="9.06640625" style="9"/>
    <col min="5376" max="5376" width="15.3984375" style="9" bestFit="1" customWidth="1"/>
    <col min="5377" max="5377" width="11.1328125" style="9" bestFit="1" customWidth="1"/>
    <col min="5378" max="5378" width="14.59765625" style="9" bestFit="1" customWidth="1"/>
    <col min="5379" max="5379" width="17.3984375" style="9" bestFit="1" customWidth="1"/>
    <col min="5380" max="5380" width="17.59765625" style="9" bestFit="1" customWidth="1"/>
    <col min="5381" max="5381" width="14.73046875" style="9" bestFit="1" customWidth="1"/>
    <col min="5382" max="5382" width="14.3984375" style="9" bestFit="1" customWidth="1"/>
    <col min="5383" max="5383" width="12.1328125" style="9" bestFit="1" customWidth="1"/>
    <col min="5384" max="5384" width="12.3984375" style="9" bestFit="1" customWidth="1"/>
    <col min="5385" max="5386" width="13.86328125" style="9" bestFit="1" customWidth="1"/>
    <col min="5387" max="5387" width="14.86328125" style="9" bestFit="1" customWidth="1"/>
    <col min="5388" max="5388" width="12.1328125" style="9" bestFit="1" customWidth="1"/>
    <col min="5389" max="5389" width="12.3984375" style="9" bestFit="1" customWidth="1"/>
    <col min="5390" max="5391" width="13.86328125" style="9" bestFit="1" customWidth="1"/>
    <col min="5392" max="5392" width="14.86328125" style="9" bestFit="1" customWidth="1"/>
    <col min="5393" max="5631" width="9.06640625" style="9"/>
    <col min="5632" max="5632" width="15.3984375" style="9" bestFit="1" customWidth="1"/>
    <col min="5633" max="5633" width="11.1328125" style="9" bestFit="1" customWidth="1"/>
    <col min="5634" max="5634" width="14.59765625" style="9" bestFit="1" customWidth="1"/>
    <col min="5635" max="5635" width="17.3984375" style="9" bestFit="1" customWidth="1"/>
    <col min="5636" max="5636" width="17.59765625" style="9" bestFit="1" customWidth="1"/>
    <col min="5637" max="5637" width="14.73046875" style="9" bestFit="1" customWidth="1"/>
    <col min="5638" max="5638" width="14.3984375" style="9" bestFit="1" customWidth="1"/>
    <col min="5639" max="5639" width="12.1328125" style="9" bestFit="1" customWidth="1"/>
    <col min="5640" max="5640" width="12.3984375" style="9" bestFit="1" customWidth="1"/>
    <col min="5641" max="5642" width="13.86328125" style="9" bestFit="1" customWidth="1"/>
    <col min="5643" max="5643" width="14.86328125" style="9" bestFit="1" customWidth="1"/>
    <col min="5644" max="5644" width="12.1328125" style="9" bestFit="1" customWidth="1"/>
    <col min="5645" max="5645" width="12.3984375" style="9" bestFit="1" customWidth="1"/>
    <col min="5646" max="5647" width="13.86328125" style="9" bestFit="1" customWidth="1"/>
    <col min="5648" max="5648" width="14.86328125" style="9" bestFit="1" customWidth="1"/>
    <col min="5649" max="5887" width="9.06640625" style="9"/>
    <col min="5888" max="5888" width="15.3984375" style="9" bestFit="1" customWidth="1"/>
    <col min="5889" max="5889" width="11.1328125" style="9" bestFit="1" customWidth="1"/>
    <col min="5890" max="5890" width="14.59765625" style="9" bestFit="1" customWidth="1"/>
    <col min="5891" max="5891" width="17.3984375" style="9" bestFit="1" customWidth="1"/>
    <col min="5892" max="5892" width="17.59765625" style="9" bestFit="1" customWidth="1"/>
    <col min="5893" max="5893" width="14.73046875" style="9" bestFit="1" customWidth="1"/>
    <col min="5894" max="5894" width="14.3984375" style="9" bestFit="1" customWidth="1"/>
    <col min="5895" max="5895" width="12.1328125" style="9" bestFit="1" customWidth="1"/>
    <col min="5896" max="5896" width="12.3984375" style="9" bestFit="1" customWidth="1"/>
    <col min="5897" max="5898" width="13.86328125" style="9" bestFit="1" customWidth="1"/>
    <col min="5899" max="5899" width="14.86328125" style="9" bestFit="1" customWidth="1"/>
    <col min="5900" max="5900" width="12.1328125" style="9" bestFit="1" customWidth="1"/>
    <col min="5901" max="5901" width="12.3984375" style="9" bestFit="1" customWidth="1"/>
    <col min="5902" max="5903" width="13.86328125" style="9" bestFit="1" customWidth="1"/>
    <col min="5904" max="5904" width="14.86328125" style="9" bestFit="1" customWidth="1"/>
    <col min="5905" max="6143" width="9.06640625" style="9"/>
    <col min="6144" max="6144" width="15.3984375" style="9" bestFit="1" customWidth="1"/>
    <col min="6145" max="6145" width="11.1328125" style="9" bestFit="1" customWidth="1"/>
    <col min="6146" max="6146" width="14.59765625" style="9" bestFit="1" customWidth="1"/>
    <col min="6147" max="6147" width="17.3984375" style="9" bestFit="1" customWidth="1"/>
    <col min="6148" max="6148" width="17.59765625" style="9" bestFit="1" customWidth="1"/>
    <col min="6149" max="6149" width="14.73046875" style="9" bestFit="1" customWidth="1"/>
    <col min="6150" max="6150" width="14.3984375" style="9" bestFit="1" customWidth="1"/>
    <col min="6151" max="6151" width="12.1328125" style="9" bestFit="1" customWidth="1"/>
    <col min="6152" max="6152" width="12.3984375" style="9" bestFit="1" customWidth="1"/>
    <col min="6153" max="6154" width="13.86328125" style="9" bestFit="1" customWidth="1"/>
    <col min="6155" max="6155" width="14.86328125" style="9" bestFit="1" customWidth="1"/>
    <col min="6156" max="6156" width="12.1328125" style="9" bestFit="1" customWidth="1"/>
    <col min="6157" max="6157" width="12.3984375" style="9" bestFit="1" customWidth="1"/>
    <col min="6158" max="6159" width="13.86328125" style="9" bestFit="1" customWidth="1"/>
    <col min="6160" max="6160" width="14.86328125" style="9" bestFit="1" customWidth="1"/>
    <col min="6161" max="6399" width="9.06640625" style="9"/>
    <col min="6400" max="6400" width="15.3984375" style="9" bestFit="1" customWidth="1"/>
    <col min="6401" max="6401" width="11.1328125" style="9" bestFit="1" customWidth="1"/>
    <col min="6402" max="6402" width="14.59765625" style="9" bestFit="1" customWidth="1"/>
    <col min="6403" max="6403" width="17.3984375" style="9" bestFit="1" customWidth="1"/>
    <col min="6404" max="6404" width="17.59765625" style="9" bestFit="1" customWidth="1"/>
    <col min="6405" max="6405" width="14.73046875" style="9" bestFit="1" customWidth="1"/>
    <col min="6406" max="6406" width="14.3984375" style="9" bestFit="1" customWidth="1"/>
    <col min="6407" max="6407" width="12.1328125" style="9" bestFit="1" customWidth="1"/>
    <col min="6408" max="6408" width="12.3984375" style="9" bestFit="1" customWidth="1"/>
    <col min="6409" max="6410" width="13.86328125" style="9" bestFit="1" customWidth="1"/>
    <col min="6411" max="6411" width="14.86328125" style="9" bestFit="1" customWidth="1"/>
    <col min="6412" max="6412" width="12.1328125" style="9" bestFit="1" customWidth="1"/>
    <col min="6413" max="6413" width="12.3984375" style="9" bestFit="1" customWidth="1"/>
    <col min="6414" max="6415" width="13.86328125" style="9" bestFit="1" customWidth="1"/>
    <col min="6416" max="6416" width="14.86328125" style="9" bestFit="1" customWidth="1"/>
    <col min="6417" max="6655" width="9.06640625" style="9"/>
    <col min="6656" max="6656" width="15.3984375" style="9" bestFit="1" customWidth="1"/>
    <col min="6657" max="6657" width="11.1328125" style="9" bestFit="1" customWidth="1"/>
    <col min="6658" max="6658" width="14.59765625" style="9" bestFit="1" customWidth="1"/>
    <col min="6659" max="6659" width="17.3984375" style="9" bestFit="1" customWidth="1"/>
    <col min="6660" max="6660" width="17.59765625" style="9" bestFit="1" customWidth="1"/>
    <col min="6661" max="6661" width="14.73046875" style="9" bestFit="1" customWidth="1"/>
    <col min="6662" max="6662" width="14.3984375" style="9" bestFit="1" customWidth="1"/>
    <col min="6663" max="6663" width="12.1328125" style="9" bestFit="1" customWidth="1"/>
    <col min="6664" max="6664" width="12.3984375" style="9" bestFit="1" customWidth="1"/>
    <col min="6665" max="6666" width="13.86328125" style="9" bestFit="1" customWidth="1"/>
    <col min="6667" max="6667" width="14.86328125" style="9" bestFit="1" customWidth="1"/>
    <col min="6668" max="6668" width="12.1328125" style="9" bestFit="1" customWidth="1"/>
    <col min="6669" max="6669" width="12.3984375" style="9" bestFit="1" customWidth="1"/>
    <col min="6670" max="6671" width="13.86328125" style="9" bestFit="1" customWidth="1"/>
    <col min="6672" max="6672" width="14.86328125" style="9" bestFit="1" customWidth="1"/>
    <col min="6673" max="6911" width="9.06640625" style="9"/>
    <col min="6912" max="6912" width="15.3984375" style="9" bestFit="1" customWidth="1"/>
    <col min="6913" max="6913" width="11.1328125" style="9" bestFit="1" customWidth="1"/>
    <col min="6914" max="6914" width="14.59765625" style="9" bestFit="1" customWidth="1"/>
    <col min="6915" max="6915" width="17.3984375" style="9" bestFit="1" customWidth="1"/>
    <col min="6916" max="6916" width="17.59765625" style="9" bestFit="1" customWidth="1"/>
    <col min="6917" max="6917" width="14.73046875" style="9" bestFit="1" customWidth="1"/>
    <col min="6918" max="6918" width="14.3984375" style="9" bestFit="1" customWidth="1"/>
    <col min="6919" max="6919" width="12.1328125" style="9" bestFit="1" customWidth="1"/>
    <col min="6920" max="6920" width="12.3984375" style="9" bestFit="1" customWidth="1"/>
    <col min="6921" max="6922" width="13.86328125" style="9" bestFit="1" customWidth="1"/>
    <col min="6923" max="6923" width="14.86328125" style="9" bestFit="1" customWidth="1"/>
    <col min="6924" max="6924" width="12.1328125" style="9" bestFit="1" customWidth="1"/>
    <col min="6925" max="6925" width="12.3984375" style="9" bestFit="1" customWidth="1"/>
    <col min="6926" max="6927" width="13.86328125" style="9" bestFit="1" customWidth="1"/>
    <col min="6928" max="6928" width="14.86328125" style="9" bestFit="1" customWidth="1"/>
    <col min="6929" max="7167" width="9.06640625" style="9"/>
    <col min="7168" max="7168" width="15.3984375" style="9" bestFit="1" customWidth="1"/>
    <col min="7169" max="7169" width="11.1328125" style="9" bestFit="1" customWidth="1"/>
    <col min="7170" max="7170" width="14.59765625" style="9" bestFit="1" customWidth="1"/>
    <col min="7171" max="7171" width="17.3984375" style="9" bestFit="1" customWidth="1"/>
    <col min="7172" max="7172" width="17.59765625" style="9" bestFit="1" customWidth="1"/>
    <col min="7173" max="7173" width="14.73046875" style="9" bestFit="1" customWidth="1"/>
    <col min="7174" max="7174" width="14.3984375" style="9" bestFit="1" customWidth="1"/>
    <col min="7175" max="7175" width="12.1328125" style="9" bestFit="1" customWidth="1"/>
    <col min="7176" max="7176" width="12.3984375" style="9" bestFit="1" customWidth="1"/>
    <col min="7177" max="7178" width="13.86328125" style="9" bestFit="1" customWidth="1"/>
    <col min="7179" max="7179" width="14.86328125" style="9" bestFit="1" customWidth="1"/>
    <col min="7180" max="7180" width="12.1328125" style="9" bestFit="1" customWidth="1"/>
    <col min="7181" max="7181" width="12.3984375" style="9" bestFit="1" customWidth="1"/>
    <col min="7182" max="7183" width="13.86328125" style="9" bestFit="1" customWidth="1"/>
    <col min="7184" max="7184" width="14.86328125" style="9" bestFit="1" customWidth="1"/>
    <col min="7185" max="7423" width="9.06640625" style="9"/>
    <col min="7424" max="7424" width="15.3984375" style="9" bestFit="1" customWidth="1"/>
    <col min="7425" max="7425" width="11.1328125" style="9" bestFit="1" customWidth="1"/>
    <col min="7426" max="7426" width="14.59765625" style="9" bestFit="1" customWidth="1"/>
    <col min="7427" max="7427" width="17.3984375" style="9" bestFit="1" customWidth="1"/>
    <col min="7428" max="7428" width="17.59765625" style="9" bestFit="1" customWidth="1"/>
    <col min="7429" max="7429" width="14.73046875" style="9" bestFit="1" customWidth="1"/>
    <col min="7430" max="7430" width="14.3984375" style="9" bestFit="1" customWidth="1"/>
    <col min="7431" max="7431" width="12.1328125" style="9" bestFit="1" customWidth="1"/>
    <col min="7432" max="7432" width="12.3984375" style="9" bestFit="1" customWidth="1"/>
    <col min="7433" max="7434" width="13.86328125" style="9" bestFit="1" customWidth="1"/>
    <col min="7435" max="7435" width="14.86328125" style="9" bestFit="1" customWidth="1"/>
    <col min="7436" max="7436" width="12.1328125" style="9" bestFit="1" customWidth="1"/>
    <col min="7437" max="7437" width="12.3984375" style="9" bestFit="1" customWidth="1"/>
    <col min="7438" max="7439" width="13.86328125" style="9" bestFit="1" customWidth="1"/>
    <col min="7440" max="7440" width="14.86328125" style="9" bestFit="1" customWidth="1"/>
    <col min="7441" max="7679" width="9.06640625" style="9"/>
    <col min="7680" max="7680" width="15.3984375" style="9" bestFit="1" customWidth="1"/>
    <col min="7681" max="7681" width="11.1328125" style="9" bestFit="1" customWidth="1"/>
    <col min="7682" max="7682" width="14.59765625" style="9" bestFit="1" customWidth="1"/>
    <col min="7683" max="7683" width="17.3984375" style="9" bestFit="1" customWidth="1"/>
    <col min="7684" max="7684" width="17.59765625" style="9" bestFit="1" customWidth="1"/>
    <col min="7685" max="7685" width="14.73046875" style="9" bestFit="1" customWidth="1"/>
    <col min="7686" max="7686" width="14.3984375" style="9" bestFit="1" customWidth="1"/>
    <col min="7687" max="7687" width="12.1328125" style="9" bestFit="1" customWidth="1"/>
    <col min="7688" max="7688" width="12.3984375" style="9" bestFit="1" customWidth="1"/>
    <col min="7689" max="7690" width="13.86328125" style="9" bestFit="1" customWidth="1"/>
    <col min="7691" max="7691" width="14.86328125" style="9" bestFit="1" customWidth="1"/>
    <col min="7692" max="7692" width="12.1328125" style="9" bestFit="1" customWidth="1"/>
    <col min="7693" max="7693" width="12.3984375" style="9" bestFit="1" customWidth="1"/>
    <col min="7694" max="7695" width="13.86328125" style="9" bestFit="1" customWidth="1"/>
    <col min="7696" max="7696" width="14.86328125" style="9" bestFit="1" customWidth="1"/>
    <col min="7697" max="7935" width="9.06640625" style="9"/>
    <col min="7936" max="7936" width="15.3984375" style="9" bestFit="1" customWidth="1"/>
    <col min="7937" max="7937" width="11.1328125" style="9" bestFit="1" customWidth="1"/>
    <col min="7938" max="7938" width="14.59765625" style="9" bestFit="1" customWidth="1"/>
    <col min="7939" max="7939" width="17.3984375" style="9" bestFit="1" customWidth="1"/>
    <col min="7940" max="7940" width="17.59765625" style="9" bestFit="1" customWidth="1"/>
    <col min="7941" max="7941" width="14.73046875" style="9" bestFit="1" customWidth="1"/>
    <col min="7942" max="7942" width="14.3984375" style="9" bestFit="1" customWidth="1"/>
    <col min="7943" max="7943" width="12.1328125" style="9" bestFit="1" customWidth="1"/>
    <col min="7944" max="7944" width="12.3984375" style="9" bestFit="1" customWidth="1"/>
    <col min="7945" max="7946" width="13.86328125" style="9" bestFit="1" customWidth="1"/>
    <col min="7947" max="7947" width="14.86328125" style="9" bestFit="1" customWidth="1"/>
    <col min="7948" max="7948" width="12.1328125" style="9" bestFit="1" customWidth="1"/>
    <col min="7949" max="7949" width="12.3984375" style="9" bestFit="1" customWidth="1"/>
    <col min="7950" max="7951" width="13.86328125" style="9" bestFit="1" customWidth="1"/>
    <col min="7952" max="7952" width="14.86328125" style="9" bestFit="1" customWidth="1"/>
    <col min="7953" max="8191" width="9.06640625" style="9"/>
    <col min="8192" max="8192" width="15.3984375" style="9" bestFit="1" customWidth="1"/>
    <col min="8193" max="8193" width="11.1328125" style="9" bestFit="1" customWidth="1"/>
    <col min="8194" max="8194" width="14.59765625" style="9" bestFit="1" customWidth="1"/>
    <col min="8195" max="8195" width="17.3984375" style="9" bestFit="1" customWidth="1"/>
    <col min="8196" max="8196" width="17.59765625" style="9" bestFit="1" customWidth="1"/>
    <col min="8197" max="8197" width="14.73046875" style="9" bestFit="1" customWidth="1"/>
    <col min="8198" max="8198" width="14.3984375" style="9" bestFit="1" customWidth="1"/>
    <col min="8199" max="8199" width="12.1328125" style="9" bestFit="1" customWidth="1"/>
    <col min="8200" max="8200" width="12.3984375" style="9" bestFit="1" customWidth="1"/>
    <col min="8201" max="8202" width="13.86328125" style="9" bestFit="1" customWidth="1"/>
    <col min="8203" max="8203" width="14.86328125" style="9" bestFit="1" customWidth="1"/>
    <col min="8204" max="8204" width="12.1328125" style="9" bestFit="1" customWidth="1"/>
    <col min="8205" max="8205" width="12.3984375" style="9" bestFit="1" customWidth="1"/>
    <col min="8206" max="8207" width="13.86328125" style="9" bestFit="1" customWidth="1"/>
    <col min="8208" max="8208" width="14.86328125" style="9" bestFit="1" customWidth="1"/>
    <col min="8209" max="8447" width="9.06640625" style="9"/>
    <col min="8448" max="8448" width="15.3984375" style="9" bestFit="1" customWidth="1"/>
    <col min="8449" max="8449" width="11.1328125" style="9" bestFit="1" customWidth="1"/>
    <col min="8450" max="8450" width="14.59765625" style="9" bestFit="1" customWidth="1"/>
    <col min="8451" max="8451" width="17.3984375" style="9" bestFit="1" customWidth="1"/>
    <col min="8452" max="8452" width="17.59765625" style="9" bestFit="1" customWidth="1"/>
    <col min="8453" max="8453" width="14.73046875" style="9" bestFit="1" customWidth="1"/>
    <col min="8454" max="8454" width="14.3984375" style="9" bestFit="1" customWidth="1"/>
    <col min="8455" max="8455" width="12.1328125" style="9" bestFit="1" customWidth="1"/>
    <col min="8456" max="8456" width="12.3984375" style="9" bestFit="1" customWidth="1"/>
    <col min="8457" max="8458" width="13.86328125" style="9" bestFit="1" customWidth="1"/>
    <col min="8459" max="8459" width="14.86328125" style="9" bestFit="1" customWidth="1"/>
    <col min="8460" max="8460" width="12.1328125" style="9" bestFit="1" customWidth="1"/>
    <col min="8461" max="8461" width="12.3984375" style="9" bestFit="1" customWidth="1"/>
    <col min="8462" max="8463" width="13.86328125" style="9" bestFit="1" customWidth="1"/>
    <col min="8464" max="8464" width="14.86328125" style="9" bestFit="1" customWidth="1"/>
    <col min="8465" max="8703" width="9.06640625" style="9"/>
    <col min="8704" max="8704" width="15.3984375" style="9" bestFit="1" customWidth="1"/>
    <col min="8705" max="8705" width="11.1328125" style="9" bestFit="1" customWidth="1"/>
    <col min="8706" max="8706" width="14.59765625" style="9" bestFit="1" customWidth="1"/>
    <col min="8707" max="8707" width="17.3984375" style="9" bestFit="1" customWidth="1"/>
    <col min="8708" max="8708" width="17.59765625" style="9" bestFit="1" customWidth="1"/>
    <col min="8709" max="8709" width="14.73046875" style="9" bestFit="1" customWidth="1"/>
    <col min="8710" max="8710" width="14.3984375" style="9" bestFit="1" customWidth="1"/>
    <col min="8711" max="8711" width="12.1328125" style="9" bestFit="1" customWidth="1"/>
    <col min="8712" max="8712" width="12.3984375" style="9" bestFit="1" customWidth="1"/>
    <col min="8713" max="8714" width="13.86328125" style="9" bestFit="1" customWidth="1"/>
    <col min="8715" max="8715" width="14.86328125" style="9" bestFit="1" customWidth="1"/>
    <col min="8716" max="8716" width="12.1328125" style="9" bestFit="1" customWidth="1"/>
    <col min="8717" max="8717" width="12.3984375" style="9" bestFit="1" customWidth="1"/>
    <col min="8718" max="8719" width="13.86328125" style="9" bestFit="1" customWidth="1"/>
    <col min="8720" max="8720" width="14.86328125" style="9" bestFit="1" customWidth="1"/>
    <col min="8721" max="8959" width="9.06640625" style="9"/>
    <col min="8960" max="8960" width="15.3984375" style="9" bestFit="1" customWidth="1"/>
    <col min="8961" max="8961" width="11.1328125" style="9" bestFit="1" customWidth="1"/>
    <col min="8962" max="8962" width="14.59765625" style="9" bestFit="1" customWidth="1"/>
    <col min="8963" max="8963" width="17.3984375" style="9" bestFit="1" customWidth="1"/>
    <col min="8964" max="8964" width="17.59765625" style="9" bestFit="1" customWidth="1"/>
    <col min="8965" max="8965" width="14.73046875" style="9" bestFit="1" customWidth="1"/>
    <col min="8966" max="8966" width="14.3984375" style="9" bestFit="1" customWidth="1"/>
    <col min="8967" max="8967" width="12.1328125" style="9" bestFit="1" customWidth="1"/>
    <col min="8968" max="8968" width="12.3984375" style="9" bestFit="1" customWidth="1"/>
    <col min="8969" max="8970" width="13.86328125" style="9" bestFit="1" customWidth="1"/>
    <col min="8971" max="8971" width="14.86328125" style="9" bestFit="1" customWidth="1"/>
    <col min="8972" max="8972" width="12.1328125" style="9" bestFit="1" customWidth="1"/>
    <col min="8973" max="8973" width="12.3984375" style="9" bestFit="1" customWidth="1"/>
    <col min="8974" max="8975" width="13.86328125" style="9" bestFit="1" customWidth="1"/>
    <col min="8976" max="8976" width="14.86328125" style="9" bestFit="1" customWidth="1"/>
    <col min="8977" max="9215" width="9.06640625" style="9"/>
    <col min="9216" max="9216" width="15.3984375" style="9" bestFit="1" customWidth="1"/>
    <col min="9217" max="9217" width="11.1328125" style="9" bestFit="1" customWidth="1"/>
    <col min="9218" max="9218" width="14.59765625" style="9" bestFit="1" customWidth="1"/>
    <col min="9219" max="9219" width="17.3984375" style="9" bestFit="1" customWidth="1"/>
    <col min="9220" max="9220" width="17.59765625" style="9" bestFit="1" customWidth="1"/>
    <col min="9221" max="9221" width="14.73046875" style="9" bestFit="1" customWidth="1"/>
    <col min="9222" max="9222" width="14.3984375" style="9" bestFit="1" customWidth="1"/>
    <col min="9223" max="9223" width="12.1328125" style="9" bestFit="1" customWidth="1"/>
    <col min="9224" max="9224" width="12.3984375" style="9" bestFit="1" customWidth="1"/>
    <col min="9225" max="9226" width="13.86328125" style="9" bestFit="1" customWidth="1"/>
    <col min="9227" max="9227" width="14.86328125" style="9" bestFit="1" customWidth="1"/>
    <col min="9228" max="9228" width="12.1328125" style="9" bestFit="1" customWidth="1"/>
    <col min="9229" max="9229" width="12.3984375" style="9" bestFit="1" customWidth="1"/>
    <col min="9230" max="9231" width="13.86328125" style="9" bestFit="1" customWidth="1"/>
    <col min="9232" max="9232" width="14.86328125" style="9" bestFit="1" customWidth="1"/>
    <col min="9233" max="9471" width="9.06640625" style="9"/>
    <col min="9472" max="9472" width="15.3984375" style="9" bestFit="1" customWidth="1"/>
    <col min="9473" max="9473" width="11.1328125" style="9" bestFit="1" customWidth="1"/>
    <col min="9474" max="9474" width="14.59765625" style="9" bestFit="1" customWidth="1"/>
    <col min="9475" max="9475" width="17.3984375" style="9" bestFit="1" customWidth="1"/>
    <col min="9476" max="9476" width="17.59765625" style="9" bestFit="1" customWidth="1"/>
    <col min="9477" max="9477" width="14.73046875" style="9" bestFit="1" customWidth="1"/>
    <col min="9478" max="9478" width="14.3984375" style="9" bestFit="1" customWidth="1"/>
    <col min="9479" max="9479" width="12.1328125" style="9" bestFit="1" customWidth="1"/>
    <col min="9480" max="9480" width="12.3984375" style="9" bestFit="1" customWidth="1"/>
    <col min="9481" max="9482" width="13.86328125" style="9" bestFit="1" customWidth="1"/>
    <col min="9483" max="9483" width="14.86328125" style="9" bestFit="1" customWidth="1"/>
    <col min="9484" max="9484" width="12.1328125" style="9" bestFit="1" customWidth="1"/>
    <col min="9485" max="9485" width="12.3984375" style="9" bestFit="1" customWidth="1"/>
    <col min="9486" max="9487" width="13.86328125" style="9" bestFit="1" customWidth="1"/>
    <col min="9488" max="9488" width="14.86328125" style="9" bestFit="1" customWidth="1"/>
    <col min="9489" max="9727" width="9.06640625" style="9"/>
    <col min="9728" max="9728" width="15.3984375" style="9" bestFit="1" customWidth="1"/>
    <col min="9729" max="9729" width="11.1328125" style="9" bestFit="1" customWidth="1"/>
    <col min="9730" max="9730" width="14.59765625" style="9" bestFit="1" customWidth="1"/>
    <col min="9731" max="9731" width="17.3984375" style="9" bestFit="1" customWidth="1"/>
    <col min="9732" max="9732" width="17.59765625" style="9" bestFit="1" customWidth="1"/>
    <col min="9733" max="9733" width="14.73046875" style="9" bestFit="1" customWidth="1"/>
    <col min="9734" max="9734" width="14.3984375" style="9" bestFit="1" customWidth="1"/>
    <col min="9735" max="9735" width="12.1328125" style="9" bestFit="1" customWidth="1"/>
    <col min="9736" max="9736" width="12.3984375" style="9" bestFit="1" customWidth="1"/>
    <col min="9737" max="9738" width="13.86328125" style="9" bestFit="1" customWidth="1"/>
    <col min="9739" max="9739" width="14.86328125" style="9" bestFit="1" customWidth="1"/>
    <col min="9740" max="9740" width="12.1328125" style="9" bestFit="1" customWidth="1"/>
    <col min="9741" max="9741" width="12.3984375" style="9" bestFit="1" customWidth="1"/>
    <col min="9742" max="9743" width="13.86328125" style="9" bestFit="1" customWidth="1"/>
    <col min="9744" max="9744" width="14.86328125" style="9" bestFit="1" customWidth="1"/>
    <col min="9745" max="9983" width="9.06640625" style="9"/>
    <col min="9984" max="9984" width="15.3984375" style="9" bestFit="1" customWidth="1"/>
    <col min="9985" max="9985" width="11.1328125" style="9" bestFit="1" customWidth="1"/>
    <col min="9986" max="9986" width="14.59765625" style="9" bestFit="1" customWidth="1"/>
    <col min="9987" max="9987" width="17.3984375" style="9" bestFit="1" customWidth="1"/>
    <col min="9988" max="9988" width="17.59765625" style="9" bestFit="1" customWidth="1"/>
    <col min="9989" max="9989" width="14.73046875" style="9" bestFit="1" customWidth="1"/>
    <col min="9990" max="9990" width="14.3984375" style="9" bestFit="1" customWidth="1"/>
    <col min="9991" max="9991" width="12.1328125" style="9" bestFit="1" customWidth="1"/>
    <col min="9992" max="9992" width="12.3984375" style="9" bestFit="1" customWidth="1"/>
    <col min="9993" max="9994" width="13.86328125" style="9" bestFit="1" customWidth="1"/>
    <col min="9995" max="9995" width="14.86328125" style="9" bestFit="1" customWidth="1"/>
    <col min="9996" max="9996" width="12.1328125" style="9" bestFit="1" customWidth="1"/>
    <col min="9997" max="9997" width="12.3984375" style="9" bestFit="1" customWidth="1"/>
    <col min="9998" max="9999" width="13.86328125" style="9" bestFit="1" customWidth="1"/>
    <col min="10000" max="10000" width="14.86328125" style="9" bestFit="1" customWidth="1"/>
    <col min="10001" max="10239" width="9.06640625" style="9"/>
    <col min="10240" max="10240" width="15.3984375" style="9" bestFit="1" customWidth="1"/>
    <col min="10241" max="10241" width="11.1328125" style="9" bestFit="1" customWidth="1"/>
    <col min="10242" max="10242" width="14.59765625" style="9" bestFit="1" customWidth="1"/>
    <col min="10243" max="10243" width="17.3984375" style="9" bestFit="1" customWidth="1"/>
    <col min="10244" max="10244" width="17.59765625" style="9" bestFit="1" customWidth="1"/>
    <col min="10245" max="10245" width="14.73046875" style="9" bestFit="1" customWidth="1"/>
    <col min="10246" max="10246" width="14.3984375" style="9" bestFit="1" customWidth="1"/>
    <col min="10247" max="10247" width="12.1328125" style="9" bestFit="1" customWidth="1"/>
    <col min="10248" max="10248" width="12.3984375" style="9" bestFit="1" customWidth="1"/>
    <col min="10249" max="10250" width="13.86328125" style="9" bestFit="1" customWidth="1"/>
    <col min="10251" max="10251" width="14.86328125" style="9" bestFit="1" customWidth="1"/>
    <col min="10252" max="10252" width="12.1328125" style="9" bestFit="1" customWidth="1"/>
    <col min="10253" max="10253" width="12.3984375" style="9" bestFit="1" customWidth="1"/>
    <col min="10254" max="10255" width="13.86328125" style="9" bestFit="1" customWidth="1"/>
    <col min="10256" max="10256" width="14.86328125" style="9" bestFit="1" customWidth="1"/>
    <col min="10257" max="10495" width="9.06640625" style="9"/>
    <col min="10496" max="10496" width="15.3984375" style="9" bestFit="1" customWidth="1"/>
    <col min="10497" max="10497" width="11.1328125" style="9" bestFit="1" customWidth="1"/>
    <col min="10498" max="10498" width="14.59765625" style="9" bestFit="1" customWidth="1"/>
    <col min="10499" max="10499" width="17.3984375" style="9" bestFit="1" customWidth="1"/>
    <col min="10500" max="10500" width="17.59765625" style="9" bestFit="1" customWidth="1"/>
    <col min="10501" max="10501" width="14.73046875" style="9" bestFit="1" customWidth="1"/>
    <col min="10502" max="10502" width="14.3984375" style="9" bestFit="1" customWidth="1"/>
    <col min="10503" max="10503" width="12.1328125" style="9" bestFit="1" customWidth="1"/>
    <col min="10504" max="10504" width="12.3984375" style="9" bestFit="1" customWidth="1"/>
    <col min="10505" max="10506" width="13.86328125" style="9" bestFit="1" customWidth="1"/>
    <col min="10507" max="10507" width="14.86328125" style="9" bestFit="1" customWidth="1"/>
    <col min="10508" max="10508" width="12.1328125" style="9" bestFit="1" customWidth="1"/>
    <col min="10509" max="10509" width="12.3984375" style="9" bestFit="1" customWidth="1"/>
    <col min="10510" max="10511" width="13.86328125" style="9" bestFit="1" customWidth="1"/>
    <col min="10512" max="10512" width="14.86328125" style="9" bestFit="1" customWidth="1"/>
    <col min="10513" max="10751" width="9.06640625" style="9"/>
    <col min="10752" max="10752" width="15.3984375" style="9" bestFit="1" customWidth="1"/>
    <col min="10753" max="10753" width="11.1328125" style="9" bestFit="1" customWidth="1"/>
    <col min="10754" max="10754" width="14.59765625" style="9" bestFit="1" customWidth="1"/>
    <col min="10755" max="10755" width="17.3984375" style="9" bestFit="1" customWidth="1"/>
    <col min="10756" max="10756" width="17.59765625" style="9" bestFit="1" customWidth="1"/>
    <col min="10757" max="10757" width="14.73046875" style="9" bestFit="1" customWidth="1"/>
    <col min="10758" max="10758" width="14.3984375" style="9" bestFit="1" customWidth="1"/>
    <col min="10759" max="10759" width="12.1328125" style="9" bestFit="1" customWidth="1"/>
    <col min="10760" max="10760" width="12.3984375" style="9" bestFit="1" customWidth="1"/>
    <col min="10761" max="10762" width="13.86328125" style="9" bestFit="1" customWidth="1"/>
    <col min="10763" max="10763" width="14.86328125" style="9" bestFit="1" customWidth="1"/>
    <col min="10764" max="10764" width="12.1328125" style="9" bestFit="1" customWidth="1"/>
    <col min="10765" max="10765" width="12.3984375" style="9" bestFit="1" customWidth="1"/>
    <col min="10766" max="10767" width="13.86328125" style="9" bestFit="1" customWidth="1"/>
    <col min="10768" max="10768" width="14.86328125" style="9" bestFit="1" customWidth="1"/>
    <col min="10769" max="11007" width="9.06640625" style="9"/>
    <col min="11008" max="11008" width="15.3984375" style="9" bestFit="1" customWidth="1"/>
    <col min="11009" max="11009" width="11.1328125" style="9" bestFit="1" customWidth="1"/>
    <col min="11010" max="11010" width="14.59765625" style="9" bestFit="1" customWidth="1"/>
    <col min="11011" max="11011" width="17.3984375" style="9" bestFit="1" customWidth="1"/>
    <col min="11012" max="11012" width="17.59765625" style="9" bestFit="1" customWidth="1"/>
    <col min="11013" max="11013" width="14.73046875" style="9" bestFit="1" customWidth="1"/>
    <col min="11014" max="11014" width="14.3984375" style="9" bestFit="1" customWidth="1"/>
    <col min="11015" max="11015" width="12.1328125" style="9" bestFit="1" customWidth="1"/>
    <col min="11016" max="11016" width="12.3984375" style="9" bestFit="1" customWidth="1"/>
    <col min="11017" max="11018" width="13.86328125" style="9" bestFit="1" customWidth="1"/>
    <col min="11019" max="11019" width="14.86328125" style="9" bestFit="1" customWidth="1"/>
    <col min="11020" max="11020" width="12.1328125" style="9" bestFit="1" customWidth="1"/>
    <col min="11021" max="11021" width="12.3984375" style="9" bestFit="1" customWidth="1"/>
    <col min="11022" max="11023" width="13.86328125" style="9" bestFit="1" customWidth="1"/>
    <col min="11024" max="11024" width="14.86328125" style="9" bestFit="1" customWidth="1"/>
    <col min="11025" max="11263" width="9.06640625" style="9"/>
    <col min="11264" max="11264" width="15.3984375" style="9" bestFit="1" customWidth="1"/>
    <col min="11265" max="11265" width="11.1328125" style="9" bestFit="1" customWidth="1"/>
    <col min="11266" max="11266" width="14.59765625" style="9" bestFit="1" customWidth="1"/>
    <col min="11267" max="11267" width="17.3984375" style="9" bestFit="1" customWidth="1"/>
    <col min="11268" max="11268" width="17.59765625" style="9" bestFit="1" customWidth="1"/>
    <col min="11269" max="11269" width="14.73046875" style="9" bestFit="1" customWidth="1"/>
    <col min="11270" max="11270" width="14.3984375" style="9" bestFit="1" customWidth="1"/>
    <col min="11271" max="11271" width="12.1328125" style="9" bestFit="1" customWidth="1"/>
    <col min="11272" max="11272" width="12.3984375" style="9" bestFit="1" customWidth="1"/>
    <col min="11273" max="11274" width="13.86328125" style="9" bestFit="1" customWidth="1"/>
    <col min="11275" max="11275" width="14.86328125" style="9" bestFit="1" customWidth="1"/>
    <col min="11276" max="11276" width="12.1328125" style="9" bestFit="1" customWidth="1"/>
    <col min="11277" max="11277" width="12.3984375" style="9" bestFit="1" customWidth="1"/>
    <col min="11278" max="11279" width="13.86328125" style="9" bestFit="1" customWidth="1"/>
    <col min="11280" max="11280" width="14.86328125" style="9" bestFit="1" customWidth="1"/>
    <col min="11281" max="11519" width="9.06640625" style="9"/>
    <col min="11520" max="11520" width="15.3984375" style="9" bestFit="1" customWidth="1"/>
    <col min="11521" max="11521" width="11.1328125" style="9" bestFit="1" customWidth="1"/>
    <col min="11522" max="11522" width="14.59765625" style="9" bestFit="1" customWidth="1"/>
    <col min="11523" max="11523" width="17.3984375" style="9" bestFit="1" customWidth="1"/>
    <col min="11524" max="11524" width="17.59765625" style="9" bestFit="1" customWidth="1"/>
    <col min="11525" max="11525" width="14.73046875" style="9" bestFit="1" customWidth="1"/>
    <col min="11526" max="11526" width="14.3984375" style="9" bestFit="1" customWidth="1"/>
    <col min="11527" max="11527" width="12.1328125" style="9" bestFit="1" customWidth="1"/>
    <col min="11528" max="11528" width="12.3984375" style="9" bestFit="1" customWidth="1"/>
    <col min="11529" max="11530" width="13.86328125" style="9" bestFit="1" customWidth="1"/>
    <col min="11531" max="11531" width="14.86328125" style="9" bestFit="1" customWidth="1"/>
    <col min="11532" max="11532" width="12.1328125" style="9" bestFit="1" customWidth="1"/>
    <col min="11533" max="11533" width="12.3984375" style="9" bestFit="1" customWidth="1"/>
    <col min="11534" max="11535" width="13.86328125" style="9" bestFit="1" customWidth="1"/>
    <col min="11536" max="11536" width="14.86328125" style="9" bestFit="1" customWidth="1"/>
    <col min="11537" max="11775" width="9.06640625" style="9"/>
    <col min="11776" max="11776" width="15.3984375" style="9" bestFit="1" customWidth="1"/>
    <col min="11777" max="11777" width="11.1328125" style="9" bestFit="1" customWidth="1"/>
    <col min="11778" max="11778" width="14.59765625" style="9" bestFit="1" customWidth="1"/>
    <col min="11779" max="11779" width="17.3984375" style="9" bestFit="1" customWidth="1"/>
    <col min="11780" max="11780" width="17.59765625" style="9" bestFit="1" customWidth="1"/>
    <col min="11781" max="11781" width="14.73046875" style="9" bestFit="1" customWidth="1"/>
    <col min="11782" max="11782" width="14.3984375" style="9" bestFit="1" customWidth="1"/>
    <col min="11783" max="11783" width="12.1328125" style="9" bestFit="1" customWidth="1"/>
    <col min="11784" max="11784" width="12.3984375" style="9" bestFit="1" customWidth="1"/>
    <col min="11785" max="11786" width="13.86328125" style="9" bestFit="1" customWidth="1"/>
    <col min="11787" max="11787" width="14.86328125" style="9" bestFit="1" customWidth="1"/>
    <col min="11788" max="11788" width="12.1328125" style="9" bestFit="1" customWidth="1"/>
    <col min="11789" max="11789" width="12.3984375" style="9" bestFit="1" customWidth="1"/>
    <col min="11790" max="11791" width="13.86328125" style="9" bestFit="1" customWidth="1"/>
    <col min="11792" max="11792" width="14.86328125" style="9" bestFit="1" customWidth="1"/>
    <col min="11793" max="12031" width="9.06640625" style="9"/>
    <col min="12032" max="12032" width="15.3984375" style="9" bestFit="1" customWidth="1"/>
    <col min="12033" max="12033" width="11.1328125" style="9" bestFit="1" customWidth="1"/>
    <col min="12034" max="12034" width="14.59765625" style="9" bestFit="1" customWidth="1"/>
    <col min="12035" max="12035" width="17.3984375" style="9" bestFit="1" customWidth="1"/>
    <col min="12036" max="12036" width="17.59765625" style="9" bestFit="1" customWidth="1"/>
    <col min="12037" max="12037" width="14.73046875" style="9" bestFit="1" customWidth="1"/>
    <col min="12038" max="12038" width="14.3984375" style="9" bestFit="1" customWidth="1"/>
    <col min="12039" max="12039" width="12.1328125" style="9" bestFit="1" customWidth="1"/>
    <col min="12040" max="12040" width="12.3984375" style="9" bestFit="1" customWidth="1"/>
    <col min="12041" max="12042" width="13.86328125" style="9" bestFit="1" customWidth="1"/>
    <col min="12043" max="12043" width="14.86328125" style="9" bestFit="1" customWidth="1"/>
    <col min="12044" max="12044" width="12.1328125" style="9" bestFit="1" customWidth="1"/>
    <col min="12045" max="12045" width="12.3984375" style="9" bestFit="1" customWidth="1"/>
    <col min="12046" max="12047" width="13.86328125" style="9" bestFit="1" customWidth="1"/>
    <col min="12048" max="12048" width="14.86328125" style="9" bestFit="1" customWidth="1"/>
    <col min="12049" max="12287" width="9.06640625" style="9"/>
    <col min="12288" max="12288" width="15.3984375" style="9" bestFit="1" customWidth="1"/>
    <col min="12289" max="12289" width="11.1328125" style="9" bestFit="1" customWidth="1"/>
    <col min="12290" max="12290" width="14.59765625" style="9" bestFit="1" customWidth="1"/>
    <col min="12291" max="12291" width="17.3984375" style="9" bestFit="1" customWidth="1"/>
    <col min="12292" max="12292" width="17.59765625" style="9" bestFit="1" customWidth="1"/>
    <col min="12293" max="12293" width="14.73046875" style="9" bestFit="1" customWidth="1"/>
    <col min="12294" max="12294" width="14.3984375" style="9" bestFit="1" customWidth="1"/>
    <col min="12295" max="12295" width="12.1328125" style="9" bestFit="1" customWidth="1"/>
    <col min="12296" max="12296" width="12.3984375" style="9" bestFit="1" customWidth="1"/>
    <col min="12297" max="12298" width="13.86328125" style="9" bestFit="1" customWidth="1"/>
    <col min="12299" max="12299" width="14.86328125" style="9" bestFit="1" customWidth="1"/>
    <col min="12300" max="12300" width="12.1328125" style="9" bestFit="1" customWidth="1"/>
    <col min="12301" max="12301" width="12.3984375" style="9" bestFit="1" customWidth="1"/>
    <col min="12302" max="12303" width="13.86328125" style="9" bestFit="1" customWidth="1"/>
    <col min="12304" max="12304" width="14.86328125" style="9" bestFit="1" customWidth="1"/>
    <col min="12305" max="12543" width="9.06640625" style="9"/>
    <col min="12544" max="12544" width="15.3984375" style="9" bestFit="1" customWidth="1"/>
    <col min="12545" max="12545" width="11.1328125" style="9" bestFit="1" customWidth="1"/>
    <col min="12546" max="12546" width="14.59765625" style="9" bestFit="1" customWidth="1"/>
    <col min="12547" max="12547" width="17.3984375" style="9" bestFit="1" customWidth="1"/>
    <col min="12548" max="12548" width="17.59765625" style="9" bestFit="1" customWidth="1"/>
    <col min="12549" max="12549" width="14.73046875" style="9" bestFit="1" customWidth="1"/>
    <col min="12550" max="12550" width="14.3984375" style="9" bestFit="1" customWidth="1"/>
    <col min="12551" max="12551" width="12.1328125" style="9" bestFit="1" customWidth="1"/>
    <col min="12552" max="12552" width="12.3984375" style="9" bestFit="1" customWidth="1"/>
    <col min="12553" max="12554" width="13.86328125" style="9" bestFit="1" customWidth="1"/>
    <col min="12555" max="12555" width="14.86328125" style="9" bestFit="1" customWidth="1"/>
    <col min="12556" max="12556" width="12.1328125" style="9" bestFit="1" customWidth="1"/>
    <col min="12557" max="12557" width="12.3984375" style="9" bestFit="1" customWidth="1"/>
    <col min="12558" max="12559" width="13.86328125" style="9" bestFit="1" customWidth="1"/>
    <col min="12560" max="12560" width="14.86328125" style="9" bestFit="1" customWidth="1"/>
    <col min="12561" max="12799" width="9.06640625" style="9"/>
    <col min="12800" max="12800" width="15.3984375" style="9" bestFit="1" customWidth="1"/>
    <col min="12801" max="12801" width="11.1328125" style="9" bestFit="1" customWidth="1"/>
    <col min="12802" max="12802" width="14.59765625" style="9" bestFit="1" customWidth="1"/>
    <col min="12803" max="12803" width="17.3984375" style="9" bestFit="1" customWidth="1"/>
    <col min="12804" max="12804" width="17.59765625" style="9" bestFit="1" customWidth="1"/>
    <col min="12805" max="12805" width="14.73046875" style="9" bestFit="1" customWidth="1"/>
    <col min="12806" max="12806" width="14.3984375" style="9" bestFit="1" customWidth="1"/>
    <col min="12807" max="12807" width="12.1328125" style="9" bestFit="1" customWidth="1"/>
    <col min="12808" max="12808" width="12.3984375" style="9" bestFit="1" customWidth="1"/>
    <col min="12809" max="12810" width="13.86328125" style="9" bestFit="1" customWidth="1"/>
    <col min="12811" max="12811" width="14.86328125" style="9" bestFit="1" customWidth="1"/>
    <col min="12812" max="12812" width="12.1328125" style="9" bestFit="1" customWidth="1"/>
    <col min="12813" max="12813" width="12.3984375" style="9" bestFit="1" customWidth="1"/>
    <col min="12814" max="12815" width="13.86328125" style="9" bestFit="1" customWidth="1"/>
    <col min="12816" max="12816" width="14.86328125" style="9" bestFit="1" customWidth="1"/>
    <col min="12817" max="13055" width="9.06640625" style="9"/>
    <col min="13056" max="13056" width="15.3984375" style="9" bestFit="1" customWidth="1"/>
    <col min="13057" max="13057" width="11.1328125" style="9" bestFit="1" customWidth="1"/>
    <col min="13058" max="13058" width="14.59765625" style="9" bestFit="1" customWidth="1"/>
    <col min="13059" max="13059" width="17.3984375" style="9" bestFit="1" customWidth="1"/>
    <col min="13060" max="13060" width="17.59765625" style="9" bestFit="1" customWidth="1"/>
    <col min="13061" max="13061" width="14.73046875" style="9" bestFit="1" customWidth="1"/>
    <col min="13062" max="13062" width="14.3984375" style="9" bestFit="1" customWidth="1"/>
    <col min="13063" max="13063" width="12.1328125" style="9" bestFit="1" customWidth="1"/>
    <col min="13064" max="13064" width="12.3984375" style="9" bestFit="1" customWidth="1"/>
    <col min="13065" max="13066" width="13.86328125" style="9" bestFit="1" customWidth="1"/>
    <col min="13067" max="13067" width="14.86328125" style="9" bestFit="1" customWidth="1"/>
    <col min="13068" max="13068" width="12.1328125" style="9" bestFit="1" customWidth="1"/>
    <col min="13069" max="13069" width="12.3984375" style="9" bestFit="1" customWidth="1"/>
    <col min="13070" max="13071" width="13.86328125" style="9" bestFit="1" customWidth="1"/>
    <col min="13072" max="13072" width="14.86328125" style="9" bestFit="1" customWidth="1"/>
    <col min="13073" max="13311" width="9.06640625" style="9"/>
    <col min="13312" max="13312" width="15.3984375" style="9" bestFit="1" customWidth="1"/>
    <col min="13313" max="13313" width="11.1328125" style="9" bestFit="1" customWidth="1"/>
    <col min="13314" max="13314" width="14.59765625" style="9" bestFit="1" customWidth="1"/>
    <col min="13315" max="13315" width="17.3984375" style="9" bestFit="1" customWidth="1"/>
    <col min="13316" max="13316" width="17.59765625" style="9" bestFit="1" customWidth="1"/>
    <col min="13317" max="13317" width="14.73046875" style="9" bestFit="1" customWidth="1"/>
    <col min="13318" max="13318" width="14.3984375" style="9" bestFit="1" customWidth="1"/>
    <col min="13319" max="13319" width="12.1328125" style="9" bestFit="1" customWidth="1"/>
    <col min="13320" max="13320" width="12.3984375" style="9" bestFit="1" customWidth="1"/>
    <col min="13321" max="13322" width="13.86328125" style="9" bestFit="1" customWidth="1"/>
    <col min="13323" max="13323" width="14.86328125" style="9" bestFit="1" customWidth="1"/>
    <col min="13324" max="13324" width="12.1328125" style="9" bestFit="1" customWidth="1"/>
    <col min="13325" max="13325" width="12.3984375" style="9" bestFit="1" customWidth="1"/>
    <col min="13326" max="13327" width="13.86328125" style="9" bestFit="1" customWidth="1"/>
    <col min="13328" max="13328" width="14.86328125" style="9" bestFit="1" customWidth="1"/>
    <col min="13329" max="13567" width="9.06640625" style="9"/>
    <col min="13568" max="13568" width="15.3984375" style="9" bestFit="1" customWidth="1"/>
    <col min="13569" max="13569" width="11.1328125" style="9" bestFit="1" customWidth="1"/>
    <col min="13570" max="13570" width="14.59765625" style="9" bestFit="1" customWidth="1"/>
    <col min="13571" max="13571" width="17.3984375" style="9" bestFit="1" customWidth="1"/>
    <col min="13572" max="13572" width="17.59765625" style="9" bestFit="1" customWidth="1"/>
    <col min="13573" max="13573" width="14.73046875" style="9" bestFit="1" customWidth="1"/>
    <col min="13574" max="13574" width="14.3984375" style="9" bestFit="1" customWidth="1"/>
    <col min="13575" max="13575" width="12.1328125" style="9" bestFit="1" customWidth="1"/>
    <col min="13576" max="13576" width="12.3984375" style="9" bestFit="1" customWidth="1"/>
    <col min="13577" max="13578" width="13.86328125" style="9" bestFit="1" customWidth="1"/>
    <col min="13579" max="13579" width="14.86328125" style="9" bestFit="1" customWidth="1"/>
    <col min="13580" max="13580" width="12.1328125" style="9" bestFit="1" customWidth="1"/>
    <col min="13581" max="13581" width="12.3984375" style="9" bestFit="1" customWidth="1"/>
    <col min="13582" max="13583" width="13.86328125" style="9" bestFit="1" customWidth="1"/>
    <col min="13584" max="13584" width="14.86328125" style="9" bestFit="1" customWidth="1"/>
    <col min="13585" max="13823" width="9.06640625" style="9"/>
    <col min="13824" max="13824" width="15.3984375" style="9" bestFit="1" customWidth="1"/>
    <col min="13825" max="13825" width="11.1328125" style="9" bestFit="1" customWidth="1"/>
    <col min="13826" max="13826" width="14.59765625" style="9" bestFit="1" customWidth="1"/>
    <col min="13827" max="13827" width="17.3984375" style="9" bestFit="1" customWidth="1"/>
    <col min="13828" max="13828" width="17.59765625" style="9" bestFit="1" customWidth="1"/>
    <col min="13829" max="13829" width="14.73046875" style="9" bestFit="1" customWidth="1"/>
    <col min="13830" max="13830" width="14.3984375" style="9" bestFit="1" customWidth="1"/>
    <col min="13831" max="13831" width="12.1328125" style="9" bestFit="1" customWidth="1"/>
    <col min="13832" max="13832" width="12.3984375" style="9" bestFit="1" customWidth="1"/>
    <col min="13833" max="13834" width="13.86328125" style="9" bestFit="1" customWidth="1"/>
    <col min="13835" max="13835" width="14.86328125" style="9" bestFit="1" customWidth="1"/>
    <col min="13836" max="13836" width="12.1328125" style="9" bestFit="1" customWidth="1"/>
    <col min="13837" max="13837" width="12.3984375" style="9" bestFit="1" customWidth="1"/>
    <col min="13838" max="13839" width="13.86328125" style="9" bestFit="1" customWidth="1"/>
    <col min="13840" max="13840" width="14.86328125" style="9" bestFit="1" customWidth="1"/>
    <col min="13841" max="14079" width="9.06640625" style="9"/>
    <col min="14080" max="14080" width="15.3984375" style="9" bestFit="1" customWidth="1"/>
    <col min="14081" max="14081" width="11.1328125" style="9" bestFit="1" customWidth="1"/>
    <col min="14082" max="14082" width="14.59765625" style="9" bestFit="1" customWidth="1"/>
    <col min="14083" max="14083" width="17.3984375" style="9" bestFit="1" customWidth="1"/>
    <col min="14084" max="14084" width="17.59765625" style="9" bestFit="1" customWidth="1"/>
    <col min="14085" max="14085" width="14.73046875" style="9" bestFit="1" customWidth="1"/>
    <col min="14086" max="14086" width="14.3984375" style="9" bestFit="1" customWidth="1"/>
    <col min="14087" max="14087" width="12.1328125" style="9" bestFit="1" customWidth="1"/>
    <col min="14088" max="14088" width="12.3984375" style="9" bestFit="1" customWidth="1"/>
    <col min="14089" max="14090" width="13.86328125" style="9" bestFit="1" customWidth="1"/>
    <col min="14091" max="14091" width="14.86328125" style="9" bestFit="1" customWidth="1"/>
    <col min="14092" max="14092" width="12.1328125" style="9" bestFit="1" customWidth="1"/>
    <col min="14093" max="14093" width="12.3984375" style="9" bestFit="1" customWidth="1"/>
    <col min="14094" max="14095" width="13.86328125" style="9" bestFit="1" customWidth="1"/>
    <col min="14096" max="14096" width="14.86328125" style="9" bestFit="1" customWidth="1"/>
    <col min="14097" max="14335" width="9.06640625" style="9"/>
    <col min="14336" max="14336" width="15.3984375" style="9" bestFit="1" customWidth="1"/>
    <col min="14337" max="14337" width="11.1328125" style="9" bestFit="1" customWidth="1"/>
    <col min="14338" max="14338" width="14.59765625" style="9" bestFit="1" customWidth="1"/>
    <col min="14339" max="14339" width="17.3984375" style="9" bestFit="1" customWidth="1"/>
    <col min="14340" max="14340" width="17.59765625" style="9" bestFit="1" customWidth="1"/>
    <col min="14341" max="14341" width="14.73046875" style="9" bestFit="1" customWidth="1"/>
    <col min="14342" max="14342" width="14.3984375" style="9" bestFit="1" customWidth="1"/>
    <col min="14343" max="14343" width="12.1328125" style="9" bestFit="1" customWidth="1"/>
    <col min="14344" max="14344" width="12.3984375" style="9" bestFit="1" customWidth="1"/>
    <col min="14345" max="14346" width="13.86328125" style="9" bestFit="1" customWidth="1"/>
    <col min="14347" max="14347" width="14.86328125" style="9" bestFit="1" customWidth="1"/>
    <col min="14348" max="14348" width="12.1328125" style="9" bestFit="1" customWidth="1"/>
    <col min="14349" max="14349" width="12.3984375" style="9" bestFit="1" customWidth="1"/>
    <col min="14350" max="14351" width="13.86328125" style="9" bestFit="1" customWidth="1"/>
    <col min="14352" max="14352" width="14.86328125" style="9" bestFit="1" customWidth="1"/>
    <col min="14353" max="14591" width="9.06640625" style="9"/>
    <col min="14592" max="14592" width="15.3984375" style="9" bestFit="1" customWidth="1"/>
    <col min="14593" max="14593" width="11.1328125" style="9" bestFit="1" customWidth="1"/>
    <col min="14594" max="14594" width="14.59765625" style="9" bestFit="1" customWidth="1"/>
    <col min="14595" max="14595" width="17.3984375" style="9" bestFit="1" customWidth="1"/>
    <col min="14596" max="14596" width="17.59765625" style="9" bestFit="1" customWidth="1"/>
    <col min="14597" max="14597" width="14.73046875" style="9" bestFit="1" customWidth="1"/>
    <col min="14598" max="14598" width="14.3984375" style="9" bestFit="1" customWidth="1"/>
    <col min="14599" max="14599" width="12.1328125" style="9" bestFit="1" customWidth="1"/>
    <col min="14600" max="14600" width="12.3984375" style="9" bestFit="1" customWidth="1"/>
    <col min="14601" max="14602" width="13.86328125" style="9" bestFit="1" customWidth="1"/>
    <col min="14603" max="14603" width="14.86328125" style="9" bestFit="1" customWidth="1"/>
    <col min="14604" max="14604" width="12.1328125" style="9" bestFit="1" customWidth="1"/>
    <col min="14605" max="14605" width="12.3984375" style="9" bestFit="1" customWidth="1"/>
    <col min="14606" max="14607" width="13.86328125" style="9" bestFit="1" customWidth="1"/>
    <col min="14608" max="14608" width="14.86328125" style="9" bestFit="1" customWidth="1"/>
    <col min="14609" max="14847" width="9.06640625" style="9"/>
    <col min="14848" max="14848" width="15.3984375" style="9" bestFit="1" customWidth="1"/>
    <col min="14849" max="14849" width="11.1328125" style="9" bestFit="1" customWidth="1"/>
    <col min="14850" max="14850" width="14.59765625" style="9" bestFit="1" customWidth="1"/>
    <col min="14851" max="14851" width="17.3984375" style="9" bestFit="1" customWidth="1"/>
    <col min="14852" max="14852" width="17.59765625" style="9" bestFit="1" customWidth="1"/>
    <col min="14853" max="14853" width="14.73046875" style="9" bestFit="1" customWidth="1"/>
    <col min="14854" max="14854" width="14.3984375" style="9" bestFit="1" customWidth="1"/>
    <col min="14855" max="14855" width="12.1328125" style="9" bestFit="1" customWidth="1"/>
    <col min="14856" max="14856" width="12.3984375" style="9" bestFit="1" customWidth="1"/>
    <col min="14857" max="14858" width="13.86328125" style="9" bestFit="1" customWidth="1"/>
    <col min="14859" max="14859" width="14.86328125" style="9" bestFit="1" customWidth="1"/>
    <col min="14860" max="14860" width="12.1328125" style="9" bestFit="1" customWidth="1"/>
    <col min="14861" max="14861" width="12.3984375" style="9" bestFit="1" customWidth="1"/>
    <col min="14862" max="14863" width="13.86328125" style="9" bestFit="1" customWidth="1"/>
    <col min="14864" max="14864" width="14.86328125" style="9" bestFit="1" customWidth="1"/>
    <col min="14865" max="15103" width="9.06640625" style="9"/>
    <col min="15104" max="15104" width="15.3984375" style="9" bestFit="1" customWidth="1"/>
    <col min="15105" max="15105" width="11.1328125" style="9" bestFit="1" customWidth="1"/>
    <col min="15106" max="15106" width="14.59765625" style="9" bestFit="1" customWidth="1"/>
    <col min="15107" max="15107" width="17.3984375" style="9" bestFit="1" customWidth="1"/>
    <col min="15108" max="15108" width="17.59765625" style="9" bestFit="1" customWidth="1"/>
    <col min="15109" max="15109" width="14.73046875" style="9" bestFit="1" customWidth="1"/>
    <col min="15110" max="15110" width="14.3984375" style="9" bestFit="1" customWidth="1"/>
    <col min="15111" max="15111" width="12.1328125" style="9" bestFit="1" customWidth="1"/>
    <col min="15112" max="15112" width="12.3984375" style="9" bestFit="1" customWidth="1"/>
    <col min="15113" max="15114" width="13.86328125" style="9" bestFit="1" customWidth="1"/>
    <col min="15115" max="15115" width="14.86328125" style="9" bestFit="1" customWidth="1"/>
    <col min="15116" max="15116" width="12.1328125" style="9" bestFit="1" customWidth="1"/>
    <col min="15117" max="15117" width="12.3984375" style="9" bestFit="1" customWidth="1"/>
    <col min="15118" max="15119" width="13.86328125" style="9" bestFit="1" customWidth="1"/>
    <col min="15120" max="15120" width="14.86328125" style="9" bestFit="1" customWidth="1"/>
    <col min="15121" max="15359" width="9.06640625" style="9"/>
    <col min="15360" max="15360" width="15.3984375" style="9" bestFit="1" customWidth="1"/>
    <col min="15361" max="15361" width="11.1328125" style="9" bestFit="1" customWidth="1"/>
    <col min="15362" max="15362" width="14.59765625" style="9" bestFit="1" customWidth="1"/>
    <col min="15363" max="15363" width="17.3984375" style="9" bestFit="1" customWidth="1"/>
    <col min="15364" max="15364" width="17.59765625" style="9" bestFit="1" customWidth="1"/>
    <col min="15365" max="15365" width="14.73046875" style="9" bestFit="1" customWidth="1"/>
    <col min="15366" max="15366" width="14.3984375" style="9" bestFit="1" customWidth="1"/>
    <col min="15367" max="15367" width="12.1328125" style="9" bestFit="1" customWidth="1"/>
    <col min="15368" max="15368" width="12.3984375" style="9" bestFit="1" customWidth="1"/>
    <col min="15369" max="15370" width="13.86328125" style="9" bestFit="1" customWidth="1"/>
    <col min="15371" max="15371" width="14.86328125" style="9" bestFit="1" customWidth="1"/>
    <col min="15372" max="15372" width="12.1328125" style="9" bestFit="1" customWidth="1"/>
    <col min="15373" max="15373" width="12.3984375" style="9" bestFit="1" customWidth="1"/>
    <col min="15374" max="15375" width="13.86328125" style="9" bestFit="1" customWidth="1"/>
    <col min="15376" max="15376" width="14.86328125" style="9" bestFit="1" customWidth="1"/>
    <col min="15377" max="15615" width="9.06640625" style="9"/>
    <col min="15616" max="15616" width="15.3984375" style="9" bestFit="1" customWidth="1"/>
    <col min="15617" max="15617" width="11.1328125" style="9" bestFit="1" customWidth="1"/>
    <col min="15618" max="15618" width="14.59765625" style="9" bestFit="1" customWidth="1"/>
    <col min="15619" max="15619" width="17.3984375" style="9" bestFit="1" customWidth="1"/>
    <col min="15620" max="15620" width="17.59765625" style="9" bestFit="1" customWidth="1"/>
    <col min="15621" max="15621" width="14.73046875" style="9" bestFit="1" customWidth="1"/>
    <col min="15622" max="15622" width="14.3984375" style="9" bestFit="1" customWidth="1"/>
    <col min="15623" max="15623" width="12.1328125" style="9" bestFit="1" customWidth="1"/>
    <col min="15624" max="15624" width="12.3984375" style="9" bestFit="1" customWidth="1"/>
    <col min="15625" max="15626" width="13.86328125" style="9" bestFit="1" customWidth="1"/>
    <col min="15627" max="15627" width="14.86328125" style="9" bestFit="1" customWidth="1"/>
    <col min="15628" max="15628" width="12.1328125" style="9" bestFit="1" customWidth="1"/>
    <col min="15629" max="15629" width="12.3984375" style="9" bestFit="1" customWidth="1"/>
    <col min="15630" max="15631" width="13.86328125" style="9" bestFit="1" customWidth="1"/>
    <col min="15632" max="15632" width="14.86328125" style="9" bestFit="1" customWidth="1"/>
    <col min="15633" max="15871" width="9.06640625" style="9"/>
    <col min="15872" max="15872" width="15.3984375" style="9" bestFit="1" customWidth="1"/>
    <col min="15873" max="15873" width="11.1328125" style="9" bestFit="1" customWidth="1"/>
    <col min="15874" max="15874" width="14.59765625" style="9" bestFit="1" customWidth="1"/>
    <col min="15875" max="15875" width="17.3984375" style="9" bestFit="1" customWidth="1"/>
    <col min="15876" max="15876" width="17.59765625" style="9" bestFit="1" customWidth="1"/>
    <col min="15877" max="15877" width="14.73046875" style="9" bestFit="1" customWidth="1"/>
    <col min="15878" max="15878" width="14.3984375" style="9" bestFit="1" customWidth="1"/>
    <col min="15879" max="15879" width="12.1328125" style="9" bestFit="1" customWidth="1"/>
    <col min="15880" max="15880" width="12.3984375" style="9" bestFit="1" customWidth="1"/>
    <col min="15881" max="15882" width="13.86328125" style="9" bestFit="1" customWidth="1"/>
    <col min="15883" max="15883" width="14.86328125" style="9" bestFit="1" customWidth="1"/>
    <col min="15884" max="15884" width="12.1328125" style="9" bestFit="1" customWidth="1"/>
    <col min="15885" max="15885" width="12.3984375" style="9" bestFit="1" customWidth="1"/>
    <col min="15886" max="15887" width="13.86328125" style="9" bestFit="1" customWidth="1"/>
    <col min="15888" max="15888" width="14.86328125" style="9" bestFit="1" customWidth="1"/>
    <col min="15889" max="16127" width="9.06640625" style="9"/>
    <col min="16128" max="16128" width="15.3984375" style="9" bestFit="1" customWidth="1"/>
    <col min="16129" max="16129" width="11.1328125" style="9" bestFit="1" customWidth="1"/>
    <col min="16130" max="16130" width="14.59765625" style="9" bestFit="1" customWidth="1"/>
    <col min="16131" max="16131" width="17.3984375" style="9" bestFit="1" customWidth="1"/>
    <col min="16132" max="16132" width="17.59765625" style="9" bestFit="1" customWidth="1"/>
    <col min="16133" max="16133" width="14.73046875" style="9" bestFit="1" customWidth="1"/>
    <col min="16134" max="16134" width="14.3984375" style="9" bestFit="1" customWidth="1"/>
    <col min="16135" max="16135" width="12.1328125" style="9" bestFit="1" customWidth="1"/>
    <col min="16136" max="16136" width="12.3984375" style="9" bestFit="1" customWidth="1"/>
    <col min="16137" max="16138" width="13.86328125" style="9" bestFit="1" customWidth="1"/>
    <col min="16139" max="16139" width="14.86328125" style="9" bestFit="1" customWidth="1"/>
    <col min="16140" max="16140" width="12.1328125" style="9" bestFit="1" customWidth="1"/>
    <col min="16141" max="16141" width="12.3984375" style="9" bestFit="1" customWidth="1"/>
    <col min="16142" max="16143" width="13.86328125" style="9" bestFit="1" customWidth="1"/>
    <col min="16144" max="16144" width="14.86328125" style="9" bestFit="1" customWidth="1"/>
    <col min="16145" max="16384" width="9.06640625" style="9"/>
  </cols>
  <sheetData>
    <row r="1" spans="1:18">
      <c r="A1" s="83" t="s">
        <v>0</v>
      </c>
      <c r="B1" s="83" t="s">
        <v>1</v>
      </c>
      <c r="C1" s="89" t="s">
        <v>217</v>
      </c>
      <c r="D1" s="89" t="s">
        <v>219</v>
      </c>
      <c r="E1" s="89" t="s">
        <v>218</v>
      </c>
      <c r="F1" s="89" t="s">
        <v>220</v>
      </c>
      <c r="G1" s="89" t="s">
        <v>231</v>
      </c>
      <c r="H1" s="89" t="s">
        <v>232</v>
      </c>
      <c r="I1" s="89" t="s">
        <v>221</v>
      </c>
      <c r="J1" s="89" t="s">
        <v>223</v>
      </c>
      <c r="K1" s="89" t="s">
        <v>224</v>
      </c>
      <c r="L1" s="89" t="s">
        <v>225</v>
      </c>
      <c r="M1" s="89" t="s">
        <v>222</v>
      </c>
      <c r="N1" s="89" t="s">
        <v>226</v>
      </c>
      <c r="O1" s="89" t="s">
        <v>228</v>
      </c>
      <c r="P1" s="89" t="s">
        <v>229</v>
      </c>
      <c r="Q1" s="89" t="s">
        <v>230</v>
      </c>
      <c r="R1" s="89" t="s">
        <v>227</v>
      </c>
    </row>
    <row r="2" spans="1:18">
      <c r="A2" s="90" t="s">
        <v>23</v>
      </c>
      <c r="B2" s="91" t="s">
        <v>24</v>
      </c>
      <c r="C2" s="96">
        <f>IFERROR((s_TR/(k_decay_res*up_Rad_Spec!D2*s_IFDres_adj))*1,".")</f>
        <v>1.3584532365070727E-11</v>
      </c>
      <c r="D2" s="96">
        <f>IFERROR((s_TR/(k_decay_res*up_Rad_Spec!G2*s_IFAres_adj*(1/s_PEFm_pp)*s_SLF*(s_ET_res_o+s_ET_res_i)*(1/24)))*1,".")</f>
        <v>1.5862007058379238E-10</v>
      </c>
      <c r="E2" s="96">
        <f>IFERROR((s_TR/(k_decay_res*up_Rad_Spec!G2*s_IFAres_adj*(1/s_PEF)*s_SLF*(s_ET_res_o+s_ET_res_i)*(1/24)))*1,".")</f>
        <v>7.7851034451541239E-10</v>
      </c>
      <c r="F2" s="96">
        <f>IFERROR((s_TR/(k_decay_res*up_Rad_Spec!K2*s_Fam*s_Foffset*s_EF_res*(1/365)*ACF!C2*((s_ET_res_o*s_GSF_s)+(s_ET_res_i*s_GSF_i))*(1/24)*s_ED_res))*1,".")</f>
        <v>1.4592173079561441E-6</v>
      </c>
      <c r="G2" s="96">
        <f t="shared" ref="G2:G3" si="0">(IF(AND(C2&lt;&gt;".",E2&lt;&gt;".",F2&lt;&gt;"."),1/((1/C2)+(1/E2)+(1/F2)),IF(AND(C2&lt;&gt;".",E2&lt;&gt;".",F2="."), 1/((1/C2)+(1/E2)),IF(AND(C2&lt;&gt;".",E2=".",F2&lt;&gt;"."),1/((1/C2)+(1/F2)),IF(AND(C2=".",E2&lt;&gt;".",F2&lt;&gt;"."),1/((1/E2)+(1/F2)),IF(AND(C2&lt;&gt;".",E2=".",F2="."),1/(1/C2),IF(AND(C2=".",E2&lt;&gt;".",F2="."),1/(1/E2),IF(AND(C2=".",E2=".",F2&lt;&gt;"."),1/(1/F2),IF(AND(C2=".",E2=".",F2="."),".")))))))))</f>
        <v>1.3351433667327183E-11</v>
      </c>
      <c r="H2" s="96">
        <f t="shared" ref="H2:H3" si="1">(IF(AND(C2&lt;&gt;".",D2&lt;&gt;".",F2&lt;&gt;"."),1/((1/C2)+(1/D2)+(1/F2)),IF(AND(C2&lt;&gt;".",D2&lt;&gt;".",F2="."), 1/((1/C2)+(1/D2)),IF(AND(C2&lt;&gt;".",D2=".",F2&lt;&gt;"."),1/((1/C2)+(1/F2)),IF(AND(C2=".",D2&lt;&gt;".",F2&lt;&gt;"."),1/((1/D2)+(1/F2)),IF(AND(C2&lt;&gt;".",D2=".",F2="."),1/(1/C2),IF(AND(C2=".",D2&lt;&gt;".",F2="."),1/(1/D2),IF(AND(C2=".",D2=".",F2&lt;&gt;"."),1/(1/F2),IF(AND(C2=".",D2=".",F2="."),".")))))))))</f>
        <v>1.2512795642230665E-11</v>
      </c>
      <c r="I2" s="108">
        <f>IFERROR((s_TR/(up_Rad_Spec!F2*s_Fam*s_Foffset*Fsurf!C2*s_EF_res*(1/365)*((s_ET_res_o*s_GSF_s)+(s_ET_res_i*s_GSF_i))*(1/24)*s_ED_res))*1,".")</f>
        <v>2.4288265108077237E-7</v>
      </c>
      <c r="J2" s="96">
        <f>IFERROR((s_TR/(up_Rad_Spec!M2*s_Fam*s_Foffset*Fsurf!C2*s_EF_res*(1/365)*((s_ET_res_o*s_GSF_s)+(s_ET_res_i*s_GSF_i))*(1/24)*s_ED_res))*1,".")</f>
        <v>2.4288265108077237E-7</v>
      </c>
      <c r="K2" s="96">
        <f>IFERROR((s_TR/(up_Rad_Spec!N2*s_Fam*s_Foffset*Fsurf!C2*s_EF_res*(1/365)*((s_ET_res_o*s_GSF_s)+(s_ET_res_i*s_GSF_i))*(1/24)*s_ED_res))*1,".")</f>
        <v>2.4288265108077237E-7</v>
      </c>
      <c r="L2" s="96">
        <f>IFERROR((s_TR/(up_Rad_Spec!O2*s_Fam*s_Foffset*Fsurf!C2*s_EF_res*(1/365)*((s_ET_res_o*s_GSF_s)+(s_ET_res_i*s_GSF_i))*(1/24)*s_ED_res))*1,".")</f>
        <v>2.4288265108077237E-7</v>
      </c>
      <c r="M2" s="96">
        <f>IFERROR((s_TR/(up_Rad_Spec!K2*s_Fam*s_Foffset*Fsurf!C2*s_EF_res*(1/365)*((s_ET_res_o*s_GSF_s)+(s_ET_res_i*s_GSF_i))*(1/24)*s_ED_res))*1,".")</f>
        <v>2.4288265108077237E-7</v>
      </c>
      <c r="N2" s="96">
        <f>IFERROR((s_TR/(up_Rad_Spec!F2*s_Fam*s_Foffset*s_EF_res*(1/365)*ACF!D2*((s_ET_res_o*s_GSF_s)+(s_ET_res_i*s_GSF_i))*(1/24)*s_ED_res))*1,".")</f>
        <v>3.0195098134947763E-7</v>
      </c>
      <c r="O2" s="96">
        <f>IFERROR((s_TR/(up_Rad_Spec!M2*s_Fam*s_Foffset*s_EF_res*(1/365)*ACF!E2*((s_ET_res_o*s_GSF_s)+(s_ET_res_i*s_GSF_i))*(1/24)*s_ED_res))*1,".")</f>
        <v>3.0526280002719787E-7</v>
      </c>
      <c r="P2" s="96">
        <f>IFERROR((s_TR/(up_Rad_Spec!N2*s_Fam*s_Foffset*s_EF_res*(1/365)*ACF!F2*((s_ET_res_o*s_GSF_s)+(s_ET_res_i*s_GSF_i))*(1/24)*s_ED_res))*1,".")</f>
        <v>3.1099648015535856E-7</v>
      </c>
      <c r="Q2" s="96">
        <f>IFERROR((s_TR/(up_Rad_Spec!O2*s_Fam*s_Foffset*s_EF_res*(1/365)*ACF!G2*((s_ET_res_o*s_GSF_s)+(s_ET_res_i*s_GSF_i))*(1/24)*s_ED_res))*1,".")</f>
        <v>3.102081741787624E-7</v>
      </c>
      <c r="R2" s="96">
        <f>IFERROR((s_TR/(up_Rad_Spec!K2*s_Fam*s_Foffset*s_EF_res*(1/365)*ACF!C2*((s_ET_res_o*s_GSF_s)+(s_ET_res_i*s_GSF_i))*(1/24)*s_ED_res))*1,".")</f>
        <v>2.8987703581499746E-7</v>
      </c>
    </row>
    <row r="3" spans="1:18">
      <c r="A3" s="94" t="s">
        <v>25</v>
      </c>
      <c r="B3" s="91" t="s">
        <v>26</v>
      </c>
      <c r="C3" s="96">
        <f>IFERROR((s_TR/(k_decay_res*up_Rad_Spec!D3*s_IFDres_adj))*1,".")</f>
        <v>1.3584532365070727E-11</v>
      </c>
      <c r="D3" s="96">
        <f>IFERROR((s_TR/(k_decay_res*up_Rad_Spec!G3*s_IFAres_adj*(1/s_PEFm_pp)*s_SLF*(s_ET_res_o+s_ET_res_i)*(1/24)))*1,".")</f>
        <v>1.5862007058379238E-10</v>
      </c>
      <c r="E3" s="96">
        <f>IFERROR((s_TR/(k_decay_res*up_Rad_Spec!G3*s_IFAres_adj*(1/s_PEF)*s_SLF*(s_ET_res_o+s_ET_res_i)*(1/24)))*1,".")</f>
        <v>7.7851034451541239E-10</v>
      </c>
      <c r="F3" s="96">
        <f>IFERROR((s_TR/(k_decay_res*up_Rad_Spec!K3*s_Fam*s_Foffset*s_EF_res*(1/365)*ACF!C3*((s_ET_res_o*s_GSF_s)+(s_ET_res_i*s_GSF_i))*(1/24)*s_ED_res))*1,".")</f>
        <v>1.4523251649001117E-6</v>
      </c>
      <c r="G3" s="96">
        <f t="shared" si="0"/>
        <v>1.3351433087596572E-11</v>
      </c>
      <c r="H3" s="96">
        <f t="shared" si="1"/>
        <v>1.2512795133041525E-11</v>
      </c>
      <c r="I3" s="108">
        <f>IFERROR((s_TR/(up_Rad_Spec!F3*s_Fam*s_Foffset*Fsurf!C3*s_EF_res*(1/365)*((s_ET_res_o*s_GSF_s)+(s_ET_res_i*s_GSF_i))*(1/24)*s_ED_res))*1,".")</f>
        <v>2.3840367511784114E-7</v>
      </c>
      <c r="J3" s="96">
        <f>IFERROR((s_TR/(up_Rad_Spec!M3*s_Fam*s_Foffset*Fsurf!C3*s_EF_res*(1/365)*((s_ET_res_o*s_GSF_s)+(s_ET_res_i*s_GSF_i))*(1/24)*s_ED_res))*1,".")</f>
        <v>2.3840367511784114E-7</v>
      </c>
      <c r="K3" s="96">
        <f>IFERROR((s_TR/(up_Rad_Spec!N3*s_Fam*s_Foffset*Fsurf!C3*s_EF_res*(1/365)*((s_ET_res_o*s_GSF_s)+(s_ET_res_i*s_GSF_i))*(1/24)*s_ED_res))*1,".")</f>
        <v>2.3840367511784114E-7</v>
      </c>
      <c r="L3" s="96">
        <f>IFERROR((s_TR/(up_Rad_Spec!O3*s_Fam*s_Foffset*Fsurf!C3*s_EF_res*(1/365)*((s_ET_res_o*s_GSF_s)+(s_ET_res_i*s_GSF_i))*(1/24)*s_ED_res))*1,".")</f>
        <v>2.3840367511784114E-7</v>
      </c>
      <c r="M3" s="96">
        <f>IFERROR((s_TR/(up_Rad_Spec!K3*s_Fam*s_Foffset*Fsurf!C3*s_EF_res*(1/365)*((s_ET_res_o*s_GSF_s)+(s_ET_res_i*s_GSF_i))*(1/24)*s_ED_res))*1,".")</f>
        <v>2.3840367511784114E-7</v>
      </c>
      <c r="N3" s="96">
        <f>IFERROR((s_TR/(up_Rad_Spec!F3*s_Fam*s_Foffset*s_EF_res*(1/365)*ACF!D3*((s_ET_res_o*s_GSF_s)+(s_ET_res_i*s_GSF_i))*(1/24)*s_ED_res))*1,".")</f>
        <v>2.9711270871985166E-7</v>
      </c>
      <c r="O3" s="96">
        <f>IFERROR((s_TR/(up_Rad_Spec!M3*s_Fam*s_Foffset*s_EF_res*(1/365)*ACF!E3*((s_ET_res_o*s_GSF_s)+(s_ET_res_i*s_GSF_i))*(1/24)*s_ED_res))*1,".")</f>
        <v>3.0550707719247053E-7</v>
      </c>
      <c r="P3" s="96">
        <f>IFERROR((s_TR/(up_Rad_Spec!N3*s_Fam*s_Foffset*s_EF_res*(1/365)*ACF!F3*((s_ET_res_o*s_GSF_s)+(s_ET_res_i*s_GSF_i))*(1/24)*s_ED_res))*1,".")</f>
        <v>3.1584272081509654E-7</v>
      </c>
      <c r="Q3" s="96">
        <f>IFERROR((s_TR/(up_Rad_Spec!O3*s_Fam*s_Foffset*s_EF_res*(1/365)*ACF!G3*((s_ET_res_o*s_GSF_s)+(s_ET_res_i*s_GSF_i))*(1/24)*s_ED_res))*1,".")</f>
        <v>3.2557611879645765E-7</v>
      </c>
      <c r="R3" s="96">
        <f>IFERROR((s_TR/(up_Rad_Spec!K3*s_Fam*s_Foffset*s_EF_res*(1/365)*ACF!C3*((s_ET_res_o*s_GSF_s)+(s_ET_res_i*s_GSF_i))*(1/24)*s_ED_res))*1,".")</f>
        <v>2.8850789498271531E-7</v>
      </c>
    </row>
    <row r="4" spans="1:18">
      <c r="A4" s="90" t="s">
        <v>27</v>
      </c>
      <c r="B4" s="91" t="s">
        <v>24</v>
      </c>
      <c r="C4" s="96">
        <f>IFERROR((s_TR/(k_decay_res*up_Rad_Spec!D4*s_IFDres_adj))*1,".")</f>
        <v>1.3584532365070727E-11</v>
      </c>
      <c r="D4" s="96">
        <f>IFERROR((s_TR/(k_decay_res*up_Rad_Spec!G4*s_IFAres_adj*(1/s_PEFm_pp)*s_SLF*(s_ET_res_o+s_ET_res_i)*(1/24)))*1,".")</f>
        <v>1.5862007058379238E-10</v>
      </c>
      <c r="E4" s="96">
        <f>IFERROR((s_TR/(k_decay_res*up_Rad_Spec!G4*s_IFAres_adj*(1/s_PEF)*s_SLF*(s_ET_res_o+s_ET_res_i)*(1/24)))*1,".")</f>
        <v>7.7851034451541239E-10</v>
      </c>
      <c r="F4" s="96">
        <f>IFERROR((s_TR/(k_decay_res*up_Rad_Spec!K4*s_Fam*s_Foffset*s_EF_res*(1/365)*ACF!C4*((s_ET_res_o*s_GSF_s)+(s_ET_res_i*s_GSF_i))*(1/24)*s_ED_res))*1,".")</f>
        <v>1.5660938028721563E-6</v>
      </c>
      <c r="G4" s="96">
        <f t="shared" ref="G4:G5" si="2">(IF(AND(C4&lt;&gt;".",E4&lt;&gt;".",F4&lt;&gt;"."),1/((1/C4)+(1/E4)+(1/F4)),IF(AND(C4&lt;&gt;".",E4&lt;&gt;".",F4="."), 1/((1/C4)+(1/E4)),IF(AND(C4&lt;&gt;".",E4=".",F4&lt;&gt;"."),1/((1/C4)+(1/F4)),IF(AND(C4=".",E4&lt;&gt;".",F4&lt;&gt;"."),1/((1/E4)+(1/F4)),IF(AND(C4&lt;&gt;".",E4=".",F4="."),1/(1/C4),IF(AND(C4=".",E4&lt;&gt;".",F4="."),1/(1/E4),IF(AND(C4=".",E4=".",F4&lt;&gt;"."),1/(1/F4),IF(AND(C4=".",E4=".",F4="."),".")))))))))</f>
        <v>1.3351442004149304E-11</v>
      </c>
      <c r="H4" s="96">
        <f t="shared" ref="H4:H5" si="3">(IF(AND(C4&lt;&gt;".",D4&lt;&gt;".",F4&lt;&gt;"."),1/((1/C4)+(1/D4)+(1/F4)),IF(AND(C4&lt;&gt;".",D4&lt;&gt;".",F4="."), 1/((1/C4)+(1/D4)),IF(AND(C4&lt;&gt;".",D4=".",F4&lt;&gt;"."),1/((1/C4)+(1/F4)),IF(AND(C4=".",D4&lt;&gt;".",F4&lt;&gt;"."),1/((1/D4)+(1/F4)),IF(AND(C4&lt;&gt;".",D4=".",F4="."),1/(1/C4),IF(AND(C4=".",D4&lt;&gt;".",F4="."),1/(1/D4),IF(AND(C4=".",D4=".",F4&lt;&gt;"."),1/(1/F4),IF(AND(C4=".",D4=".",F4="."),".")))))))))</f>
        <v>1.2512802964630117E-11</v>
      </c>
      <c r="I4" s="108">
        <f>IFERROR((s_TR/(up_Rad_Spec!F4*s_Fam*s_Foffset*Fsurf!C4*s_EF_res*(1/365)*((s_ET_res_o*s_GSF_s)+(s_ET_res_i*s_GSF_i))*(1/24)*s_ED_res))*1,".")</f>
        <v>2.8271926880276788E-7</v>
      </c>
      <c r="J4" s="96">
        <f>IFERROR((s_TR/(up_Rad_Spec!M4*s_Fam*s_Foffset*Fsurf!C4*s_EF_res*(1/365)*((s_ET_res_o*s_GSF_s)+(s_ET_res_i*s_GSF_i))*(1/24)*s_ED_res))*1,".")</f>
        <v>2.8271926880276788E-7</v>
      </c>
      <c r="K4" s="96">
        <f>IFERROR((s_TR/(up_Rad_Spec!N4*s_Fam*s_Foffset*Fsurf!C4*s_EF_res*(1/365)*((s_ET_res_o*s_GSF_s)+(s_ET_res_i*s_GSF_i))*(1/24)*s_ED_res))*1,".")</f>
        <v>2.8271926880276788E-7</v>
      </c>
      <c r="L4" s="96">
        <f>IFERROR((s_TR/(up_Rad_Spec!O4*s_Fam*s_Foffset*Fsurf!C4*s_EF_res*(1/365)*((s_ET_res_o*s_GSF_s)+(s_ET_res_i*s_GSF_i))*(1/24)*s_ED_res))*1,".")</f>
        <v>2.8271926880276788E-7</v>
      </c>
      <c r="M4" s="96">
        <f>IFERROR((s_TR/(up_Rad_Spec!K4*s_Fam*s_Foffset*Fsurf!C4*s_EF_res*(1/365)*((s_ET_res_o*s_GSF_s)+(s_ET_res_i*s_GSF_i))*(1/24)*s_ED_res))*1,".")</f>
        <v>2.8271926880276788E-7</v>
      </c>
      <c r="N4" s="96">
        <f>IFERROR((s_TR/(up_Rad_Spec!F4*s_Fam*s_Foffset*s_EF_res*(1/365)*ACF!D4*((s_ET_res_o*s_GSF_s)+(s_ET_res_i*s_GSF_i))*(1/24)*s_ED_res))*1,".")</f>
        <v>3.3181818181818188E-7</v>
      </c>
      <c r="O4" s="96">
        <f>IFERROR((s_TR/(up_Rad_Spec!M4*s_Fam*s_Foffset*s_EF_res*(1/365)*ACF!E4*((s_ET_res_o*s_GSF_s)+(s_ET_res_i*s_GSF_i))*(1/24)*s_ED_res))*1,".")</f>
        <v>3.1285714285714294E-7</v>
      </c>
      <c r="P4" s="96">
        <f>IFERROR((s_TR/(up_Rad_Spec!N4*s_Fam*s_Foffset*s_EF_res*(1/365)*ACF!F4*((s_ET_res_o*s_GSF_s)+(s_ET_res_i*s_GSF_i))*(1/24)*s_ED_res))*1,".")</f>
        <v>3.1162055335968373E-7</v>
      </c>
      <c r="Q4" s="96">
        <f>IFERROR((s_TR/(up_Rad_Spec!O4*s_Fam*s_Foffset*s_EF_res*(1/365)*ACF!G4*((s_ET_res_o*s_GSF_s)+(s_ET_res_i*s_GSF_i))*(1/24)*s_ED_res))*1,".")</f>
        <v>3.1647531212748611E-7</v>
      </c>
      <c r="R4" s="96">
        <f>IFERROR((s_TR/(up_Rad_Spec!K4*s_Fam*s_Foffset*s_EF_res*(1/365)*ACF!C4*((s_ET_res_o*s_GSF_s)+(s_ET_res_i*s_GSF_i))*(1/24)*s_ED_res))*1,".")</f>
        <v>3.1110830916656156E-7</v>
      </c>
    </row>
    <row r="5" spans="1:18">
      <c r="A5" s="90" t="s">
        <v>28</v>
      </c>
      <c r="B5" s="97" t="s">
        <v>24</v>
      </c>
      <c r="C5" s="96">
        <f>IFERROR((s_TR/(k_decay_res*up_Rad_Spec!D5*s_IFDres_adj))*1,".")</f>
        <v>1.3584532365070727E-11</v>
      </c>
      <c r="D5" s="96">
        <f>IFERROR((s_TR/(k_decay_res*up_Rad_Spec!G5*s_IFAres_adj*(1/s_PEFm_pp)*s_SLF*(s_ET_res_o+s_ET_res_i)*(1/24)))*1,".")</f>
        <v>1.5862007058379238E-10</v>
      </c>
      <c r="E5" s="96">
        <f>IFERROR((s_TR/(k_decay_res*up_Rad_Spec!G5*s_IFAres_adj*(1/s_PEF)*s_SLF*(s_ET_res_o+s_ET_res_i)*(1/24)))*1,".")</f>
        <v>7.7851034451541239E-10</v>
      </c>
      <c r="F5" s="96">
        <f>IFERROR((s_TR/(k_decay_res*up_Rad_Spec!K5*s_Fam*s_Foffset*s_EF_res*(1/365)*ACF!C5*((s_ET_res_o*s_GSF_s)+(s_ET_res_i*s_GSF_i))*(1/24)*s_ED_res))*1,".")</f>
        <v>1.59080534216797E-6</v>
      </c>
      <c r="G5" s="96">
        <f t="shared" si="2"/>
        <v>1.3351443772308614E-11</v>
      </c>
      <c r="H5" s="96">
        <f t="shared" si="3"/>
        <v>1.251280451764012E-11</v>
      </c>
      <c r="I5" s="108">
        <f>IFERROR((s_TR/(up_Rad_Spec!F5*s_Fam*s_Foffset*Fsurf!C5*s_EF_res*(1/365)*((s_ET_res_o*s_GSF_s)+(s_ET_res_i*s_GSF_i))*(1/24)*s_ED_res))*1,".")</f>
        <v>2.3780567258828133E-7</v>
      </c>
      <c r="J5" s="96">
        <f>IFERROR((s_TR/(up_Rad_Spec!M5*s_Fam*s_Foffset*Fsurf!C5*s_EF_res*(1/365)*((s_ET_res_o*s_GSF_s)+(s_ET_res_i*s_GSF_i))*(1/24)*s_ED_res))*1,".")</f>
        <v>2.3780567258828133E-7</v>
      </c>
      <c r="K5" s="96">
        <f>IFERROR((s_TR/(up_Rad_Spec!N5*s_Fam*s_Foffset*Fsurf!C5*s_EF_res*(1/365)*((s_ET_res_o*s_GSF_s)+(s_ET_res_i*s_GSF_i))*(1/24)*s_ED_res))*1,".")</f>
        <v>2.3780567258828133E-7</v>
      </c>
      <c r="L5" s="96">
        <f>IFERROR((s_TR/(up_Rad_Spec!O5*s_Fam*s_Foffset*Fsurf!C5*s_EF_res*(1/365)*((s_ET_res_o*s_GSF_s)+(s_ET_res_i*s_GSF_i))*(1/24)*s_ED_res))*1,".")</f>
        <v>2.3780567258828133E-7</v>
      </c>
      <c r="M5" s="96">
        <f>IFERROR((s_TR/(up_Rad_Spec!K5*s_Fam*s_Foffset*Fsurf!C5*s_EF_res*(1/365)*((s_ET_res_o*s_GSF_s)+(s_ET_res_i*s_GSF_i))*(1/24)*s_ED_res))*1,".")</f>
        <v>2.3780567258828133E-7</v>
      </c>
      <c r="N5" s="96">
        <f>IFERROR((s_TR/(up_Rad_Spec!F5*s_Fam*s_Foffset*s_EF_res*(1/365)*ACF!D5*((s_ET_res_o*s_GSF_s)+(s_ET_res_i*s_GSF_i))*(1/24)*s_ED_res))*1,".")</f>
        <v>3.160173160173161E-7</v>
      </c>
      <c r="O5" s="96">
        <f>IFERROR((s_TR/(up_Rad_Spec!M5*s_Fam*s_Foffset*s_EF_res*(1/365)*ACF!E5*((s_ET_res_o*s_GSF_s)+(s_ET_res_i*s_GSF_i))*(1/24)*s_ED_res))*1,".")</f>
        <v>3.160173160173161E-7</v>
      </c>
      <c r="P5" s="96">
        <f>IFERROR((s_TR/(up_Rad_Spec!N5*s_Fam*s_Foffset*s_EF_res*(1/365)*ACF!F5*((s_ET_res_o*s_GSF_s)+(s_ET_res_i*s_GSF_i))*(1/24)*s_ED_res))*1,".")</f>
        <v>3.160173160173161E-7</v>
      </c>
      <c r="Q5" s="96">
        <f>IFERROR((s_TR/(up_Rad_Spec!O5*s_Fam*s_Foffset*s_EF_res*(1/365)*ACF!G5*((s_ET_res_o*s_GSF_s)+(s_ET_res_i*s_GSF_i))*(1/24)*s_ED_res))*1,".")</f>
        <v>3.160173160173161E-7</v>
      </c>
      <c r="R5" s="96">
        <f>IFERROR((s_TR/(up_Rad_Spec!K5*s_Fam*s_Foffset*s_EF_res*(1/365)*ACF!C5*((s_ET_res_o*s_GSF_s)+(s_ET_res_i*s_GSF_i))*(1/24)*s_ED_res))*1,".")</f>
        <v>3.160173160173161E-7</v>
      </c>
    </row>
    <row r="6" spans="1:18">
      <c r="A6" s="90" t="s">
        <v>29</v>
      </c>
      <c r="B6" s="97" t="s">
        <v>24</v>
      </c>
      <c r="C6" s="96">
        <f>IFERROR((s_TR/(k_decay_res*up_Rad_Spec!D6*s_IFDres_adj))*1,".")</f>
        <v>1.3584532365070727E-11</v>
      </c>
      <c r="D6" s="96">
        <f>IFERROR((s_TR/(k_decay_res*up_Rad_Spec!G6*s_IFAres_adj*(1/s_PEFm_pp)*s_SLF*(s_ET_res_o+s_ET_res_i)*(1/24)))*1,".")</f>
        <v>1.5862007058379238E-10</v>
      </c>
      <c r="E6" s="96">
        <f>IFERROR((s_TR/(k_decay_res*up_Rad_Spec!G6*s_IFAres_adj*(1/s_PEF)*s_SLF*(s_ET_res_o+s_ET_res_i)*(1/24)))*1,".")</f>
        <v>7.7851034451541239E-10</v>
      </c>
      <c r="F6" s="96">
        <f>IFERROR((s_TR/(k_decay_res*up_Rad_Spec!K6*s_Fam*s_Foffset*s_EF_res*(1/365)*ACF!C6*((s_ET_res_o*s_GSF_s)+(s_ET_res_i*s_GSF_i))*(1/24)*s_ED_res))*1,".")</f>
        <v>1.6152792705090162E-6</v>
      </c>
      <c r="G6" s="96">
        <f t="shared" ref="G6:G9" si="4">(IF(AND(C6&lt;&gt;".",E6&lt;&gt;".",F6&lt;&gt;"."),1/((1/C6)+(1/E6)+(1/F6)),IF(AND(C6&lt;&gt;".",E6&lt;&gt;".",F6="."), 1/((1/C6)+(1/E6)),IF(AND(C6&lt;&gt;".",E6=".",F6&lt;&gt;"."),1/((1/C6)+(1/F6)),IF(AND(C6=".",E6&lt;&gt;".",F6&lt;&gt;"."),1/((1/E6)+(1/F6)),IF(AND(C6&lt;&gt;".",E6=".",F6="."),1/(1/C6),IF(AND(C6=".",E6&lt;&gt;".",F6="."),1/(1/E6),IF(AND(C6=".",E6=".",F6&lt;&gt;"."),1/(1/F6),IF(AND(C6=".",E6=".",F6="."),".")))))))))</f>
        <v>1.3351445470143843E-11</v>
      </c>
      <c r="H6" s="96">
        <f t="shared" ref="H6:H9" si="5">(IF(AND(C6&lt;&gt;".",D6&lt;&gt;".",F6&lt;&gt;"."),1/((1/C6)+(1/D6)+(1/F6)),IF(AND(C6&lt;&gt;".",D6&lt;&gt;".",F6="."), 1/((1/C6)+(1/D6)),IF(AND(C6&lt;&gt;".",D6=".",F6&lt;&gt;"."),1/((1/C6)+(1/F6)),IF(AND(C6=".",D6&lt;&gt;".",F6&lt;&gt;"."),1/((1/D6)+(1/F6)),IF(AND(C6&lt;&gt;".",D6=".",F6="."),1/(1/C6),IF(AND(C6=".",D6&lt;&gt;".",F6="."),1/(1/D6),IF(AND(C6=".",D6=".",F6&lt;&gt;"."),1/(1/F6),IF(AND(C6=".",D6=".",F6="."),".")))))))))</f>
        <v>1.2512806008883039E-11</v>
      </c>
      <c r="I6" s="108">
        <f>IFERROR((s_TR/(up_Rad_Spec!F6*s_Fam*s_Foffset*Fsurf!C6*s_EF_res*(1/365)*((s_ET_res_o*s_GSF_s)+(s_ET_res_i*s_GSF_i))*(1/24)*s_ED_res))*1,".")</f>
        <v>2.8874678620871514E-7</v>
      </c>
      <c r="J6" s="96">
        <f>IFERROR((s_TR/(up_Rad_Spec!M6*s_Fam*s_Foffset*Fsurf!C6*s_EF_res*(1/365)*((s_ET_res_o*s_GSF_s)+(s_ET_res_i*s_GSF_i))*(1/24)*s_ED_res))*1,".")</f>
        <v>2.8874678620871514E-7</v>
      </c>
      <c r="K6" s="96">
        <f>IFERROR((s_TR/(up_Rad_Spec!N6*s_Fam*s_Foffset*Fsurf!C6*s_EF_res*(1/365)*((s_ET_res_o*s_GSF_s)+(s_ET_res_i*s_GSF_i))*(1/24)*s_ED_res))*1,".")</f>
        <v>2.8874678620871514E-7</v>
      </c>
      <c r="L6" s="96">
        <f>IFERROR((s_TR/(up_Rad_Spec!O6*s_Fam*s_Foffset*Fsurf!C6*s_EF_res*(1/365)*((s_ET_res_o*s_GSF_s)+(s_ET_res_i*s_GSF_i))*(1/24)*s_ED_res))*1,".")</f>
        <v>2.8874678620871514E-7</v>
      </c>
      <c r="M6" s="96">
        <f>IFERROR((s_TR/(up_Rad_Spec!K6*s_Fam*s_Foffset*Fsurf!C6*s_EF_res*(1/365)*((s_ET_res_o*s_GSF_s)+(s_ET_res_i*s_GSF_i))*(1/24)*s_ED_res))*1,".")</f>
        <v>2.8874678620871514E-7</v>
      </c>
      <c r="N6" s="96">
        <f>IFERROR((s_TR/(up_Rad_Spec!F6*s_Fam*s_Foffset*s_EF_res*(1/365)*ACF!D6*((s_ET_res_o*s_GSF_s)+(s_ET_res_i*s_GSF_i))*(1/24)*s_ED_res))*1,".")</f>
        <v>3.1077069648498217E-7</v>
      </c>
      <c r="O6" s="96">
        <f>IFERROR((s_TR/(up_Rad_Spec!M6*s_Fam*s_Foffset*s_EF_res*(1/365)*ACF!E6*((s_ET_res_o*s_GSF_s)+(s_ET_res_i*s_GSF_i))*(1/24)*s_ED_res))*1,".")</f>
        <v>3.0422880490296224E-7</v>
      </c>
      <c r="P6" s="96">
        <f>IFERROR((s_TR/(up_Rad_Spec!N6*s_Fam*s_Foffset*s_EF_res*(1/365)*ACF!F6*((s_ET_res_o*s_GSF_s)+(s_ET_res_i*s_GSF_i))*(1/24)*s_ED_res))*1,".")</f>
        <v>3.0998103020574944E-7</v>
      </c>
      <c r="Q6" s="96">
        <f>IFERROR((s_TR/(up_Rad_Spec!O6*s_Fam*s_Foffset*s_EF_res*(1/365)*ACF!G6*((s_ET_res_o*s_GSF_s)+(s_ET_res_i*s_GSF_i))*(1/24)*s_ED_res))*1,".")</f>
        <v>2.976883116883116E-7</v>
      </c>
      <c r="R6" s="96">
        <f>IFERROR((s_TR/(up_Rad_Spec!K6*s_Fam*s_Foffset*s_EF_res*(1/365)*ACF!C6*((s_ET_res_o*s_GSF_s)+(s_ET_res_i*s_GSF_i))*(1/24)*s_ED_res))*1,".")</f>
        <v>3.2087912087912103E-7</v>
      </c>
    </row>
    <row r="7" spans="1:18">
      <c r="A7" s="90" t="s">
        <v>30</v>
      </c>
      <c r="B7" s="97" t="s">
        <v>24</v>
      </c>
      <c r="C7" s="96">
        <f>IFERROR((s_TR/(k_decay_res*up_Rad_Spec!D7*s_IFDres_adj))*1,".")</f>
        <v>1.3584532365070727E-11</v>
      </c>
      <c r="D7" s="96">
        <f>IFERROR((s_TR/(k_decay_res*up_Rad_Spec!G7*s_IFAres_adj*(1/s_PEFm_pp)*s_SLF*(s_ET_res_o+s_ET_res_i)*(1/24)))*1,".")</f>
        <v>1.5862007058379238E-10</v>
      </c>
      <c r="E7" s="96">
        <f>IFERROR((s_TR/(k_decay_res*up_Rad_Spec!G7*s_IFAres_adj*(1/s_PEF)*s_SLF*(s_ET_res_o+s_ET_res_i)*(1/24)))*1,".")</f>
        <v>7.7851034451541239E-10</v>
      </c>
      <c r="F7" s="96">
        <f>IFERROR((s_TR/(k_decay_res*up_Rad_Spec!K7*s_Fam*s_Foffset*s_EF_res*(1/365)*ACF!C7*((s_ET_res_o*s_GSF_s)+(s_ET_res_i*s_GSF_i))*(1/24)*s_ED_res))*1,".")</f>
        <v>1.5733660322671979E-6</v>
      </c>
      <c r="G7" s="96">
        <f t="shared" si="4"/>
        <v>1.3351442530259105E-11</v>
      </c>
      <c r="H7" s="96">
        <f t="shared" si="5"/>
        <v>1.2512803426722976E-11</v>
      </c>
      <c r="I7" s="108">
        <f>IFERROR((s_TR/(up_Rad_Spec!F7*s_Fam*s_Foffset*Fsurf!C7*s_EF_res*(1/365)*((s_ET_res_o*s_GSF_s)+(s_ET_res_i*s_GSF_i))*(1/24)*s_ED_res))*1,".")</f>
        <v>2.6531304516379147E-7</v>
      </c>
      <c r="J7" s="96">
        <f>IFERROR((s_TR/(up_Rad_Spec!M7*s_Fam*s_Foffset*Fsurf!C7*s_EF_res*(1/365)*((s_ET_res_o*s_GSF_s)+(s_ET_res_i*s_GSF_i))*(1/24)*s_ED_res))*1,".")</f>
        <v>2.6531304516379147E-7</v>
      </c>
      <c r="K7" s="96">
        <f>IFERROR((s_TR/(up_Rad_Spec!N7*s_Fam*s_Foffset*Fsurf!C7*s_EF_res*(1/365)*((s_ET_res_o*s_GSF_s)+(s_ET_res_i*s_GSF_i))*(1/24)*s_ED_res))*1,".")</f>
        <v>2.6531304516379147E-7</v>
      </c>
      <c r="L7" s="96">
        <f>IFERROR((s_TR/(up_Rad_Spec!O7*s_Fam*s_Foffset*Fsurf!C7*s_EF_res*(1/365)*((s_ET_res_o*s_GSF_s)+(s_ET_res_i*s_GSF_i))*(1/24)*s_ED_res))*1,".")</f>
        <v>2.6531304516379147E-7</v>
      </c>
      <c r="M7" s="96">
        <f>IFERROR((s_TR/(up_Rad_Spec!K7*s_Fam*s_Foffset*Fsurf!C7*s_EF_res*(1/365)*((s_ET_res_o*s_GSF_s)+(s_ET_res_i*s_GSF_i))*(1/24)*s_ED_res))*1,".")</f>
        <v>2.6531304516379147E-7</v>
      </c>
      <c r="N7" s="96">
        <f>IFERROR((s_TR/(up_Rad_Spec!F7*s_Fam*s_Foffset*s_EF_res*(1/365)*ACF!D7*((s_ET_res_o*s_GSF_s)+(s_ET_res_i*s_GSF_i))*(1/24)*s_ED_res))*1,".")</f>
        <v>3.280121338515498E-7</v>
      </c>
      <c r="O7" s="96">
        <f>IFERROR((s_TR/(up_Rad_Spec!M7*s_Fam*s_Foffset*s_EF_res*(1/365)*ACF!E7*((s_ET_res_o*s_GSF_s)+(s_ET_res_i*s_GSF_i))*(1/24)*s_ED_res))*1,".")</f>
        <v>3.1309614754992928E-7</v>
      </c>
      <c r="P7" s="96">
        <f>IFERROR((s_TR/(up_Rad_Spec!N7*s_Fam*s_Foffset*s_EF_res*(1/365)*ACF!F7*((s_ET_res_o*s_GSF_s)+(s_ET_res_i*s_GSF_i))*(1/24)*s_ED_res))*1,".")</f>
        <v>3.0584415584415598E-7</v>
      </c>
      <c r="Q7" s="96">
        <f>IFERROR((s_TR/(up_Rad_Spec!O7*s_Fam*s_Foffset*s_EF_res*(1/365)*ACF!G7*((s_ET_res_o*s_GSF_s)+(s_ET_res_i*s_GSF_i))*(1/24)*s_ED_res))*1,".")</f>
        <v>3.2530717036493663E-7</v>
      </c>
      <c r="R7" s="96">
        <f>IFERROR((s_TR/(up_Rad_Spec!K7*s_Fam*s_Foffset*s_EF_res*(1/365)*ACF!C7*((s_ET_res_o*s_GSF_s)+(s_ET_res_i*s_GSF_i))*(1/24)*s_ED_res))*1,".")</f>
        <v>3.1255295506632401E-7</v>
      </c>
    </row>
    <row r="8" spans="1:18">
      <c r="A8" s="90" t="s">
        <v>31</v>
      </c>
      <c r="B8" s="91" t="s">
        <v>24</v>
      </c>
      <c r="C8" s="96">
        <f>IFERROR((s_TR/(k_decay_res*up_Rad_Spec!D8*s_IFDres_adj))*1,".")</f>
        <v>1.3584532365070727E-11</v>
      </c>
      <c r="D8" s="96">
        <f>IFERROR((s_TR/(k_decay_res*up_Rad_Spec!G8*s_IFAres_adj*(1/s_PEFm_pp)*s_SLF*(s_ET_res_o+s_ET_res_i)*(1/24)))*1,".")</f>
        <v>1.5862007058379238E-10</v>
      </c>
      <c r="E8" s="96">
        <f>IFERROR((s_TR/(k_decay_res*up_Rad_Spec!G8*s_IFAres_adj*(1/s_PEF)*s_SLF*(s_ET_res_o+s_ET_res_i)*(1/24)))*1,".")</f>
        <v>7.7851034451541239E-10</v>
      </c>
      <c r="F8" s="96">
        <f>IFERROR((s_TR/(k_decay_res*up_Rad_Spec!K8*s_Fam*s_Foffset*s_EF_res*(1/365)*ACF!C8*((s_ET_res_o*s_GSF_s)+(s_ET_res_i*s_GSF_i))*(1/24)*s_ED_res))*1,".")</f>
        <v>1.614293743193269E-6</v>
      </c>
      <c r="G8" s="96">
        <f t="shared" si="4"/>
        <v>1.335144540276942E-11</v>
      </c>
      <c r="H8" s="96">
        <f t="shared" si="5"/>
        <v>1.2512805949706726E-11</v>
      </c>
      <c r="I8" s="108">
        <f>IFERROR((s_TR/(up_Rad_Spec!F8*s_Fam*s_Foffset*Fsurf!C8*s_EF_res*(1/365)*((s_ET_res_o*s_GSF_s)+(s_ET_res_i*s_GSF_i))*(1/24)*s_ED_res))*1,".")</f>
        <v>2.8187867632862681E-7</v>
      </c>
      <c r="J8" s="96">
        <f>IFERROR((s_TR/(up_Rad_Spec!M8*s_Fam*s_Foffset*Fsurf!C8*s_EF_res*(1/365)*((s_ET_res_o*s_GSF_s)+(s_ET_res_i*s_GSF_i))*(1/24)*s_ED_res))*1,".")</f>
        <v>2.8187867632862681E-7</v>
      </c>
      <c r="K8" s="96">
        <f>IFERROR((s_TR/(up_Rad_Spec!N8*s_Fam*s_Foffset*Fsurf!C8*s_EF_res*(1/365)*((s_ET_res_o*s_GSF_s)+(s_ET_res_i*s_GSF_i))*(1/24)*s_ED_res))*1,".")</f>
        <v>2.8187867632862681E-7</v>
      </c>
      <c r="L8" s="96">
        <f>IFERROR((s_TR/(up_Rad_Spec!O8*s_Fam*s_Foffset*Fsurf!C8*s_EF_res*(1/365)*((s_ET_res_o*s_GSF_s)+(s_ET_res_i*s_GSF_i))*(1/24)*s_ED_res))*1,".")</f>
        <v>2.8187867632862681E-7</v>
      </c>
      <c r="M8" s="96">
        <f>IFERROR((s_TR/(up_Rad_Spec!K8*s_Fam*s_Foffset*Fsurf!C8*s_EF_res*(1/365)*((s_ET_res_o*s_GSF_s)+(s_ET_res_i*s_GSF_i))*(1/24)*s_ED_res))*1,".")</f>
        <v>2.8187867632862681E-7</v>
      </c>
      <c r="N8" s="96">
        <f>IFERROR((s_TR/(up_Rad_Spec!F8*s_Fam*s_Foffset*s_EF_res*(1/365)*ACF!D8*((s_ET_res_o*s_GSF_s)+(s_ET_res_i*s_GSF_i))*(1/24)*s_ED_res))*1,".")</f>
        <v>2.9227236851546256E-7</v>
      </c>
      <c r="O8" s="96">
        <f>IFERROR((s_TR/(up_Rad_Spec!M8*s_Fam*s_Foffset*s_EF_res*(1/365)*ACF!E8*((s_ET_res_o*s_GSF_s)+(s_ET_res_i*s_GSF_i))*(1/24)*s_ED_res))*1,".")</f>
        <v>3.0287663654803619E-7</v>
      </c>
      <c r="P8" s="96">
        <f>IFERROR((s_TR/(up_Rad_Spec!N8*s_Fam*s_Foffset*s_EF_res*(1/365)*ACF!F8*((s_ET_res_o*s_GSF_s)+(s_ET_res_i*s_GSF_i))*(1/24)*s_ED_res))*1,".")</f>
        <v>3.0318412551915097E-7</v>
      </c>
      <c r="Q8" s="96">
        <f>IFERROR((s_TR/(up_Rad_Spec!O8*s_Fam*s_Foffset*s_EF_res*(1/365)*ACF!G8*((s_ET_res_o*s_GSF_s)+(s_ET_res_i*s_GSF_i))*(1/24)*s_ED_res))*1,".")</f>
        <v>3.1850956614363569E-7</v>
      </c>
      <c r="R8" s="96">
        <f>IFERROR((s_TR/(up_Rad_Spec!K8*s_Fam*s_Foffset*s_EF_res*(1/365)*ACF!C8*((s_ET_res_o*s_GSF_s)+(s_ET_res_i*s_GSF_i))*(1/24)*s_ED_res))*1,".")</f>
        <v>3.2068334350213546E-7</v>
      </c>
    </row>
    <row r="9" spans="1:18">
      <c r="A9" s="90" t="s">
        <v>32</v>
      </c>
      <c r="B9" s="97" t="s">
        <v>24</v>
      </c>
      <c r="C9" s="96">
        <f>IFERROR((s_TR/(k_decay_res*up_Rad_Spec!D9*s_IFDres_adj))*1,".")</f>
        <v>1.3584532365070727E-11</v>
      </c>
      <c r="D9" s="96">
        <f>IFERROR((s_TR/(k_decay_res*up_Rad_Spec!G9*s_IFAres_adj*(1/s_PEFm_pp)*s_SLF*(s_ET_res_o+s_ET_res_i)*(1/24)))*1,".")</f>
        <v>1.5862007058379238E-10</v>
      </c>
      <c r="E9" s="96">
        <f>IFERROR((s_TR/(k_decay_res*up_Rad_Spec!G9*s_IFAres_adj*(1/s_PEF)*s_SLF*(s_ET_res_o+s_ET_res_i)*(1/24)))*1,".")</f>
        <v>7.7851034451541239E-10</v>
      </c>
      <c r="F9" s="96">
        <f>IFERROR((s_TR/(k_decay_res*up_Rad_Spec!K9*s_Fam*s_Foffset*s_EF_res*(1/365)*ACF!C9*((s_ET_res_o*s_GSF_s)+(s_ET_res_i*s_GSF_i))*(1/24)*s_ED_res))*1,".")</f>
        <v>1.653541327492905E-6</v>
      </c>
      <c r="G9" s="96">
        <f t="shared" si="4"/>
        <v>1.3351448023799274E-11</v>
      </c>
      <c r="H9" s="96">
        <f t="shared" si="5"/>
        <v>1.2512808251810055E-11</v>
      </c>
      <c r="I9" s="108">
        <f>IFERROR((s_TR/(up_Rad_Spec!F9*s_Fam*s_Foffset*Fsurf!C9*s_EF_res*(1/365)*((s_ET_res_o*s_GSF_s)+(s_ET_res_i*s_GSF_i))*(1/24)*s_ED_res))*1,".")</f>
        <v>3.0096887239744381E-7</v>
      </c>
      <c r="J9" s="96">
        <f>IFERROR((s_TR/(up_Rad_Spec!M9*s_Fam*s_Foffset*Fsurf!C9*s_EF_res*(1/365)*((s_ET_res_o*s_GSF_s)+(s_ET_res_i*s_GSF_i))*(1/24)*s_ED_res))*1,".")</f>
        <v>3.0096887239744381E-7</v>
      </c>
      <c r="K9" s="96">
        <f>IFERROR((s_TR/(up_Rad_Spec!N9*s_Fam*s_Foffset*Fsurf!C9*s_EF_res*(1/365)*((s_ET_res_o*s_GSF_s)+(s_ET_res_i*s_GSF_i))*(1/24)*s_ED_res))*1,".")</f>
        <v>3.0096887239744381E-7</v>
      </c>
      <c r="L9" s="96">
        <f>IFERROR((s_TR/(up_Rad_Spec!O9*s_Fam*s_Foffset*Fsurf!C9*s_EF_res*(1/365)*((s_ET_res_o*s_GSF_s)+(s_ET_res_i*s_GSF_i))*(1/24)*s_ED_res))*1,".")</f>
        <v>3.0096887239744381E-7</v>
      </c>
      <c r="M9" s="96">
        <f>IFERROR((s_TR/(up_Rad_Spec!K9*s_Fam*s_Foffset*Fsurf!C9*s_EF_res*(1/365)*((s_ET_res_o*s_GSF_s)+(s_ET_res_i*s_GSF_i))*(1/24)*s_ED_res))*1,".")</f>
        <v>3.0096887239744381E-7</v>
      </c>
      <c r="N9" s="96">
        <f>IFERROR((s_TR/(up_Rad_Spec!F9*s_Fam*s_Foffset*s_EF_res*(1/365)*ACF!D9*((s_ET_res_o*s_GSF_s)+(s_ET_res_i*s_GSF_i))*(1/24)*s_ED_res))*1,".")</f>
        <v>3.018110330036935E-7</v>
      </c>
      <c r="O9" s="96">
        <f>IFERROR((s_TR/(up_Rad_Spec!M9*s_Fam*s_Foffset*s_EF_res*(1/365)*ACF!E9*((s_ET_res_o*s_GSF_s)+(s_ET_res_i*s_GSF_i))*(1/24)*s_ED_res))*1,".")</f>
        <v>3.0432467532467554E-7</v>
      </c>
      <c r="P9" s="96">
        <f>IFERROR((s_TR/(up_Rad_Spec!N9*s_Fam*s_Foffset*s_EF_res*(1/365)*ACF!F9*((s_ET_res_o*s_GSF_s)+(s_ET_res_i*s_GSF_i))*(1/24)*s_ED_res))*1,".")</f>
        <v>3.011186203682127E-7</v>
      </c>
      <c r="Q9" s="96">
        <f>IFERROR((s_TR/(up_Rad_Spec!O9*s_Fam*s_Foffset*s_EF_res*(1/365)*ACF!G9*((s_ET_res_o*s_GSF_s)+(s_ET_res_i*s_GSF_i))*(1/24)*s_ED_res))*1,".")</f>
        <v>3.0337662337662345E-7</v>
      </c>
      <c r="R9" s="96">
        <f>IFERROR((s_TR/(up_Rad_Spec!K9*s_Fam*s_Foffset*s_EF_res*(1/365)*ACF!C9*((s_ET_res_o*s_GSF_s)+(s_ET_res_i*s_GSF_i))*(1/24)*s_ED_res))*1,".")</f>
        <v>3.2847997073349198E-7</v>
      </c>
    </row>
    <row r="10" spans="1:18">
      <c r="A10" s="94" t="s">
        <v>33</v>
      </c>
      <c r="B10" s="97" t="s">
        <v>26</v>
      </c>
      <c r="C10" s="96">
        <f>IFERROR((s_TR/(k_decay_res*up_Rad_Spec!D10*s_IFDres_adj))*1,".")</f>
        <v>1.3584532365070727E-11</v>
      </c>
      <c r="D10" s="96">
        <f>IFERROR((s_TR/(k_decay_res*up_Rad_Spec!G10*s_IFAres_adj*(1/s_PEFm_pp)*s_SLF*(s_ET_res_o+s_ET_res_i)*(1/24)))*1,".")</f>
        <v>1.5862007058379238E-10</v>
      </c>
      <c r="E10" s="96">
        <f>IFERROR((s_TR/(k_decay_res*up_Rad_Spec!G10*s_IFAres_adj*(1/s_PEF)*s_SLF*(s_ET_res_o+s_ET_res_i)*(1/24)))*1,".")</f>
        <v>7.7851034451541239E-10</v>
      </c>
      <c r="F10" s="96">
        <f>IFERROR((s_TR/(k_decay_res*up_Rad_Spec!K10*s_Fam*s_Foffset*s_EF_res*(1/365)*ACF!C10*((s_ET_res_o*s_GSF_s)+(s_ET_res_i*s_GSF_i))*(1/24)*s_ED_res))*1,".")</f>
        <v>1.5816436360088876E-6</v>
      </c>
      <c r="G10" s="96">
        <f t="shared" ref="G10" si="6">(IF(AND(C10&lt;&gt;".",E10&lt;&gt;".",F10&lt;&gt;"."),1/((1/C10)+(1/E10)+(1/F10)),IF(AND(C10&lt;&gt;".",E10&lt;&gt;".",F10="."), 1/((1/C10)+(1/E10)),IF(AND(C10&lt;&gt;".",E10=".",F10&lt;&gt;"."),1/((1/C10)+(1/F10)),IF(AND(C10=".",E10&lt;&gt;".",F10&lt;&gt;"."),1/((1/E10)+(1/F10)),IF(AND(C10&lt;&gt;".",E10=".",F10="."),1/(1/C10),IF(AND(C10=".",E10&lt;&gt;".",F10="."),1/(1/E10),IF(AND(C10=".",E10=".",F10&lt;&gt;"."),1/(1/F10),IF(AND(C10=".",E10=".",F10="."),".")))))))))</f>
        <v>1.3351443123215319E-11</v>
      </c>
      <c r="H10" s="96">
        <f t="shared" ref="H10" si="7">(IF(AND(C10&lt;&gt;".",D10&lt;&gt;".",F10&lt;&gt;"."),1/((1/C10)+(1/D10)+(1/F10)),IF(AND(C10&lt;&gt;".",D10&lt;&gt;".",F10="."), 1/((1/C10)+(1/D10)),IF(AND(C10&lt;&gt;".",D10=".",F10&lt;&gt;"."),1/((1/C10)+(1/F10)),IF(AND(C10=".",D10&lt;&gt;".",F10&lt;&gt;"."),1/((1/D10)+(1/F10)),IF(AND(C10&lt;&gt;".",D10=".",F10="."),1/(1/C10),IF(AND(C10=".",D10&lt;&gt;".",F10="."),1/(1/D10),IF(AND(C10=".",D10=".",F10&lt;&gt;"."),1/(1/F10),IF(AND(C10=".",D10=".",F10="."),".")))))))))</f>
        <v>1.2512803947528383E-11</v>
      </c>
      <c r="I10" s="108">
        <f>IFERROR((s_TR/(up_Rad_Spec!F10*s_Fam*s_Foffset*Fsurf!C10*s_EF_res*(1/365)*((s_ET_res_o*s_GSF_s)+(s_ET_res_i*s_GSF_i))*(1/24)*s_ED_res))*1,".")</f>
        <v>2.6531304516379147E-7</v>
      </c>
      <c r="J10" s="96">
        <f>IFERROR((s_TR/(up_Rad_Spec!M10*s_Fam*s_Foffset*Fsurf!C10*s_EF_res*(1/365)*((s_ET_res_o*s_GSF_s)+(s_ET_res_i*s_GSF_i))*(1/24)*s_ED_res))*1,".")</f>
        <v>2.6531304516379147E-7</v>
      </c>
      <c r="K10" s="96">
        <f>IFERROR((s_TR/(up_Rad_Spec!N10*s_Fam*s_Foffset*Fsurf!C10*s_EF_res*(1/365)*((s_ET_res_o*s_GSF_s)+(s_ET_res_i*s_GSF_i))*(1/24)*s_ED_res))*1,".")</f>
        <v>2.6531304516379147E-7</v>
      </c>
      <c r="L10" s="96">
        <f>IFERROR((s_TR/(up_Rad_Spec!O10*s_Fam*s_Foffset*Fsurf!C10*s_EF_res*(1/365)*((s_ET_res_o*s_GSF_s)+(s_ET_res_i*s_GSF_i))*(1/24)*s_ED_res))*1,".")</f>
        <v>2.6531304516379147E-7</v>
      </c>
      <c r="M10" s="96">
        <f>IFERROR((s_TR/(up_Rad_Spec!K10*s_Fam*s_Foffset*Fsurf!C10*s_EF_res*(1/365)*((s_ET_res_o*s_GSF_s)+(s_ET_res_i*s_GSF_i))*(1/24)*s_ED_res))*1,".")</f>
        <v>2.6531304516379147E-7</v>
      </c>
      <c r="N10" s="96">
        <f>IFERROR((s_TR/(up_Rad_Spec!F10*s_Fam*s_Foffset*s_EF_res*(1/365)*ACF!D10*((s_ET_res_o*s_GSF_s)+(s_ET_res_i*s_GSF_i))*(1/24)*s_ED_res))*1,".")</f>
        <v>3.3317254174397034E-7</v>
      </c>
      <c r="O10" s="96">
        <f>IFERROR((s_TR/(up_Rad_Spec!M10*s_Fam*s_Foffset*s_EF_res*(1/365)*ACF!E10*((s_ET_res_o*s_GSF_s)+(s_ET_res_i*s_GSF_i))*(1/24)*s_ED_res))*1,".")</f>
        <v>3.1150278293135421E-7</v>
      </c>
      <c r="P10" s="96">
        <f>IFERROR((s_TR/(up_Rad_Spec!N10*s_Fam*s_Foffset*s_EF_res*(1/365)*ACF!F10*((s_ET_res_o*s_GSF_s)+(s_ET_res_i*s_GSF_i))*(1/24)*s_ED_res))*1,".")</f>
        <v>3.0649182641420683E-7</v>
      </c>
      <c r="Q10" s="96">
        <f>IFERROR((s_TR/(up_Rad_Spec!O10*s_Fam*s_Foffset*s_EF_res*(1/365)*ACF!G10*((s_ET_res_o*s_GSF_s)+(s_ET_res_i*s_GSF_i))*(1/24)*s_ED_res))*1,".")</f>
        <v>3.2553590987325923E-7</v>
      </c>
      <c r="R10" s="96">
        <f>IFERROR((s_TR/(up_Rad_Spec!K10*s_Fam*s_Foffset*s_EF_res*(1/365)*ACF!C10*((s_ET_res_o*s_GSF_s)+(s_ET_res_i*s_GSF_i))*(1/24)*s_ED_res))*1,".")</f>
        <v>3.1419732100360382E-7</v>
      </c>
    </row>
    <row r="11" spans="1:18">
      <c r="A11" s="90" t="s">
        <v>34</v>
      </c>
      <c r="B11" s="91" t="s">
        <v>24</v>
      </c>
      <c r="C11" s="96">
        <f>IFERROR((s_TR/(k_decay_res*up_Rad_Spec!D11*s_IFDres_adj))*1,".")</f>
        <v>1.3584532365070727E-11</v>
      </c>
      <c r="D11" s="96">
        <f>IFERROR((s_TR/(k_decay_res*up_Rad_Spec!G11*s_IFAres_adj*(1/s_PEFm_pp)*s_SLF*(s_ET_res_o+s_ET_res_i)*(1/24)))*1,".")</f>
        <v>1.5862007058379238E-10</v>
      </c>
      <c r="E11" s="96">
        <f>IFERROR((s_TR/(k_decay_res*up_Rad_Spec!G11*s_IFAres_adj*(1/s_PEF)*s_SLF*(s_ET_res_o+s_ET_res_i)*(1/24)))*1,".")</f>
        <v>7.7851034451541239E-10</v>
      </c>
      <c r="F11" s="96">
        <f>IFERROR((s_TR/(k_decay_res*up_Rad_Spec!K11*s_Fam*s_Foffset*s_EF_res*(1/365)*ACF!C11*((s_ET_res_o*s_GSF_s)+(s_ET_res_i*s_GSF_i))*(1/24)*s_ED_res))*1,".")</f>
        <v>1.5435783085723584E-6</v>
      </c>
      <c r="G11" s="96">
        <f t="shared" ref="G11" si="8">(IF(AND(C11&lt;&gt;".",E11&lt;&gt;".",F11&lt;&gt;"."),1/((1/C11)+(1/E11)+(1/F11)),IF(AND(C11&lt;&gt;".",E11&lt;&gt;".",F11="."), 1/((1/C11)+(1/E11)),IF(AND(C11&lt;&gt;".",E11=".",F11&lt;&gt;"."),1/((1/C11)+(1/F11)),IF(AND(C11=".",E11&lt;&gt;".",F11&lt;&gt;"."),1/((1/E11)+(1/F11)),IF(AND(C11&lt;&gt;".",E11=".",F11="."),1/(1/C11),IF(AND(C11=".",E11&lt;&gt;".",F11="."),1/(1/E11),IF(AND(C11=".",E11=".",F11&lt;&gt;"."),1/(1/F11),IF(AND(C11=".",E11=".",F11="."),".")))))))))</f>
        <v>1.3351440343831057E-11</v>
      </c>
      <c r="H11" s="96">
        <f t="shared" ref="H11" si="9">(IF(AND(C11&lt;&gt;".",D11&lt;&gt;".",F11&lt;&gt;"."),1/((1/C11)+(1/D11)+(1/F11)),IF(AND(C11&lt;&gt;".",D11&lt;&gt;".",F11="."), 1/((1/C11)+(1/D11)),IF(AND(C11&lt;&gt;".",D11=".",F11&lt;&gt;"."),1/((1/C11)+(1/F11)),IF(AND(C11=".",D11&lt;&gt;".",F11&lt;&gt;"."),1/((1/D11)+(1/F11)),IF(AND(C11&lt;&gt;".",D11=".",F11="."),1/(1/C11),IF(AND(C11=".",D11&lt;&gt;".",F11="."),1/(1/D11),IF(AND(C11=".",D11=".",F11&lt;&gt;"."),1/(1/F11),IF(AND(C11=".",D11=".",F11="."),".")))))))))</f>
        <v>1.2512801506339072E-11</v>
      </c>
      <c r="I11" s="108">
        <f>IFERROR((s_TR/(up_Rad_Spec!F11*s_Fam*s_Foffset*Fsurf!C11*s_EF_res*(1/365)*((s_ET_res_o*s_GSF_s)+(s_ET_res_i*s_GSF_i))*(1/24)*s_ED_res))*1,".")</f>
        <v>2.6730788008983506E-7</v>
      </c>
      <c r="J11" s="96">
        <f>IFERROR((s_TR/(up_Rad_Spec!M11*s_Fam*s_Foffset*Fsurf!C11*s_EF_res*(1/365)*((s_ET_res_o*s_GSF_s)+(s_ET_res_i*s_GSF_i))*(1/24)*s_ED_res))*1,".")</f>
        <v>2.6730788008983506E-7</v>
      </c>
      <c r="K11" s="96">
        <f>IFERROR((s_TR/(up_Rad_Spec!N11*s_Fam*s_Foffset*Fsurf!C11*s_EF_res*(1/365)*((s_ET_res_o*s_GSF_s)+(s_ET_res_i*s_GSF_i))*(1/24)*s_ED_res))*1,".")</f>
        <v>2.6730788008983506E-7</v>
      </c>
      <c r="L11" s="96">
        <f>IFERROR((s_TR/(up_Rad_Spec!O11*s_Fam*s_Foffset*Fsurf!C11*s_EF_res*(1/365)*((s_ET_res_o*s_GSF_s)+(s_ET_res_i*s_GSF_i))*(1/24)*s_ED_res))*1,".")</f>
        <v>2.6730788008983506E-7</v>
      </c>
      <c r="M11" s="96">
        <f>IFERROR((s_TR/(up_Rad_Spec!K11*s_Fam*s_Foffset*Fsurf!C11*s_EF_res*(1/365)*((s_ET_res_o*s_GSF_s)+(s_ET_res_i*s_GSF_i))*(1/24)*s_ED_res))*1,".")</f>
        <v>2.6730788008983506E-7</v>
      </c>
      <c r="N11" s="96">
        <f>IFERROR((s_TR/(up_Rad_Spec!F11*s_Fam*s_Foffset*s_EF_res*(1/365)*ACF!D11*((s_ET_res_o*s_GSF_s)+(s_ET_res_i*s_GSF_i))*(1/24)*s_ED_res))*1,".")</f>
        <v>3.4536178107606675E-7</v>
      </c>
      <c r="O11" s="96">
        <f>IFERROR((s_TR/(up_Rad_Spec!M11*s_Fam*s_Foffset*s_EF_res*(1/365)*ACF!E11*((s_ET_res_o*s_GSF_s)+(s_ET_res_i*s_GSF_i))*(1/24)*s_ED_res))*1,".")</f>
        <v>3.1934381408065624E-7</v>
      </c>
      <c r="P11" s="96">
        <f>IFERROR((s_TR/(up_Rad_Spec!N11*s_Fam*s_Foffset*s_EF_res*(1/365)*ACF!F11*((s_ET_res_o*s_GSF_s)+(s_ET_res_i*s_GSF_i))*(1/24)*s_ED_res))*1,".")</f>
        <v>3.1306175838549936E-7</v>
      </c>
      <c r="Q11" s="96">
        <f>IFERROR((s_TR/(up_Rad_Spec!O11*s_Fam*s_Foffset*s_EF_res*(1/365)*ACF!G11*((s_ET_res_o*s_GSF_s)+(s_ET_res_i*s_GSF_i))*(1/24)*s_ED_res))*1,".")</f>
        <v>3.2305900621118022E-7</v>
      </c>
      <c r="R11" s="96">
        <f>IFERROR((s_TR/(up_Rad_Spec!K11*s_Fam*s_Foffset*s_EF_res*(1/365)*ACF!C11*((s_ET_res_o*s_GSF_s)+(s_ET_res_i*s_GSF_i))*(1/24)*s_ED_res))*1,".")</f>
        <v>3.0663555194805196E-7</v>
      </c>
    </row>
    <row r="12" spans="1:18">
      <c r="A12" s="90" t="s">
        <v>35</v>
      </c>
      <c r="B12" s="97" t="s">
        <v>24</v>
      </c>
      <c r="C12" s="96">
        <f>IFERROR((s_TR/(k_decay_res*up_Rad_Spec!D12*s_IFDres_adj))*1,".")</f>
        <v>1.3584532365070727E-11</v>
      </c>
      <c r="D12" s="96">
        <f>IFERROR((s_TR/(k_decay_res*up_Rad_Spec!G12*s_IFAres_adj*(1/s_PEFm_pp)*s_SLF*(s_ET_res_o+s_ET_res_i)*(1/24)))*1,".")</f>
        <v>1.5862007058379238E-10</v>
      </c>
      <c r="E12" s="96">
        <f>IFERROR((s_TR/(k_decay_res*up_Rad_Spec!G12*s_IFAres_adj*(1/s_PEF)*s_SLF*(s_ET_res_o+s_ET_res_i)*(1/24)))*1,".")</f>
        <v>7.7851034451541239E-10</v>
      </c>
      <c r="F12" s="96">
        <f>IFERROR((s_TR/(k_decay_res*up_Rad_Spec!K12*s_Fam*s_Foffset*s_EF_res*(1/365)*ACF!C12*((s_ET_res_o*s_GSF_s)+(s_ET_res_i*s_GSF_i))*(1/24)*s_ED_res))*1,".")</f>
        <v>1.5875588006533416E-6</v>
      </c>
      <c r="G12" s="96">
        <f t="shared" ref="G12" si="10">(IF(AND(C12&lt;&gt;".",E12&lt;&gt;".",F12&lt;&gt;"."),1/((1/C12)+(1/E12)+(1/F12)),IF(AND(C12&lt;&gt;".",E12&lt;&gt;".",F12="."), 1/((1/C12)+(1/E12)),IF(AND(C12&lt;&gt;".",E12=".",F12&lt;&gt;"."),1/((1/C12)+(1/F12)),IF(AND(C12=".",E12&lt;&gt;".",F12&lt;&gt;"."),1/((1/E12)+(1/F12)),IF(AND(C12&lt;&gt;".",E12=".",F12="."),1/(1/C12),IF(AND(C12=".",E12&lt;&gt;".",F12="."),1/(1/E12),IF(AND(C12=".",E12=".",F12&lt;&gt;"."),1/(1/F12),IF(AND(C12=".",E12=".",F12="."),".")))))))))</f>
        <v>1.3351443543152971E-11</v>
      </c>
      <c r="H12" s="96">
        <f t="shared" ref="H12" si="11">(IF(AND(C12&lt;&gt;".",D12&lt;&gt;".",F12&lt;&gt;"."),1/((1/C12)+(1/D12)+(1/F12)),IF(AND(C12&lt;&gt;".",D12&lt;&gt;".",F12="."), 1/((1/C12)+(1/D12)),IF(AND(C12&lt;&gt;".",D12=".",F12&lt;&gt;"."),1/((1/C12)+(1/F12)),IF(AND(C12=".",D12&lt;&gt;".",F12&lt;&gt;"."),1/((1/D12)+(1/F12)),IF(AND(C12&lt;&gt;".",D12=".",F12="."),1/(1/C12),IF(AND(C12=".",D12&lt;&gt;".",F12="."),1/(1/D12),IF(AND(C12=".",D12=".",F12&lt;&gt;"."),1/(1/F12),IF(AND(C12=".",D12=".",F12="."),".")))))))))</f>
        <v>1.2512804316368095E-11</v>
      </c>
      <c r="I12" s="108" t="str">
        <f>IFERROR((s_TR/(up_Rad_Spec!F12*s_Fam*s_Foffset*Fsurf!C12*s_EF_res*(1/365)*((s_ET_res_o*s_GSF_s)+(s_ET_res_i*s_GSF_i))*(1/24)*s_ED_res))*1,".")</f>
        <v>.</v>
      </c>
      <c r="J12" s="96" t="str">
        <f>IFERROR((s_TR/(up_Rad_Spec!M12*s_Fam*s_Foffset*Fsurf!C12*s_EF_res*(1/365)*((s_ET_res_o*s_GSF_s)+(s_ET_res_i*s_GSF_i))*(1/24)*s_ED_res))*1,".")</f>
        <v>.</v>
      </c>
      <c r="K12" s="96" t="str">
        <f>IFERROR((s_TR/(up_Rad_Spec!N12*s_Fam*s_Foffset*Fsurf!C12*s_EF_res*(1/365)*((s_ET_res_o*s_GSF_s)+(s_ET_res_i*s_GSF_i))*(1/24)*s_ED_res))*1,".")</f>
        <v>.</v>
      </c>
      <c r="L12" s="96" t="str">
        <f>IFERROR((s_TR/(up_Rad_Spec!O12*s_Fam*s_Foffset*Fsurf!C12*s_EF_res*(1/365)*((s_ET_res_o*s_GSF_s)+(s_ET_res_i*s_GSF_i))*(1/24)*s_ED_res))*1,".")</f>
        <v>.</v>
      </c>
      <c r="M12" s="96" t="str">
        <f>IFERROR((s_TR/(up_Rad_Spec!K12*s_Fam*s_Foffset*Fsurf!C12*s_EF_res*(1/365)*((s_ET_res_o*s_GSF_s)+(s_ET_res_i*s_GSF_i))*(1/24)*s_ED_res))*1,".")</f>
        <v>.</v>
      </c>
      <c r="N12" s="96">
        <f>IFERROR((s_TR/(up_Rad_Spec!F12*s_Fam*s_Foffset*s_EF_res*(1/365)*ACF!D12*((s_ET_res_o*s_GSF_s)+(s_ET_res_i*s_GSF_i))*(1/24)*s_ED_res))*1,".")</f>
        <v>3.1822347463856904E-7</v>
      </c>
      <c r="O12" s="96">
        <f>IFERROR((s_TR/(up_Rad_Spec!M12*s_Fam*s_Foffset*s_EF_res*(1/365)*ACF!E12*((s_ET_res_o*s_GSF_s)+(s_ET_res_i*s_GSF_i))*(1/24)*s_ED_res))*1,".")</f>
        <v>3.0829319458437434E-7</v>
      </c>
      <c r="P12" s="96">
        <f>IFERROR((s_TR/(up_Rad_Spec!N12*s_Fam*s_Foffset*s_EF_res*(1/365)*ACF!F12*((s_ET_res_o*s_GSF_s)+(s_ET_res_i*s_GSF_i))*(1/24)*s_ED_res))*1,".")</f>
        <v>3.063320217435803E-7</v>
      </c>
      <c r="Q12" s="96">
        <f>IFERROR((s_TR/(up_Rad_Spec!O12*s_Fam*s_Foffset*s_EF_res*(1/365)*ACF!G12*((s_ET_res_o*s_GSF_s)+(s_ET_res_i*s_GSF_i))*(1/24)*s_ED_res))*1,".")</f>
        <v>3.2171598892910361E-7</v>
      </c>
      <c r="R12" s="96">
        <f>IFERROR((s_TR/(up_Rad_Spec!K12*s_Fam*s_Foffset*s_EF_res*(1/365)*ACF!C12*((s_ET_res_o*s_GSF_s)+(s_ET_res_i*s_GSF_i))*(1/24)*s_ED_res))*1,".")</f>
        <v>3.1537238271932151E-7</v>
      </c>
    </row>
    <row r="13" spans="1:18">
      <c r="A13" s="90" t="s">
        <v>36</v>
      </c>
      <c r="B13" s="91" t="s">
        <v>24</v>
      </c>
      <c r="C13" s="96">
        <f>IFERROR((s_TR/(k_decay_res*up_Rad_Spec!D13*s_IFDres_adj))*1,".")</f>
        <v>1.3584532365070727E-11</v>
      </c>
      <c r="D13" s="96">
        <f>IFERROR((s_TR/(k_decay_res*up_Rad_Spec!G13*s_IFAres_adj*(1/s_PEFm_pp)*s_SLF*(s_ET_res_o+s_ET_res_i)*(1/24)))*1,".")</f>
        <v>1.5862007058379238E-10</v>
      </c>
      <c r="E13" s="96">
        <f>IFERROR((s_TR/(k_decay_res*up_Rad_Spec!G13*s_IFAres_adj*(1/s_PEF)*s_SLF*(s_ET_res_o+s_ET_res_i)*(1/24)))*1,".")</f>
        <v>7.7851034451541239E-10</v>
      </c>
      <c r="F13" s="96">
        <f>IFERROR((s_TR/(k_decay_res*up_Rad_Spec!K13*s_Fam*s_Foffset*s_EF_res*(1/365)*ACF!C13*((s_ET_res_o*s_GSF_s)+(s_ET_res_i*s_GSF_i))*(1/24)*s_ED_res))*1,".")</f>
        <v>1.4466386080339975E-6</v>
      </c>
      <c r="G13" s="96">
        <f t="shared" ref="G13:G14" si="12">(IF(AND(C13&lt;&gt;".",E13&lt;&gt;".",F13&lt;&gt;"."),1/((1/C13)+(1/E13)+(1/F13)),IF(AND(C13&lt;&gt;".",E13&lt;&gt;".",F13="."), 1/((1/C13)+(1/E13)),IF(AND(C13&lt;&gt;".",E13=".",F13&lt;&gt;"."),1/((1/C13)+(1/F13)),IF(AND(C13=".",E13&lt;&gt;".",F13&lt;&gt;"."),1/((1/E13)+(1/F13)),IF(AND(C13&lt;&gt;".",E13=".",F13="."),1/(1/C13),IF(AND(C13=".",E13&lt;&gt;".",F13="."),1/(1/E13),IF(AND(C13=".",E13=".",F13&lt;&gt;"."),1/(1/F13),IF(AND(C13=".",E13=".",F13="."),".")))))))))</f>
        <v>1.3351432605114451E-11</v>
      </c>
      <c r="H13" s="96">
        <f t="shared" ref="H13:H14" si="13">(IF(AND(C13&lt;&gt;".",D13&lt;&gt;".",F13&lt;&gt;"."),1/((1/C13)+(1/D13)+(1/F13)),IF(AND(C13&lt;&gt;".",D13&lt;&gt;".",F13="."), 1/((1/C13)+(1/D13)),IF(AND(C13&lt;&gt;".",D13=".",F13&lt;&gt;"."),1/((1/C13)+(1/F13)),IF(AND(C13=".",D13&lt;&gt;".",F13&lt;&gt;"."),1/((1/D13)+(1/F13)),IF(AND(C13&lt;&gt;".",D13=".",F13="."),1/(1/C13),IF(AND(C13=".",D13&lt;&gt;".",F13="."),1/(1/D13),IF(AND(C13=".",D13=".",F13&lt;&gt;"."),1/(1/F13),IF(AND(C13=".",D13=".",F13="."),".")))))))))</f>
        <v>1.2512794709267701E-11</v>
      </c>
      <c r="I13" s="108">
        <f>IFERROR((s_TR/(up_Rad_Spec!F13*s_Fam*s_Foffset*Fsurf!C13*s_EF_res*(1/365)*((s_ET_res_o*s_GSF_s)+(s_ET_res_i*s_GSF_i))*(1/24)*s_ED_res))*1,".")</f>
        <v>2.3900469278620543E-7</v>
      </c>
      <c r="J13" s="96">
        <f>IFERROR((s_TR/(up_Rad_Spec!M13*s_Fam*s_Foffset*Fsurf!C13*s_EF_res*(1/365)*((s_ET_res_o*s_GSF_s)+(s_ET_res_i*s_GSF_i))*(1/24)*s_ED_res))*1,".")</f>
        <v>2.3900469278620543E-7</v>
      </c>
      <c r="K13" s="96">
        <f>IFERROR((s_TR/(up_Rad_Spec!N13*s_Fam*s_Foffset*Fsurf!C13*s_EF_res*(1/365)*((s_ET_res_o*s_GSF_s)+(s_ET_res_i*s_GSF_i))*(1/24)*s_ED_res))*1,".")</f>
        <v>2.3900469278620543E-7</v>
      </c>
      <c r="L13" s="96">
        <f>IFERROR((s_TR/(up_Rad_Spec!O13*s_Fam*s_Foffset*Fsurf!C13*s_EF_res*(1/365)*((s_ET_res_o*s_GSF_s)+(s_ET_res_i*s_GSF_i))*(1/24)*s_ED_res))*1,".")</f>
        <v>2.3900469278620543E-7</v>
      </c>
      <c r="M13" s="96">
        <f>IFERROR((s_TR/(up_Rad_Spec!K13*s_Fam*s_Foffset*Fsurf!C13*s_EF_res*(1/365)*((s_ET_res_o*s_GSF_s)+(s_ET_res_i*s_GSF_i))*(1/24)*s_ED_res))*1,".")</f>
        <v>2.3900469278620543E-7</v>
      </c>
      <c r="N13" s="96">
        <f>IFERROR((s_TR/(up_Rad_Spec!F13*s_Fam*s_Foffset*s_EF_res*(1/365)*ACF!D13*((s_ET_res_o*s_GSF_s)+(s_ET_res_i*s_GSF_i))*(1/24)*s_ED_res))*1,".")</f>
        <v>2.8862914862914885E-7</v>
      </c>
      <c r="O13" s="96">
        <f>IFERROR((s_TR/(up_Rad_Spec!M13*s_Fam*s_Foffset*s_EF_res*(1/365)*ACF!E13*((s_ET_res_o*s_GSF_s)+(s_ET_res_i*s_GSF_i))*(1/24)*s_ED_res))*1,".")</f>
        <v>2.9871580933033455E-7</v>
      </c>
      <c r="P13" s="96">
        <f>IFERROR((s_TR/(up_Rad_Spec!N13*s_Fam*s_Foffset*s_EF_res*(1/365)*ACF!F13*((s_ET_res_o*s_GSF_s)+(s_ET_res_i*s_GSF_i))*(1/24)*s_ED_res))*1,".")</f>
        <v>3.0422562512114739E-7</v>
      </c>
      <c r="Q13" s="96">
        <f>IFERROR((s_TR/(up_Rad_Spec!O13*s_Fam*s_Foffset*s_EF_res*(1/365)*ACF!G13*((s_ET_res_o*s_GSF_s)+(s_ET_res_i*s_GSF_i))*(1/24)*s_ED_res))*1,".")</f>
        <v>3.0346574694400793E-7</v>
      </c>
      <c r="R13" s="96">
        <f>IFERROR((s_TR/(up_Rad_Spec!K13*s_Fam*s_Foffset*s_EF_res*(1/365)*ACF!C13*((s_ET_res_o*s_GSF_s)+(s_ET_res_i*s_GSF_i))*(1/24)*s_ED_res))*1,".")</f>
        <v>2.8737824675324667E-7</v>
      </c>
    </row>
    <row r="14" spans="1:18">
      <c r="A14" s="90" t="s">
        <v>37</v>
      </c>
      <c r="B14" s="91" t="s">
        <v>24</v>
      </c>
      <c r="C14" s="96">
        <f>IFERROR((s_TR/(k_decay_res*up_Rad_Spec!D14*s_IFDres_adj))*1,".")</f>
        <v>1.3584532365070727E-11</v>
      </c>
      <c r="D14" s="96">
        <f>IFERROR((s_TR/(k_decay_res*up_Rad_Spec!G14*s_IFAres_adj*(1/s_PEFm_pp)*s_SLF*(s_ET_res_o+s_ET_res_i)*(1/24)))*1,".")</f>
        <v>1.5862007058379238E-10</v>
      </c>
      <c r="E14" s="96">
        <f>IFERROR((s_TR/(k_decay_res*up_Rad_Spec!G14*s_IFAres_adj*(1/s_PEF)*s_SLF*(s_ET_res_o+s_ET_res_i)*(1/24)))*1,".")</f>
        <v>7.7851034451541239E-10</v>
      </c>
      <c r="F14" s="96">
        <f>IFERROR((s_TR/(k_decay_res*up_Rad_Spec!K14*s_Fam*s_Foffset*s_EF_res*(1/365)*ACF!C14*((s_ET_res_o*s_GSF_s)+(s_ET_res_i*s_GSF_i))*(1/24)*s_ED_res))*1,".")</f>
        <v>1.5361214085309467E-6</v>
      </c>
      <c r="G14" s="96">
        <f t="shared" si="12"/>
        <v>1.3351439783221711E-11</v>
      </c>
      <c r="H14" s="96">
        <f t="shared" si="13"/>
        <v>1.2512801013944558E-11</v>
      </c>
      <c r="I14" s="108">
        <f>IFERROR((s_TR/(up_Rad_Spec!F14*s_Fam*s_Foffset*Fsurf!C14*s_EF_res*(1/365)*((s_ET_res_o*s_GSF_s)+(s_ET_res_i*s_GSF_i))*(1/24)*s_ED_res))*1,".")</f>
        <v>2.6069256133417463E-7</v>
      </c>
      <c r="J14" s="96">
        <f>IFERROR((s_TR/(up_Rad_Spec!M14*s_Fam*s_Foffset*Fsurf!C14*s_EF_res*(1/365)*((s_ET_res_o*s_GSF_s)+(s_ET_res_i*s_GSF_i))*(1/24)*s_ED_res))*1,".")</f>
        <v>2.6069256133417463E-7</v>
      </c>
      <c r="K14" s="96">
        <f>IFERROR((s_TR/(up_Rad_Spec!N14*s_Fam*s_Foffset*Fsurf!C14*s_EF_res*(1/365)*((s_ET_res_o*s_GSF_s)+(s_ET_res_i*s_GSF_i))*(1/24)*s_ED_res))*1,".")</f>
        <v>2.6069256133417463E-7</v>
      </c>
      <c r="L14" s="96">
        <f>IFERROR((s_TR/(up_Rad_Spec!O14*s_Fam*s_Foffset*Fsurf!C14*s_EF_res*(1/365)*((s_ET_res_o*s_GSF_s)+(s_ET_res_i*s_GSF_i))*(1/24)*s_ED_res))*1,".")</f>
        <v>2.6069256133417463E-7</v>
      </c>
      <c r="M14" s="96">
        <f>IFERROR((s_TR/(up_Rad_Spec!K14*s_Fam*s_Foffset*Fsurf!C14*s_EF_res*(1/365)*((s_ET_res_o*s_GSF_s)+(s_ET_res_i*s_GSF_i))*(1/24)*s_ED_res))*1,".")</f>
        <v>2.6069256133417463E-7</v>
      </c>
      <c r="N14" s="96">
        <f>IFERROR((s_TR/(up_Rad_Spec!F14*s_Fam*s_Foffset*s_EF_res*(1/365)*ACF!D14*((s_ET_res_o*s_GSF_s)+(s_ET_res_i*s_GSF_i))*(1/24)*s_ED_res))*1,".")</f>
        <v>3.0843817288029997E-7</v>
      </c>
      <c r="O14" s="96">
        <f>IFERROR((s_TR/(up_Rad_Spec!M14*s_Fam*s_Foffset*s_EF_res*(1/365)*ACF!E14*((s_ET_res_o*s_GSF_s)+(s_ET_res_i*s_GSF_i))*(1/24)*s_ED_res))*1,".")</f>
        <v>3.067518868565991E-7</v>
      </c>
      <c r="P14" s="96">
        <f>IFERROR((s_TR/(up_Rad_Spec!N14*s_Fam*s_Foffset*s_EF_res*(1/365)*ACF!F14*((s_ET_res_o*s_GSF_s)+(s_ET_res_i*s_GSF_i))*(1/24)*s_ED_res))*1,".")</f>
        <v>3.0568030100740402E-7</v>
      </c>
      <c r="Q14" s="96">
        <f>IFERROR((s_TR/(up_Rad_Spec!O14*s_Fam*s_Foffset*s_EF_res*(1/365)*ACF!G14*((s_ET_res_o*s_GSF_s)+(s_ET_res_i*s_GSF_i))*(1/24)*s_ED_res))*1,".")</f>
        <v>3.1971176305708688E-7</v>
      </c>
      <c r="R14" s="96">
        <f>IFERROR((s_TR/(up_Rad_Spec!K14*s_Fam*s_Foffset*s_EF_res*(1/365)*ACF!C14*((s_ET_res_o*s_GSF_s)+(s_ET_res_i*s_GSF_i))*(1/24)*s_ED_res))*1,".")</f>
        <v>3.0515422077922093E-7</v>
      </c>
    </row>
    <row r="15" spans="1:18">
      <c r="A15" s="90" t="s">
        <v>38</v>
      </c>
      <c r="B15" s="91" t="s">
        <v>24</v>
      </c>
      <c r="C15" s="96">
        <f>IFERROR((s_TR/(k_decay_res*up_Rad_Spec!D15*s_IFDres_adj))*1,".")</f>
        <v>1.3584532365070727E-11</v>
      </c>
      <c r="D15" s="96">
        <f>IFERROR((s_TR/(k_decay_res*up_Rad_Spec!G15*s_IFAres_adj*(1/s_PEFm_pp)*s_SLF*(s_ET_res_o+s_ET_res_i)*(1/24)))*1,".")</f>
        <v>1.5862007058379238E-10</v>
      </c>
      <c r="E15" s="96">
        <f>IFERROR((s_TR/(k_decay_res*up_Rad_Spec!G15*s_IFAres_adj*(1/s_PEF)*s_SLF*(s_ET_res_o+s_ET_res_i)*(1/24)))*1,".")</f>
        <v>7.7851034451541239E-10</v>
      </c>
      <c r="F15" s="96">
        <f>IFERROR((s_TR/(k_decay_res*up_Rad_Spec!K15*s_Fam*s_Foffset*s_EF_res*(1/365)*ACF!C15*((s_ET_res_o*s_GSF_s)+(s_ET_res_i*s_GSF_i))*(1/24)*s_ED_res))*1,".")</f>
        <v>1.59080534216797E-6</v>
      </c>
      <c r="G15" s="96">
        <f t="shared" ref="G15:G21" si="14">(IF(AND(C15&lt;&gt;".",E15&lt;&gt;".",F15&lt;&gt;"."),1/((1/C15)+(1/E15)+(1/F15)),IF(AND(C15&lt;&gt;".",E15&lt;&gt;".",F15="."), 1/((1/C15)+(1/E15)),IF(AND(C15&lt;&gt;".",E15=".",F15&lt;&gt;"."),1/((1/C15)+(1/F15)),IF(AND(C15=".",E15&lt;&gt;".",F15&lt;&gt;"."),1/((1/E15)+(1/F15)),IF(AND(C15&lt;&gt;".",E15=".",F15="."),1/(1/C15),IF(AND(C15=".",E15&lt;&gt;".",F15="."),1/(1/E15),IF(AND(C15=".",E15=".",F15&lt;&gt;"."),1/(1/F15),IF(AND(C15=".",E15=".",F15="."),".")))))))))</f>
        <v>1.3351443772308614E-11</v>
      </c>
      <c r="H15" s="96">
        <f t="shared" ref="H15:H21" si="15">(IF(AND(C15&lt;&gt;".",D15&lt;&gt;".",F15&lt;&gt;"."),1/((1/C15)+(1/D15)+(1/F15)),IF(AND(C15&lt;&gt;".",D15&lt;&gt;".",F15="."), 1/((1/C15)+(1/D15)),IF(AND(C15&lt;&gt;".",D15=".",F15&lt;&gt;"."),1/((1/C15)+(1/F15)),IF(AND(C15=".",D15&lt;&gt;".",F15&lt;&gt;"."),1/((1/D15)+(1/F15)),IF(AND(C15&lt;&gt;".",D15=".",F15="."),1/(1/C15),IF(AND(C15=".",D15&lt;&gt;".",F15="."),1/(1/D15),IF(AND(C15=".",D15=".",F15&lt;&gt;"."),1/(1/F15),IF(AND(C15=".",D15=".",F15="."),".")))))))))</f>
        <v>1.251280451764012E-11</v>
      </c>
      <c r="I15" s="108">
        <f>IFERROR((s_TR/(up_Rad_Spec!F15*s_Fam*s_Foffset*Fsurf!C15*s_EF_res*(1/365)*((s_ET_res_o*s_GSF_s)+(s_ET_res_i*s_GSF_i))*(1/24)*s_ED_res))*1,".")</f>
        <v>2.6531304516379147E-7</v>
      </c>
      <c r="J15" s="96">
        <f>IFERROR((s_TR/(up_Rad_Spec!M15*s_Fam*s_Foffset*Fsurf!C15*s_EF_res*(1/365)*((s_ET_res_o*s_GSF_s)+(s_ET_res_i*s_GSF_i))*(1/24)*s_ED_res))*1,".")</f>
        <v>2.6531304516379147E-7</v>
      </c>
      <c r="K15" s="96">
        <f>IFERROR((s_TR/(up_Rad_Spec!N15*s_Fam*s_Foffset*Fsurf!C15*s_EF_res*(1/365)*((s_ET_res_o*s_GSF_s)+(s_ET_res_i*s_GSF_i))*(1/24)*s_ED_res))*1,".")</f>
        <v>2.6531304516379147E-7</v>
      </c>
      <c r="L15" s="96">
        <f>IFERROR((s_TR/(up_Rad_Spec!O15*s_Fam*s_Foffset*Fsurf!C15*s_EF_res*(1/365)*((s_ET_res_o*s_GSF_s)+(s_ET_res_i*s_GSF_i))*(1/24)*s_ED_res))*1,".")</f>
        <v>2.6531304516379147E-7</v>
      </c>
      <c r="M15" s="96">
        <f>IFERROR((s_TR/(up_Rad_Spec!K15*s_Fam*s_Foffset*Fsurf!C15*s_EF_res*(1/365)*((s_ET_res_o*s_GSF_s)+(s_ET_res_i*s_GSF_i))*(1/24)*s_ED_res))*1,".")</f>
        <v>2.6531304516379147E-7</v>
      </c>
      <c r="N15" s="96">
        <f>IFERROR((s_TR/(up_Rad_Spec!F15*s_Fam*s_Foffset*s_EF_res*(1/365)*ACF!D15*((s_ET_res_o*s_GSF_s)+(s_ET_res_i*s_GSF_i))*(1/24)*s_ED_res))*1,".")</f>
        <v>3.160173160173161E-7</v>
      </c>
      <c r="O15" s="96">
        <f>IFERROR((s_TR/(up_Rad_Spec!M15*s_Fam*s_Foffset*s_EF_res*(1/365)*ACF!E15*((s_ET_res_o*s_GSF_s)+(s_ET_res_i*s_GSF_i))*(1/24)*s_ED_res))*1,".")</f>
        <v>3.160173160173161E-7</v>
      </c>
      <c r="P15" s="96">
        <f>IFERROR((s_TR/(up_Rad_Spec!N15*s_Fam*s_Foffset*s_EF_res*(1/365)*ACF!F15*((s_ET_res_o*s_GSF_s)+(s_ET_res_i*s_GSF_i))*(1/24)*s_ED_res))*1,".")</f>
        <v>3.160173160173161E-7</v>
      </c>
      <c r="Q15" s="96">
        <f>IFERROR((s_TR/(up_Rad_Spec!O15*s_Fam*s_Foffset*s_EF_res*(1/365)*ACF!G15*((s_ET_res_o*s_GSF_s)+(s_ET_res_i*s_GSF_i))*(1/24)*s_ED_res))*1,".")</f>
        <v>3.160173160173161E-7</v>
      </c>
      <c r="R15" s="96">
        <f>IFERROR((s_TR/(up_Rad_Spec!K15*s_Fam*s_Foffset*s_EF_res*(1/365)*ACF!C15*((s_ET_res_o*s_GSF_s)+(s_ET_res_i*s_GSF_i))*(1/24)*s_ED_res))*1,".")</f>
        <v>3.160173160173161E-7</v>
      </c>
    </row>
    <row r="16" spans="1:18">
      <c r="A16" s="90" t="s">
        <v>39</v>
      </c>
      <c r="B16" s="97" t="s">
        <v>24</v>
      </c>
      <c r="C16" s="96">
        <f>IFERROR((s_TR/(k_decay_res*up_Rad_Spec!D16*s_IFDres_adj))*1,".")</f>
        <v>1.3584532365070727E-11</v>
      </c>
      <c r="D16" s="96">
        <f>IFERROR((s_TR/(k_decay_res*up_Rad_Spec!G16*s_IFAres_adj*(1/s_PEFm_pp)*s_SLF*(s_ET_res_o+s_ET_res_i)*(1/24)))*1,".")</f>
        <v>1.5862007058379238E-10</v>
      </c>
      <c r="E16" s="96">
        <f>IFERROR((s_TR/(k_decay_res*up_Rad_Spec!G16*s_IFAres_adj*(1/s_PEF)*s_SLF*(s_ET_res_o+s_ET_res_i)*(1/24)))*1,".")</f>
        <v>7.7851034451541239E-10</v>
      </c>
      <c r="F16" s="96">
        <f>IFERROR((s_TR/(k_decay_res*up_Rad_Spec!K16*s_Fam*s_Foffset*s_EF_res*(1/365)*ACF!C16*((s_ET_res_o*s_GSF_s)+(s_ET_res_i*s_GSF_i))*(1/24)*s_ED_res))*1,".")</f>
        <v>1.431724807951173E-6</v>
      </c>
      <c r="G16" s="96">
        <f t="shared" si="14"/>
        <v>1.3351431321530112E-11</v>
      </c>
      <c r="H16" s="96">
        <f t="shared" si="15"/>
        <v>1.2512793581869559E-11</v>
      </c>
      <c r="I16" s="108">
        <f>IFERROR((s_TR/(up_Rad_Spec!F16*s_Fam*s_Foffset*Fsurf!C16*s_EF_res*(1/365)*((s_ET_res_o*s_GSF_s)+(s_ET_res_i*s_GSF_i))*(1/24)*s_ED_res))*1,".")</f>
        <v>2.3721066256512467E-7</v>
      </c>
      <c r="J16" s="96">
        <f>IFERROR((s_TR/(up_Rad_Spec!M16*s_Fam*s_Foffset*Fsurf!C16*s_EF_res*(1/365)*((s_ET_res_o*s_GSF_s)+(s_ET_res_i*s_GSF_i))*(1/24)*s_ED_res))*1,".")</f>
        <v>2.3721066256512467E-7</v>
      </c>
      <c r="K16" s="96">
        <f>IFERROR((s_TR/(up_Rad_Spec!N16*s_Fam*s_Foffset*Fsurf!C16*s_EF_res*(1/365)*((s_ET_res_o*s_GSF_s)+(s_ET_res_i*s_GSF_i))*(1/24)*s_ED_res))*1,".")</f>
        <v>2.3721066256512467E-7</v>
      </c>
      <c r="L16" s="96">
        <f>IFERROR((s_TR/(up_Rad_Spec!O16*s_Fam*s_Foffset*Fsurf!C16*s_EF_res*(1/365)*((s_ET_res_o*s_GSF_s)+(s_ET_res_i*s_GSF_i))*(1/24)*s_ED_res))*1,".")</f>
        <v>2.3721066256512467E-7</v>
      </c>
      <c r="M16" s="96">
        <f>IFERROR((s_TR/(up_Rad_Spec!K16*s_Fam*s_Foffset*Fsurf!C16*s_EF_res*(1/365)*((s_ET_res_o*s_GSF_s)+(s_ET_res_i*s_GSF_i))*(1/24)*s_ED_res))*1,".")</f>
        <v>2.3721066256512467E-7</v>
      </c>
      <c r="N16" s="96">
        <f>IFERROR((s_TR/(up_Rad_Spec!F16*s_Fam*s_Foffset*s_EF_res*(1/365)*ACF!D16*((s_ET_res_o*s_GSF_s)+(s_ET_res_i*s_GSF_i))*(1/24)*s_ED_res))*1,".")</f>
        <v>3.005145797598629E-7</v>
      </c>
      <c r="O16" s="96">
        <f>IFERROR((s_TR/(up_Rad_Spec!M16*s_Fam*s_Foffset*s_EF_res*(1/365)*ACF!E16*((s_ET_res_o*s_GSF_s)+(s_ET_res_i*s_GSF_i))*(1/24)*s_ED_res))*1,".")</f>
        <v>2.9193063034526461E-7</v>
      </c>
      <c r="P16" s="96">
        <f>IFERROR((s_TR/(up_Rad_Spec!N16*s_Fam*s_Foffset*s_EF_res*(1/365)*ACF!F16*((s_ET_res_o*s_GSF_s)+(s_ET_res_i*s_GSF_i))*(1/24)*s_ED_res))*1,".")</f>
        <v>2.9959791098581151E-7</v>
      </c>
      <c r="Q16" s="96">
        <f>IFERROR((s_TR/(up_Rad_Spec!O16*s_Fam*s_Foffset*s_EF_res*(1/365)*ACF!G16*((s_ET_res_o*s_GSF_s)+(s_ET_res_i*s_GSF_i))*(1/24)*s_ED_res))*1,".")</f>
        <v>3.0114591291061893E-7</v>
      </c>
      <c r="R16" s="96">
        <f>IFERROR((s_TR/(up_Rad_Spec!K16*s_Fam*s_Foffset*s_EF_res*(1/365)*ACF!C16*((s_ET_res_o*s_GSF_s)+(s_ET_res_i*s_GSF_i))*(1/24)*s_ED_res))*1,".")</f>
        <v>2.844155844155844E-7</v>
      </c>
    </row>
    <row r="17" spans="1:18">
      <c r="A17" s="90" t="s">
        <v>40</v>
      </c>
      <c r="B17" s="97" t="s">
        <v>24</v>
      </c>
      <c r="C17" s="96">
        <f>IFERROR((s_TR/(k_decay_res*up_Rad_Spec!D17*s_IFDres_adj))*1,".")</f>
        <v>1.3584532365070727E-11</v>
      </c>
      <c r="D17" s="96">
        <f>IFERROR((s_TR/(k_decay_res*up_Rad_Spec!G17*s_IFAres_adj*(1/s_PEFm_pp)*s_SLF*(s_ET_res_o+s_ET_res_i)*(1/24)))*1,".")</f>
        <v>1.5862007058379238E-10</v>
      </c>
      <c r="E17" s="96">
        <f>IFERROR((s_TR/(k_decay_res*up_Rad_Spec!G17*s_IFAres_adj*(1/s_PEF)*s_SLF*(s_ET_res_o+s_ET_res_i)*(1/24)))*1,".")</f>
        <v>7.7851034451541239E-10</v>
      </c>
      <c r="F17" s="96">
        <f>IFERROR((s_TR/(k_decay_res*up_Rad_Spec!K17*s_Fam*s_Foffset*s_EF_res*(1/365)*ACF!C17*((s_ET_res_o*s_GSF_s)+(s_ET_res_i*s_GSF_i))*(1/24)*s_ED_res))*1,".")</f>
        <v>1.5878318742386842E-6</v>
      </c>
      <c r="G17" s="96">
        <f t="shared" si="14"/>
        <v>1.3351443562463837E-11</v>
      </c>
      <c r="H17" s="96">
        <f t="shared" si="15"/>
        <v>1.2512804333329219E-11</v>
      </c>
      <c r="I17" s="108">
        <f>IFERROR((s_TR/(up_Rad_Spec!F17*s_Fam*s_Foffset*Fsurf!C17*s_EF_res*(1/365)*((s_ET_res_o*s_GSF_s)+(s_ET_res_i*s_GSF_i))*(1/24)*s_ED_res))*1,".")</f>
        <v>2.7400345319420461E-7</v>
      </c>
      <c r="J17" s="96">
        <f>IFERROR((s_TR/(up_Rad_Spec!M17*s_Fam*s_Foffset*Fsurf!C17*s_EF_res*(1/365)*((s_ET_res_o*s_GSF_s)+(s_ET_res_i*s_GSF_i))*(1/24)*s_ED_res))*1,".")</f>
        <v>2.7400345319420461E-7</v>
      </c>
      <c r="K17" s="96">
        <f>IFERROR((s_TR/(up_Rad_Spec!N17*s_Fam*s_Foffset*Fsurf!C17*s_EF_res*(1/365)*((s_ET_res_o*s_GSF_s)+(s_ET_res_i*s_GSF_i))*(1/24)*s_ED_res))*1,".")</f>
        <v>2.7400345319420461E-7</v>
      </c>
      <c r="L17" s="96">
        <f>IFERROR((s_TR/(up_Rad_Spec!O17*s_Fam*s_Foffset*Fsurf!C17*s_EF_res*(1/365)*((s_ET_res_o*s_GSF_s)+(s_ET_res_i*s_GSF_i))*(1/24)*s_ED_res))*1,".")</f>
        <v>2.7400345319420461E-7</v>
      </c>
      <c r="M17" s="96">
        <f>IFERROR((s_TR/(up_Rad_Spec!K17*s_Fam*s_Foffset*Fsurf!C17*s_EF_res*(1/365)*((s_ET_res_o*s_GSF_s)+(s_ET_res_i*s_GSF_i))*(1/24)*s_ED_res))*1,".")</f>
        <v>2.7400345319420461E-7</v>
      </c>
      <c r="N17" s="96">
        <f>IFERROR((s_TR/(up_Rad_Spec!F17*s_Fam*s_Foffset*s_EF_res*(1/365)*ACF!D17*((s_ET_res_o*s_GSF_s)+(s_ET_res_i*s_GSF_i))*(1/24)*s_ED_res))*1,".")</f>
        <v>3.0768595041322306E-7</v>
      </c>
      <c r="O17" s="96">
        <f>IFERROR((s_TR/(up_Rad_Spec!M17*s_Fam*s_Foffset*s_EF_res*(1/365)*ACF!E17*((s_ET_res_o*s_GSF_s)+(s_ET_res_i*s_GSF_i))*(1/24)*s_ED_res))*1,".")</f>
        <v>3.0728316909221446E-7</v>
      </c>
      <c r="P17" s="96">
        <f>IFERROR((s_TR/(up_Rad_Spec!N17*s_Fam*s_Foffset*s_EF_res*(1/365)*ACF!F17*((s_ET_res_o*s_GSF_s)+(s_ET_res_i*s_GSF_i))*(1/24)*s_ED_res))*1,".")</f>
        <v>3.0592600676634295E-7</v>
      </c>
      <c r="Q17" s="96">
        <f>IFERROR((s_TR/(up_Rad_Spec!O17*s_Fam*s_Foffset*s_EF_res*(1/365)*ACF!G17*((s_ET_res_o*s_GSF_s)+(s_ET_res_i*s_GSF_i))*(1/24)*s_ED_res))*1,".")</f>
        <v>3.2350587800824761E-7</v>
      </c>
      <c r="R17" s="96">
        <f>IFERROR((s_TR/(up_Rad_Spec!K17*s_Fam*s_Foffset*s_EF_res*(1/365)*ACF!C17*((s_ET_res_o*s_GSF_s)+(s_ET_res_i*s_GSF_i))*(1/24)*s_ED_res))*1,".")</f>
        <v>3.1542662944532102E-7</v>
      </c>
    </row>
    <row r="18" spans="1:18">
      <c r="A18" s="90" t="s">
        <v>41</v>
      </c>
      <c r="B18" s="97" t="s">
        <v>24</v>
      </c>
      <c r="C18" s="96">
        <f>IFERROR((s_TR/(k_decay_res*up_Rad_Spec!D18*s_IFDres_adj))*1,".")</f>
        <v>1.3584532365070727E-11</v>
      </c>
      <c r="D18" s="96">
        <f>IFERROR((s_TR/(k_decay_res*up_Rad_Spec!G18*s_IFAres_adj*(1/s_PEFm_pp)*s_SLF*(s_ET_res_o+s_ET_res_i)*(1/24)))*1,".")</f>
        <v>1.5862007058379238E-10</v>
      </c>
      <c r="E18" s="96">
        <f>IFERROR((s_TR/(k_decay_res*up_Rad_Spec!G18*s_IFAres_adj*(1/s_PEF)*s_SLF*(s_ET_res_o+s_ET_res_i)*(1/24)))*1,".")</f>
        <v>7.7851034451541239E-10</v>
      </c>
      <c r="F18" s="96">
        <f>IFERROR((s_TR/(k_decay_res*up_Rad_Spec!K18*s_Fam*s_Foffset*s_EF_res*(1/365)*ACF!C18*((s_ET_res_o*s_GSF_s)+(s_ET_res_i*s_GSF_i))*(1/24)*s_ED_res))*1,".")</f>
        <v>1.6244569936369076E-6</v>
      </c>
      <c r="G18" s="96">
        <f t="shared" si="14"/>
        <v>1.3351446093642765E-11</v>
      </c>
      <c r="H18" s="96">
        <f t="shared" si="15"/>
        <v>1.251280655651471E-11</v>
      </c>
      <c r="I18" s="108">
        <f>IFERROR((s_TR/(up_Rad_Spec!F18*s_Fam*s_Foffset*Fsurf!C18*s_EF_res*(1/365)*((s_ET_res_o*s_GSF_s)+(s_ET_res_i*s_GSF_i))*(1/24)*s_ED_res))*1,".")</f>
        <v>2.9260862594195936E-7</v>
      </c>
      <c r="J18" s="96">
        <f>IFERROR((s_TR/(up_Rad_Spec!M18*s_Fam*s_Foffset*Fsurf!C18*s_EF_res*(1/365)*((s_ET_res_o*s_GSF_s)+(s_ET_res_i*s_GSF_i))*(1/24)*s_ED_res))*1,".")</f>
        <v>2.9260862594195936E-7</v>
      </c>
      <c r="K18" s="96">
        <f>IFERROR((s_TR/(up_Rad_Spec!N18*s_Fam*s_Foffset*Fsurf!C18*s_EF_res*(1/365)*((s_ET_res_o*s_GSF_s)+(s_ET_res_i*s_GSF_i))*(1/24)*s_ED_res))*1,".")</f>
        <v>2.9260862594195936E-7</v>
      </c>
      <c r="L18" s="96">
        <f>IFERROR((s_TR/(up_Rad_Spec!O18*s_Fam*s_Foffset*Fsurf!C18*s_EF_res*(1/365)*((s_ET_res_o*s_GSF_s)+(s_ET_res_i*s_GSF_i))*(1/24)*s_ED_res))*1,".")</f>
        <v>2.9260862594195936E-7</v>
      </c>
      <c r="M18" s="96">
        <f>IFERROR((s_TR/(up_Rad_Spec!K18*s_Fam*s_Foffset*Fsurf!C18*s_EF_res*(1/365)*((s_ET_res_o*s_GSF_s)+(s_ET_res_i*s_GSF_i))*(1/24)*s_ED_res))*1,".")</f>
        <v>2.9260862594195936E-7</v>
      </c>
      <c r="N18" s="96">
        <f>IFERROR((s_TR/(up_Rad_Spec!F18*s_Fam*s_Foffset*s_EF_res*(1/365)*ACF!D18*((s_ET_res_o*s_GSF_s)+(s_ET_res_i*s_GSF_i))*(1/24)*s_ED_res))*1,".")</f>
        <v>3.0382276546982435E-7</v>
      </c>
      <c r="O18" s="96">
        <f>IFERROR((s_TR/(up_Rad_Spec!M18*s_Fam*s_Foffset*s_EF_res*(1/365)*ACF!E18*((s_ET_res_o*s_GSF_s)+(s_ET_res_i*s_GSF_i))*(1/24)*s_ED_res))*1,".")</f>
        <v>3.0375262131636081E-7</v>
      </c>
      <c r="P18" s="96">
        <f>IFERROR((s_TR/(up_Rad_Spec!N18*s_Fam*s_Foffset*s_EF_res*(1/365)*ACF!F18*((s_ET_res_o*s_GSF_s)+(s_ET_res_i*s_GSF_i))*(1/24)*s_ED_res))*1,".")</f>
        <v>3.0578013535760025E-7</v>
      </c>
      <c r="Q18" s="96">
        <f>IFERROR((s_TR/(up_Rad_Spec!O18*s_Fam*s_Foffset*s_EF_res*(1/365)*ACF!G18*((s_ET_res_o*s_GSF_s)+(s_ET_res_i*s_GSF_i))*(1/24)*s_ED_res))*1,".")</f>
        <v>3.0107591153616268E-7</v>
      </c>
      <c r="R18" s="96">
        <f>IFERROR((s_TR/(up_Rad_Spec!K18*s_Fam*s_Foffset*s_EF_res*(1/365)*ACF!C18*((s_ET_res_o*s_GSF_s)+(s_ET_res_i*s_GSF_i))*(1/24)*s_ED_res))*1,".")</f>
        <v>3.2270229770229759E-7</v>
      </c>
    </row>
    <row r="19" spans="1:18">
      <c r="A19" s="90" t="s">
        <v>42</v>
      </c>
      <c r="B19" s="91" t="s">
        <v>24</v>
      </c>
      <c r="C19" s="96">
        <f>IFERROR((s_TR/(k_decay_res*up_Rad_Spec!D19*s_IFDres_adj))*1,".")</f>
        <v>1.3584532365070727E-11</v>
      </c>
      <c r="D19" s="96">
        <f>IFERROR((s_TR/(k_decay_res*up_Rad_Spec!G19*s_IFAres_adj*(1/s_PEFm_pp)*s_SLF*(s_ET_res_o+s_ET_res_i)*(1/24)))*1,".")</f>
        <v>1.5862007058379238E-10</v>
      </c>
      <c r="E19" s="96">
        <f>IFERROR((s_TR/(k_decay_res*up_Rad_Spec!G19*s_IFAres_adj*(1/s_PEF)*s_SLF*(s_ET_res_o+s_ET_res_i)*(1/24)))*1,".")</f>
        <v>7.7851034451541239E-10</v>
      </c>
      <c r="F19" s="96">
        <f>IFERROR((s_TR/(k_decay_res*up_Rad_Spec!K19*s_Fam*s_Foffset*s_EF_res*(1/365)*ACF!C19*((s_ET_res_o*s_GSF_s)+(s_ET_res_i*s_GSF_i))*(1/24)*s_ED_res))*1,".")</f>
        <v>1.6271214938998454E-6</v>
      </c>
      <c r="G19" s="96">
        <f t="shared" si="14"/>
        <v>1.3351446273341157E-11</v>
      </c>
      <c r="H19" s="96">
        <f t="shared" si="15"/>
        <v>1.2512806714347429E-11</v>
      </c>
      <c r="I19" s="108" t="str">
        <f>IFERROR((s_TR/(up_Rad_Spec!F19*s_Fam*s_Foffset*Fsurf!C19*s_EF_res*(1/365)*((s_ET_res_o*s_GSF_s)+(s_ET_res_i*s_GSF_i))*(1/24)*s_ED_res))*1,".")</f>
        <v>.</v>
      </c>
      <c r="J19" s="96" t="str">
        <f>IFERROR((s_TR/(up_Rad_Spec!M19*s_Fam*s_Foffset*Fsurf!C19*s_EF_res*(1/365)*((s_ET_res_o*s_GSF_s)+(s_ET_res_i*s_GSF_i))*(1/24)*s_ED_res))*1,".")</f>
        <v>.</v>
      </c>
      <c r="K19" s="96" t="str">
        <f>IFERROR((s_TR/(up_Rad_Spec!N19*s_Fam*s_Foffset*Fsurf!C19*s_EF_res*(1/365)*((s_ET_res_o*s_GSF_s)+(s_ET_res_i*s_GSF_i))*(1/24)*s_ED_res))*1,".")</f>
        <v>.</v>
      </c>
      <c r="L19" s="96" t="str">
        <f>IFERROR((s_TR/(up_Rad_Spec!O19*s_Fam*s_Foffset*Fsurf!C19*s_EF_res*(1/365)*((s_ET_res_o*s_GSF_s)+(s_ET_res_i*s_GSF_i))*(1/24)*s_ED_res))*1,".")</f>
        <v>.</v>
      </c>
      <c r="M19" s="96" t="str">
        <f>IFERROR((s_TR/(up_Rad_Spec!K19*s_Fam*s_Foffset*Fsurf!C19*s_EF_res*(1/365)*((s_ET_res_o*s_GSF_s)+(s_ET_res_i*s_GSF_i))*(1/24)*s_ED_res))*1,".")</f>
        <v>.</v>
      </c>
      <c r="N19" s="96">
        <f>IFERROR((s_TR/(up_Rad_Spec!F19*s_Fam*s_Foffset*s_EF_res*(1/365)*ACF!D19*((s_ET_res_o*s_GSF_s)+(s_ET_res_i*s_GSF_i))*(1/24)*s_ED_res))*1,".")</f>
        <v>3.0349223946784927E-7</v>
      </c>
      <c r="O19" s="96">
        <f>IFERROR((s_TR/(up_Rad_Spec!M19*s_Fam*s_Foffset*s_EF_res*(1/365)*ACF!E19*((s_ET_res_o*s_GSF_s)+(s_ET_res_i*s_GSF_i))*(1/24)*s_ED_res))*1,".")</f>
        <v>3.0421007563864712E-7</v>
      </c>
      <c r="P19" s="96">
        <f>IFERROR((s_TR/(up_Rad_Spec!N19*s_Fam*s_Foffset*s_EF_res*(1/365)*ACF!F19*((s_ET_res_o*s_GSF_s)+(s_ET_res_i*s_GSF_i))*(1/24)*s_ED_res))*1,".")</f>
        <v>3.0510035419126344E-7</v>
      </c>
      <c r="Q19" s="96">
        <f>IFERROR((s_TR/(up_Rad_Spec!O19*s_Fam*s_Foffset*s_EF_res*(1/365)*ACF!G19*((s_ET_res_o*s_GSF_s)+(s_ET_res_i*s_GSF_i))*(1/24)*s_ED_res))*1,".")</f>
        <v>2.9978939978939972E-7</v>
      </c>
      <c r="R19" s="96">
        <f>IFERROR((s_TR/(up_Rad_Spec!K19*s_Fam*s_Foffset*s_EF_res*(1/365)*ACF!C19*((s_ET_res_o*s_GSF_s)+(s_ET_res_i*s_GSF_i))*(1/24)*s_ED_res))*1,".")</f>
        <v>3.2323160710257508E-7</v>
      </c>
    </row>
    <row r="20" spans="1:18">
      <c r="A20" s="90" t="s">
        <v>43</v>
      </c>
      <c r="B20" s="97" t="s">
        <v>24</v>
      </c>
      <c r="C20" s="96">
        <f>IFERROR((s_TR/(k_decay_res*up_Rad_Spec!D20*s_IFDres_adj))*1,".")</f>
        <v>1.3584532365070727E-11</v>
      </c>
      <c r="D20" s="96">
        <f>IFERROR((s_TR/(k_decay_res*up_Rad_Spec!G20*s_IFAres_adj*(1/s_PEFm_pp)*s_SLF*(s_ET_res_o+s_ET_res_i)*(1/24)))*1,".")</f>
        <v>1.5862007058379238E-10</v>
      </c>
      <c r="E20" s="96">
        <f>IFERROR((s_TR/(k_decay_res*up_Rad_Spec!G20*s_IFAres_adj*(1/s_PEF)*s_SLF*(s_ET_res_o+s_ET_res_i)*(1/24)))*1,".")</f>
        <v>7.7851034451541239E-10</v>
      </c>
      <c r="F20" s="96">
        <f>IFERROR((s_TR/(k_decay_res*up_Rad_Spec!K20*s_Fam*s_Foffset*s_EF_res*(1/365)*ACF!C20*((s_ET_res_o*s_GSF_s)+(s_ET_res_i*s_GSF_i))*(1/24)*s_ED_res))*1,".")</f>
        <v>1.628425738773294E-6</v>
      </c>
      <c r="G20" s="96">
        <f t="shared" si="14"/>
        <v>1.3351446361087257E-11</v>
      </c>
      <c r="H20" s="96">
        <f t="shared" si="15"/>
        <v>1.2512806791416598E-11</v>
      </c>
      <c r="I20" s="108">
        <f>IFERROR((s_TR/(up_Rad_Spec!F20*s_Fam*s_Foffset*Fsurf!C20*s_EF_res*(1/365)*((s_ET_res_o*s_GSF_s)+(s_ET_res_i*s_GSF_i))*(1/24)*s_ED_res))*1,".")</f>
        <v>2.9260862594195936E-7</v>
      </c>
      <c r="J20" s="96">
        <f>IFERROR((s_TR/(up_Rad_Spec!M20*s_Fam*s_Foffset*Fsurf!C20*s_EF_res*(1/365)*((s_ET_res_o*s_GSF_s)+(s_ET_res_i*s_GSF_i))*(1/24)*s_ED_res))*1,".")</f>
        <v>2.9260862594195936E-7</v>
      </c>
      <c r="K20" s="96">
        <f>IFERROR((s_TR/(up_Rad_Spec!N20*s_Fam*s_Foffset*Fsurf!C20*s_EF_res*(1/365)*((s_ET_res_o*s_GSF_s)+(s_ET_res_i*s_GSF_i))*(1/24)*s_ED_res))*1,".")</f>
        <v>2.9260862594195936E-7</v>
      </c>
      <c r="L20" s="96">
        <f>IFERROR((s_TR/(up_Rad_Spec!O20*s_Fam*s_Foffset*Fsurf!C20*s_EF_res*(1/365)*((s_ET_res_o*s_GSF_s)+(s_ET_res_i*s_GSF_i))*(1/24)*s_ED_res))*1,".")</f>
        <v>2.9260862594195936E-7</v>
      </c>
      <c r="M20" s="96">
        <f>IFERROR((s_TR/(up_Rad_Spec!K20*s_Fam*s_Foffset*Fsurf!C20*s_EF_res*(1/365)*((s_ET_res_o*s_GSF_s)+(s_ET_res_i*s_GSF_i))*(1/24)*s_ED_res))*1,".")</f>
        <v>2.9260862594195936E-7</v>
      </c>
      <c r="N20" s="96">
        <f>IFERROR((s_TR/(up_Rad_Spec!F20*s_Fam*s_Foffset*s_EF_res*(1/365)*ACF!D20*((s_ET_res_o*s_GSF_s)+(s_ET_res_i*s_GSF_i))*(1/24)*s_ED_res))*1,".")</f>
        <v>3.0484322307526715E-7</v>
      </c>
      <c r="O20" s="96">
        <f>IFERROR((s_TR/(up_Rad_Spec!M20*s_Fam*s_Foffset*s_EF_res*(1/365)*ACF!E20*((s_ET_res_o*s_GSF_s)+(s_ET_res_i*s_GSF_i))*(1/24)*s_ED_res))*1,".")</f>
        <v>3.0375395748530087E-7</v>
      </c>
      <c r="P20" s="96">
        <f>IFERROR((s_TR/(up_Rad_Spec!N20*s_Fam*s_Foffset*s_EF_res*(1/365)*ACF!F20*((s_ET_res_o*s_GSF_s)+(s_ET_res_i*s_GSF_i))*(1/24)*s_ED_res))*1,".")</f>
        <v>3.0551234479805922E-7</v>
      </c>
      <c r="Q20" s="96">
        <f>IFERROR((s_TR/(up_Rad_Spec!O20*s_Fam*s_Foffset*s_EF_res*(1/365)*ACF!G20*((s_ET_res_o*s_GSF_s)+(s_ET_res_i*s_GSF_i))*(1/24)*s_ED_res))*1,".")</f>
        <v>3.0114591291061893E-7</v>
      </c>
      <c r="R20" s="96">
        <f>IFERROR((s_TR/(up_Rad_Spec!K20*s_Fam*s_Foffset*s_EF_res*(1/365)*ACF!C20*((s_ET_res_o*s_GSF_s)+(s_ET_res_i*s_GSF_i))*(1/24)*s_ED_res))*1,".")</f>
        <v>3.2349069849069861E-7</v>
      </c>
    </row>
    <row r="21" spans="1:18">
      <c r="A21" s="90" t="s">
        <v>44</v>
      </c>
      <c r="B21" s="97" t="s">
        <v>24</v>
      </c>
      <c r="C21" s="96">
        <f>IFERROR((s_TR/(k_decay_res*up_Rad_Spec!D21*s_IFDres_adj))*1,".")</f>
        <v>1.3584532365070727E-11</v>
      </c>
      <c r="D21" s="96">
        <f>IFERROR((s_TR/(k_decay_res*up_Rad_Spec!G21*s_IFAres_adj*(1/s_PEFm_pp)*s_SLF*(s_ET_res_o+s_ET_res_i)*(1/24)))*1,".")</f>
        <v>1.5862007058379238E-10</v>
      </c>
      <c r="E21" s="96">
        <f>IFERROR((s_TR/(k_decay_res*up_Rad_Spec!G21*s_IFAres_adj*(1/s_PEF)*s_SLF*(s_ET_res_o+s_ET_res_i)*(1/24)))*1,".")</f>
        <v>7.7851034451541239E-10</v>
      </c>
      <c r="F21" s="96">
        <f>IFERROR((s_TR/(k_decay_res*up_Rad_Spec!K21*s_Fam*s_Foffset*s_EF_res*(1/365)*ACF!C21*((s_ET_res_o*s_GSF_s)+(s_ET_res_i*s_GSF_i))*(1/24)*s_ED_res))*1,".")</f>
        <v>1.59080534216797E-6</v>
      </c>
      <c r="G21" s="96">
        <f t="shared" si="14"/>
        <v>1.3351443772308614E-11</v>
      </c>
      <c r="H21" s="96">
        <f t="shared" si="15"/>
        <v>1.251280451764012E-11</v>
      </c>
      <c r="I21" s="108">
        <f>IFERROR((s_TR/(up_Rad_Spec!F21*s_Fam*s_Foffset*Fsurf!C21*s_EF_res*(1/365)*((s_ET_res_o*s_GSF_s)+(s_ET_res_i*s_GSF_i))*(1/24)*s_ED_res))*1,".")</f>
        <v>2.9321194269647884E-7</v>
      </c>
      <c r="J21" s="96">
        <f>IFERROR((s_TR/(up_Rad_Spec!M21*s_Fam*s_Foffset*Fsurf!C21*s_EF_res*(1/365)*((s_ET_res_o*s_GSF_s)+(s_ET_res_i*s_GSF_i))*(1/24)*s_ED_res))*1,".")</f>
        <v>2.9321194269647884E-7</v>
      </c>
      <c r="K21" s="96">
        <f>IFERROR((s_TR/(up_Rad_Spec!N21*s_Fam*s_Foffset*Fsurf!C21*s_EF_res*(1/365)*((s_ET_res_o*s_GSF_s)+(s_ET_res_i*s_GSF_i))*(1/24)*s_ED_res))*1,".")</f>
        <v>2.9321194269647884E-7</v>
      </c>
      <c r="L21" s="96">
        <f>IFERROR((s_TR/(up_Rad_Spec!O21*s_Fam*s_Foffset*Fsurf!C21*s_EF_res*(1/365)*((s_ET_res_o*s_GSF_s)+(s_ET_res_i*s_GSF_i))*(1/24)*s_ED_res))*1,".")</f>
        <v>2.9321194269647884E-7</v>
      </c>
      <c r="M21" s="96">
        <f>IFERROR((s_TR/(up_Rad_Spec!K21*s_Fam*s_Foffset*Fsurf!C21*s_EF_res*(1/365)*((s_ET_res_o*s_GSF_s)+(s_ET_res_i*s_GSF_i))*(1/24)*s_ED_res))*1,".")</f>
        <v>2.9321194269647884E-7</v>
      </c>
      <c r="N21" s="96">
        <f>IFERROR((s_TR/(up_Rad_Spec!F21*s_Fam*s_Foffset*s_EF_res*(1/365)*ACF!D21*((s_ET_res_o*s_GSF_s)+(s_ET_res_i*s_GSF_i))*(1/24)*s_ED_res))*1,".")</f>
        <v>3.160173160173161E-7</v>
      </c>
      <c r="O21" s="96">
        <f>IFERROR((s_TR/(up_Rad_Spec!M21*s_Fam*s_Foffset*s_EF_res*(1/365)*ACF!E21*((s_ET_res_o*s_GSF_s)+(s_ET_res_i*s_GSF_i))*(1/24)*s_ED_res))*1,".")</f>
        <v>3.160173160173161E-7</v>
      </c>
      <c r="P21" s="96">
        <f>IFERROR((s_TR/(up_Rad_Spec!N21*s_Fam*s_Foffset*s_EF_res*(1/365)*ACF!F21*((s_ET_res_o*s_GSF_s)+(s_ET_res_i*s_GSF_i))*(1/24)*s_ED_res))*1,".")</f>
        <v>3.160173160173161E-7</v>
      </c>
      <c r="Q21" s="96">
        <f>IFERROR((s_TR/(up_Rad_Spec!O21*s_Fam*s_Foffset*s_EF_res*(1/365)*ACF!G21*((s_ET_res_o*s_GSF_s)+(s_ET_res_i*s_GSF_i))*(1/24)*s_ED_res))*1,".")</f>
        <v>3.160173160173161E-7</v>
      </c>
      <c r="R21" s="96">
        <f>IFERROR((s_TR/(up_Rad_Spec!K21*s_Fam*s_Foffset*s_EF_res*(1/365)*ACF!C21*((s_ET_res_o*s_GSF_s)+(s_ET_res_i*s_GSF_i))*(1/24)*s_ED_res))*1,".")</f>
        <v>3.160173160173161E-7</v>
      </c>
    </row>
    <row r="22" spans="1:18">
      <c r="A22" s="90" t="s">
        <v>45</v>
      </c>
      <c r="B22" s="91" t="s">
        <v>24</v>
      </c>
      <c r="C22" s="96">
        <f>IFERROR((s_TR/(k_decay_res*up_Rad_Spec!D22*s_IFDres_adj))*1,".")</f>
        <v>1.3584532365070727E-11</v>
      </c>
      <c r="D22" s="96">
        <f>IFERROR((s_TR/(k_decay_res*up_Rad_Spec!G22*s_IFAres_adj*(1/s_PEFm_pp)*s_SLF*(s_ET_res_o+s_ET_res_i)*(1/24)))*1,".")</f>
        <v>1.5862007058379238E-10</v>
      </c>
      <c r="E22" s="96">
        <f>IFERROR((s_TR/(k_decay_res*up_Rad_Spec!G22*s_IFAres_adj*(1/s_PEF)*s_SLF*(s_ET_res_o+s_ET_res_i)*(1/24)))*1,".")</f>
        <v>7.7851034451541239E-10</v>
      </c>
      <c r="F22" s="96">
        <f>IFERROR((s_TR/(k_decay_res*up_Rad_Spec!K22*s_Fam*s_Foffset*s_EF_res*(1/365)*ACF!C22*((s_ET_res_o*s_GSF_s)+(s_ET_res_i*s_GSF_i))*(1/24)*s_ED_res))*1,".")</f>
        <v>1.4498734322773148E-6</v>
      </c>
      <c r="G22" s="96">
        <f t="shared" ref="G22:G23" si="16">(IF(AND(C22&lt;&gt;".",E22&lt;&gt;".",F22&lt;&gt;"."),1/((1/C22)+(1/E22)+(1/F22)),IF(AND(C22&lt;&gt;".",E22&lt;&gt;".",F22="."), 1/((1/C22)+(1/E22)),IF(AND(C22&lt;&gt;".",E22=".",F22&lt;&gt;"."),1/((1/C22)+(1/F22)),IF(AND(C22=".",E22&lt;&gt;".",F22&lt;&gt;"."),1/((1/E22)+(1/F22)),IF(AND(C22&lt;&gt;".",E22=".",F22="."),1/(1/C22),IF(AND(C22=".",E22&lt;&gt;".",F22="."),1/(1/E22),IF(AND(C22=".",E22=".",F22&lt;&gt;"."),1/(1/F22),IF(AND(C22=".",E22=".",F22="."),".")))))))))</f>
        <v>1.3351432880040755E-11</v>
      </c>
      <c r="H22" s="96">
        <f t="shared" ref="H22:H23" si="17">(IF(AND(C22&lt;&gt;".",D22&lt;&gt;".",F22&lt;&gt;"."),1/((1/C22)+(1/D22)+(1/F22)),IF(AND(C22&lt;&gt;".",D22&lt;&gt;".",F22="."), 1/((1/C22)+(1/D22)),IF(AND(C22&lt;&gt;".",D22=".",F22&lt;&gt;"."),1/((1/C22)+(1/F22)),IF(AND(C22=".",D22&lt;&gt;".",F22&lt;&gt;"."),1/((1/D22)+(1/F22)),IF(AND(C22&lt;&gt;".",D22=".",F22="."),1/(1/C22),IF(AND(C22=".",D22&lt;&gt;".",F22="."),1/(1/D22),IF(AND(C22=".",D22=".",F22&lt;&gt;"."),1/(1/F22),IF(AND(C22=".",D22=".",F22="."),".")))))))))</f>
        <v>1.2512794950741044E-11</v>
      </c>
      <c r="I22" s="108">
        <f>IFERROR((s_TR/(up_Rad_Spec!F22*s_Fam*s_Foffset*Fsurf!C22*s_EF_res*(1/365)*((s_ET_res_o*s_GSF_s)+(s_ET_res_i*s_GSF_i))*(1/24)*s_ED_res))*1,".")</f>
        <v>2.4309024309024312E-7</v>
      </c>
      <c r="J22" s="96">
        <f>IFERROR((s_TR/(up_Rad_Spec!M22*s_Fam*s_Foffset*Fsurf!C22*s_EF_res*(1/365)*((s_ET_res_o*s_GSF_s)+(s_ET_res_i*s_GSF_i))*(1/24)*s_ED_res))*1,".")</f>
        <v>2.4309024309024312E-7</v>
      </c>
      <c r="K22" s="96">
        <f>IFERROR((s_TR/(up_Rad_Spec!N22*s_Fam*s_Foffset*Fsurf!C22*s_EF_res*(1/365)*((s_ET_res_o*s_GSF_s)+(s_ET_res_i*s_GSF_i))*(1/24)*s_ED_res))*1,".")</f>
        <v>2.4309024309024312E-7</v>
      </c>
      <c r="L22" s="96">
        <f>IFERROR((s_TR/(up_Rad_Spec!O22*s_Fam*s_Foffset*Fsurf!C22*s_EF_res*(1/365)*((s_ET_res_o*s_GSF_s)+(s_ET_res_i*s_GSF_i))*(1/24)*s_ED_res))*1,".")</f>
        <v>2.4309024309024312E-7</v>
      </c>
      <c r="M22" s="96">
        <f>IFERROR((s_TR/(up_Rad_Spec!K22*s_Fam*s_Foffset*Fsurf!C22*s_EF_res*(1/365)*((s_ET_res_o*s_GSF_s)+(s_ET_res_i*s_GSF_i))*(1/24)*s_ED_res))*1,".")</f>
        <v>2.4309024309024312E-7</v>
      </c>
      <c r="N22" s="96">
        <f>IFERROR((s_TR/(up_Rad_Spec!F22*s_Fam*s_Foffset*s_EF_res*(1/365)*ACF!D22*((s_ET_res_o*s_GSF_s)+(s_ET_res_i*s_GSF_i))*(1/24)*s_ED_res))*1,".")</f>
        <v>3.2753665689149569E-7</v>
      </c>
      <c r="O22" s="96">
        <f>IFERROR((s_TR/(up_Rad_Spec!M22*s_Fam*s_Foffset*s_EF_res*(1/365)*ACF!E22*((s_ET_res_o*s_GSF_s)+(s_ET_res_i*s_GSF_i))*(1/24)*s_ED_res))*1,".")</f>
        <v>2.8762327897666267E-7</v>
      </c>
      <c r="P22" s="96">
        <f>IFERROR((s_TR/(up_Rad_Spec!N22*s_Fam*s_Foffset*s_EF_res*(1/365)*ACF!F22*((s_ET_res_o*s_GSF_s)+(s_ET_res_i*s_GSF_i))*(1/24)*s_ED_res))*1,".")</f>
        <v>2.9783141386914972E-7</v>
      </c>
      <c r="Q22" s="96">
        <f>IFERROR((s_TR/(up_Rad_Spec!O22*s_Fam*s_Foffset*s_EF_res*(1/365)*ACF!G22*((s_ET_res_o*s_GSF_s)+(s_ET_res_i*s_GSF_i))*(1/24)*s_ED_res))*1,".")</f>
        <v>2.9700689935064921E-7</v>
      </c>
      <c r="R22" s="96">
        <f>IFERROR((s_TR/(up_Rad_Spec!K22*s_Fam*s_Foffset*s_EF_res*(1/365)*ACF!C22*((s_ET_res_o*s_GSF_s)+(s_ET_res_i*s_GSF_i))*(1/24)*s_ED_res))*1,".")</f>
        <v>2.8802085238704962E-7</v>
      </c>
    </row>
    <row r="23" spans="1:18">
      <c r="A23" s="94" t="s">
        <v>46</v>
      </c>
      <c r="B23" s="97" t="s">
        <v>26</v>
      </c>
      <c r="C23" s="96">
        <f>IFERROR((s_TR/(k_decay_res*up_Rad_Spec!D23*s_IFDres_adj))*1,".")</f>
        <v>1.3584532365070727E-11</v>
      </c>
      <c r="D23" s="96">
        <f>IFERROR((s_TR/(k_decay_res*up_Rad_Spec!G23*s_IFAres_adj*(1/s_PEFm_pp)*s_SLF*(s_ET_res_o+s_ET_res_i)*(1/24)))*1,".")</f>
        <v>1.5862007058379238E-10</v>
      </c>
      <c r="E23" s="96">
        <f>IFERROR((s_TR/(k_decay_res*up_Rad_Spec!G23*s_IFAres_adj*(1/s_PEF)*s_SLF*(s_ET_res_o+s_ET_res_i)*(1/24)))*1,".")</f>
        <v>7.7851034451541239E-10</v>
      </c>
      <c r="F23" s="96">
        <f>IFERROR((s_TR/(k_decay_res*up_Rad_Spec!K23*s_Fam*s_Foffset*s_EF_res*(1/365)*ACF!C23*((s_ET_res_o*s_GSF_s)+(s_ET_res_i*s_GSF_i))*(1/24)*s_ED_res))*1,".")</f>
        <v>1.542926734782332E-6</v>
      </c>
      <c r="G23" s="96">
        <f t="shared" si="16"/>
        <v>1.3351440295061831E-11</v>
      </c>
      <c r="H23" s="96">
        <f t="shared" si="17"/>
        <v>1.2512801463504076E-11</v>
      </c>
      <c r="I23" s="108">
        <f>IFERROR((s_TR/(up_Rad_Spec!F23*s_Fam*s_Foffset*Fsurf!C23*s_EF_res*(1/365)*((s_ET_res_o*s_GSF_s)+(s_ET_res_i*s_GSF_i))*(1/24)*s_ED_res))*1,".")</f>
        <v>2.6213417918487044E-7</v>
      </c>
      <c r="J23" s="96">
        <f>IFERROR((s_TR/(up_Rad_Spec!M23*s_Fam*s_Foffset*Fsurf!C23*s_EF_res*(1/365)*((s_ET_res_o*s_GSF_s)+(s_ET_res_i*s_GSF_i))*(1/24)*s_ED_res))*1,".")</f>
        <v>2.6213417918487044E-7</v>
      </c>
      <c r="K23" s="96">
        <f>IFERROR((s_TR/(up_Rad_Spec!N23*s_Fam*s_Foffset*Fsurf!C23*s_EF_res*(1/365)*((s_ET_res_o*s_GSF_s)+(s_ET_res_i*s_GSF_i))*(1/24)*s_ED_res))*1,".")</f>
        <v>2.6213417918487044E-7</v>
      </c>
      <c r="L23" s="96">
        <f>IFERROR((s_TR/(up_Rad_Spec!O23*s_Fam*s_Foffset*Fsurf!C23*s_EF_res*(1/365)*((s_ET_res_o*s_GSF_s)+(s_ET_res_i*s_GSF_i))*(1/24)*s_ED_res))*1,".")</f>
        <v>2.6213417918487044E-7</v>
      </c>
      <c r="M23" s="96">
        <f>IFERROR((s_TR/(up_Rad_Spec!K23*s_Fam*s_Foffset*Fsurf!C23*s_EF_res*(1/365)*((s_ET_res_o*s_GSF_s)+(s_ET_res_i*s_GSF_i))*(1/24)*s_ED_res))*1,".")</f>
        <v>2.6213417918487044E-7</v>
      </c>
      <c r="N23" s="96">
        <f>IFERROR((s_TR/(up_Rad_Spec!F23*s_Fam*s_Foffset*s_EF_res*(1/365)*ACF!D23*((s_ET_res_o*s_GSF_s)+(s_ET_res_i*s_GSF_i))*(1/24)*s_ED_res))*1,".")</f>
        <v>3.4378853469762556E-7</v>
      </c>
      <c r="O23" s="96">
        <f>IFERROR((s_TR/(up_Rad_Spec!M23*s_Fam*s_Foffset*s_EF_res*(1/365)*ACF!E23*((s_ET_res_o*s_GSF_s)+(s_ET_res_i*s_GSF_i))*(1/24)*s_ED_res))*1,".")</f>
        <v>3.2266457680250811E-7</v>
      </c>
      <c r="P23" s="96">
        <f>IFERROR((s_TR/(up_Rad_Spec!N23*s_Fam*s_Foffset*s_EF_res*(1/365)*ACF!F23*((s_ET_res_o*s_GSF_s)+(s_ET_res_i*s_GSF_i))*(1/24)*s_ED_res))*1,".")</f>
        <v>3.1864324786960884E-7</v>
      </c>
      <c r="Q23" s="96">
        <f>IFERROR((s_TR/(up_Rad_Spec!O23*s_Fam*s_Foffset*s_EF_res*(1/365)*ACF!G23*((s_ET_res_o*s_GSF_s)+(s_ET_res_i*s_GSF_i))*(1/24)*s_ED_res))*1,".")</f>
        <v>3.2192093620665054E-7</v>
      </c>
      <c r="R23" s="96">
        <f>IFERROR((s_TR/(up_Rad_Spec!K23*s_Fam*s_Foffset*s_EF_res*(1/365)*ACF!C23*((s_ET_res_o*s_GSF_s)+(s_ET_res_i*s_GSF_i))*(1/24)*s_ED_res))*1,".")</f>
        <v>3.0650611524397932E-7</v>
      </c>
    </row>
    <row r="24" spans="1:18">
      <c r="A24" s="90" t="s">
        <v>47</v>
      </c>
      <c r="B24" s="97" t="s">
        <v>24</v>
      </c>
      <c r="C24" s="96">
        <f>IFERROR((s_TR/(k_decay_res*up_Rad_Spec!D24*s_IFDres_adj))*1,".")</f>
        <v>1.3584532365070727E-11</v>
      </c>
      <c r="D24" s="96">
        <f>IFERROR((s_TR/(k_decay_res*up_Rad_Spec!G24*s_IFAres_adj*(1/s_PEFm_pp)*s_SLF*(s_ET_res_o+s_ET_res_i)*(1/24)))*1,".")</f>
        <v>1.5862007058379238E-10</v>
      </c>
      <c r="E24" s="96">
        <f>IFERROR((s_TR/(k_decay_res*up_Rad_Spec!G24*s_IFAres_adj*(1/s_PEF)*s_SLF*(s_ET_res_o+s_ET_res_i)*(1/24)))*1,".")</f>
        <v>7.7851034451541239E-10</v>
      </c>
      <c r="F24" s="96">
        <f>IFERROR((s_TR/(k_decay_res*up_Rad_Spec!K24*s_Fam*s_Foffset*s_EF_res*(1/365)*ACF!C24*((s_ET_res_o*s_GSF_s)+(s_ET_res_i*s_GSF_i))*(1/24)*s_ED_res))*1,".")</f>
        <v>1.615803711830609E-6</v>
      </c>
      <c r="G24" s="96">
        <f t="shared" ref="G24:G25" si="18">(IF(AND(C24&lt;&gt;".",E24&lt;&gt;".",F24&lt;&gt;"."),1/((1/C24)+(1/E24)+(1/F24)),IF(AND(C24&lt;&gt;".",E24&lt;&gt;".",F24="."), 1/((1/C24)+(1/E24)),IF(AND(C24&lt;&gt;".",E24=".",F24&lt;&gt;"."),1/((1/C24)+(1/F24)),IF(AND(C24=".",E24&lt;&gt;".",F24&lt;&gt;"."),1/((1/E24)+(1/F24)),IF(AND(C24&lt;&gt;".",E24=".",F24="."),1/(1/C24),IF(AND(C24=".",E24&lt;&gt;".",F24="."),1/(1/E24),IF(AND(C24=".",E24=".",F24&lt;&gt;"."),1/(1/F24),IF(AND(C24=".",E24=".",F24="."),".")))))))))</f>
        <v>1.3351445505963157E-11</v>
      </c>
      <c r="H24" s="96">
        <f t="shared" ref="H24:H25" si="19">(IF(AND(C24&lt;&gt;".",D24&lt;&gt;".",F24&lt;&gt;"."),1/((1/C24)+(1/D24)+(1/F24)),IF(AND(C24&lt;&gt;".",D24&lt;&gt;".",F24="."), 1/((1/C24)+(1/D24)),IF(AND(C24&lt;&gt;".",D24=".",F24&lt;&gt;"."),1/((1/C24)+(1/F24)),IF(AND(C24=".",D24&lt;&gt;".",F24&lt;&gt;"."),1/((1/D24)+(1/F24)),IF(AND(C24&lt;&gt;".",D24=".",F24="."),1/(1/C24),IF(AND(C24=".",D24&lt;&gt;".",F24="."),1/(1/D24),IF(AND(C24=".",D24=".",F24&lt;&gt;"."),1/(1/F24),IF(AND(C24=".",D24=".",F24="."),".")))))))))</f>
        <v>1.2512806040343865E-11</v>
      </c>
      <c r="I24" s="108">
        <f>IFERROR((s_TR/(up_Rad_Spec!F24*s_Fam*s_Foffset*Fsurf!C24*s_EF_res*(1/365)*((s_ET_res_o*s_GSF_s)+(s_ET_res_i*s_GSF_i))*(1/24)*s_ED_res))*1,".")</f>
        <v>2.875789528974565E-7</v>
      </c>
      <c r="J24" s="96">
        <f>IFERROR((s_TR/(up_Rad_Spec!M24*s_Fam*s_Foffset*Fsurf!C24*s_EF_res*(1/365)*((s_ET_res_o*s_GSF_s)+(s_ET_res_i*s_GSF_i))*(1/24)*s_ED_res))*1,".")</f>
        <v>2.875789528974565E-7</v>
      </c>
      <c r="K24" s="96">
        <f>IFERROR((s_TR/(up_Rad_Spec!N24*s_Fam*s_Foffset*Fsurf!C24*s_EF_res*(1/365)*((s_ET_res_o*s_GSF_s)+(s_ET_res_i*s_GSF_i))*(1/24)*s_ED_res))*1,".")</f>
        <v>2.875789528974565E-7</v>
      </c>
      <c r="L24" s="96">
        <f>IFERROR((s_TR/(up_Rad_Spec!O24*s_Fam*s_Foffset*Fsurf!C24*s_EF_res*(1/365)*((s_ET_res_o*s_GSF_s)+(s_ET_res_i*s_GSF_i))*(1/24)*s_ED_res))*1,".")</f>
        <v>2.875789528974565E-7</v>
      </c>
      <c r="M24" s="96">
        <f>IFERROR((s_TR/(up_Rad_Spec!K24*s_Fam*s_Foffset*Fsurf!C24*s_EF_res*(1/365)*((s_ET_res_o*s_GSF_s)+(s_ET_res_i*s_GSF_i))*(1/24)*s_ED_res))*1,".")</f>
        <v>2.875789528974565E-7</v>
      </c>
      <c r="N24" s="96">
        <f>IFERROR((s_TR/(up_Rad_Spec!F24*s_Fam*s_Foffset*s_EF_res*(1/365)*ACF!D24*((s_ET_res_o*s_GSF_s)+(s_ET_res_i*s_GSF_i))*(1/24)*s_ED_res))*1,".")</f>
        <v>3.1137852972715368E-7</v>
      </c>
      <c r="O24" s="96">
        <f>IFERROR((s_TR/(up_Rad_Spec!M24*s_Fam*s_Foffset*s_EF_res*(1/365)*ACF!E24*((s_ET_res_o*s_GSF_s)+(s_ET_res_i*s_GSF_i))*(1/24)*s_ED_res))*1,".")</f>
        <v>3.0455120101137811E-7</v>
      </c>
      <c r="P24" s="96">
        <f>IFERROR((s_TR/(up_Rad_Spec!N24*s_Fam*s_Foffset*s_EF_res*(1/365)*ACF!F24*((s_ET_res_o*s_GSF_s)+(s_ET_res_i*s_GSF_i))*(1/24)*s_ED_res))*1,".")</f>
        <v>3.0943748333777644E-7</v>
      </c>
      <c r="Q24" s="96">
        <f>IFERROR((s_TR/(up_Rad_Spec!O24*s_Fam*s_Foffset*s_EF_res*(1/365)*ACF!G24*((s_ET_res_o*s_GSF_s)+(s_ET_res_i*s_GSF_i))*(1/24)*s_ED_res))*1,".")</f>
        <v>2.978173658801932E-7</v>
      </c>
      <c r="R24" s="96">
        <f>IFERROR((s_TR/(up_Rad_Spec!K24*s_Fam*s_Foffset*s_EF_res*(1/365)*ACF!C24*((s_ET_res_o*s_GSF_s)+(s_ET_res_i*s_GSF_i))*(1/24)*s_ED_res))*1,".")</f>
        <v>3.2098330241187376E-7</v>
      </c>
    </row>
    <row r="25" spans="1:18">
      <c r="A25" s="94" t="s">
        <v>48</v>
      </c>
      <c r="B25" s="97" t="s">
        <v>26</v>
      </c>
      <c r="C25" s="96">
        <f>IFERROR((s_TR/(k_decay_res*up_Rad_Spec!D25*s_IFDres_adj))*1,".")</f>
        <v>1.3584532365070727E-11</v>
      </c>
      <c r="D25" s="96">
        <f>IFERROR((s_TR/(k_decay_res*up_Rad_Spec!G25*s_IFAres_adj*(1/s_PEFm_pp)*s_SLF*(s_ET_res_o+s_ET_res_i)*(1/24)))*1,".")</f>
        <v>1.5862007058379238E-10</v>
      </c>
      <c r="E25" s="96">
        <f>IFERROR((s_TR/(k_decay_res*up_Rad_Spec!G25*s_IFAres_adj*(1/s_PEF)*s_SLF*(s_ET_res_o+s_ET_res_i)*(1/24)))*1,".")</f>
        <v>7.7851034451541239E-10</v>
      </c>
      <c r="F25" s="96">
        <f>IFERROR((s_TR/(k_decay_res*up_Rad_Spec!K25*s_Fam*s_Foffset*s_EF_res*(1/365)*ACF!C25*((s_ET_res_o*s_GSF_s)+(s_ET_res_i*s_GSF_i))*(1/24)*s_ED_res))*1,".")</f>
        <v>1.6245827158715365E-6</v>
      </c>
      <c r="G25" s="96">
        <f t="shared" si="18"/>
        <v>1.3351446102134934E-11</v>
      </c>
      <c r="H25" s="96">
        <f t="shared" si="19"/>
        <v>1.2512806563973553E-11</v>
      </c>
      <c r="I25" s="108">
        <f>IFERROR((s_TR/(up_Rad_Spec!F25*s_Fam*s_Foffset*Fsurf!C25*s_EF_res*(1/365)*((s_ET_res_o*s_GSF_s)+(s_ET_res_i*s_GSF_i))*(1/24)*s_ED_res))*1,".")</f>
        <v>2.8470028470028473E-7</v>
      </c>
      <c r="J25" s="96">
        <f>IFERROR((s_TR/(up_Rad_Spec!M25*s_Fam*s_Foffset*Fsurf!C25*s_EF_res*(1/365)*((s_ET_res_o*s_GSF_s)+(s_ET_res_i*s_GSF_i))*(1/24)*s_ED_res))*1,".")</f>
        <v>2.8470028470028473E-7</v>
      </c>
      <c r="K25" s="96">
        <f>IFERROR((s_TR/(up_Rad_Spec!N25*s_Fam*s_Foffset*Fsurf!C25*s_EF_res*(1/365)*((s_ET_res_o*s_GSF_s)+(s_ET_res_i*s_GSF_i))*(1/24)*s_ED_res))*1,".")</f>
        <v>2.8470028470028473E-7</v>
      </c>
      <c r="L25" s="96">
        <f>IFERROR((s_TR/(up_Rad_Spec!O25*s_Fam*s_Foffset*Fsurf!C25*s_EF_res*(1/365)*((s_ET_res_o*s_GSF_s)+(s_ET_res_i*s_GSF_i))*(1/24)*s_ED_res))*1,".")</f>
        <v>2.8470028470028473E-7</v>
      </c>
      <c r="M25" s="96">
        <f>IFERROR((s_TR/(up_Rad_Spec!K25*s_Fam*s_Foffset*Fsurf!C25*s_EF_res*(1/365)*((s_ET_res_o*s_GSF_s)+(s_ET_res_i*s_GSF_i))*(1/24)*s_ED_res))*1,".")</f>
        <v>2.8470028470028473E-7</v>
      </c>
      <c r="N25" s="96">
        <f>IFERROR((s_TR/(up_Rad_Spec!F25*s_Fam*s_Foffset*s_EF_res*(1/365)*ACF!D25*((s_ET_res_o*s_GSF_s)+(s_ET_res_i*s_GSF_i))*(1/24)*s_ED_res))*1,".")</f>
        <v>3.0154905335628234E-7</v>
      </c>
      <c r="O25" s="96">
        <f>IFERROR((s_TR/(up_Rad_Spec!M25*s_Fam*s_Foffset*s_EF_res*(1/365)*ACF!E25*((s_ET_res_o*s_GSF_s)+(s_ET_res_i*s_GSF_i))*(1/24)*s_ED_res))*1,".")</f>
        <v>3.0273387629319827E-7</v>
      </c>
      <c r="P25" s="96">
        <f>IFERROR((s_TR/(up_Rad_Spec!N25*s_Fam*s_Foffset*s_EF_res*(1/365)*ACF!F25*((s_ET_res_o*s_GSF_s)+(s_ET_res_i*s_GSF_i))*(1/24)*s_ED_res))*1,".")</f>
        <v>3.0518750912009345E-7</v>
      </c>
      <c r="Q25" s="96">
        <f>IFERROR((s_TR/(up_Rad_Spec!O25*s_Fam*s_Foffset*s_EF_res*(1/365)*ACF!G25*((s_ET_res_o*s_GSF_s)+(s_ET_res_i*s_GSF_i))*(1/24)*s_ED_res))*1,".")</f>
        <v>3.0921078921078924E-7</v>
      </c>
      <c r="R25" s="96">
        <f>IFERROR((s_TR/(up_Rad_Spec!K25*s_Fam*s_Foffset*s_EF_res*(1/365)*ACF!C25*((s_ET_res_o*s_GSF_s)+(s_ET_res_i*s_GSF_i))*(1/24)*s_ED_res))*1,".")</f>
        <v>3.2272727272727269E-7</v>
      </c>
    </row>
    <row r="26" spans="1:18">
      <c r="A26" s="90" t="s">
        <v>49</v>
      </c>
      <c r="B26" s="91" t="s">
        <v>24</v>
      </c>
      <c r="C26" s="96">
        <f>IFERROR((s_TR/(k_decay_res*up_Rad_Spec!D26*s_IFDres_adj))*1,".")</f>
        <v>1.3584532365070727E-11</v>
      </c>
      <c r="D26" s="96">
        <f>IFERROR((s_TR/(k_decay_res*up_Rad_Spec!G26*s_IFAres_adj*(1/s_PEFm_pp)*s_SLF*(s_ET_res_o+s_ET_res_i)*(1/24)))*1,".")</f>
        <v>1.5862007058379238E-10</v>
      </c>
      <c r="E26" s="96">
        <f>IFERROR((s_TR/(k_decay_res*up_Rad_Spec!G26*s_IFAres_adj*(1/s_PEF)*s_SLF*(s_ET_res_o+s_ET_res_i)*(1/24)))*1,".")</f>
        <v>7.7851034451541239E-10</v>
      </c>
      <c r="F26" s="96">
        <f>IFERROR((s_TR/(k_decay_res*up_Rad_Spec!K26*s_Fam*s_Foffset*s_EF_res*(1/365)*ACF!C26*((s_ET_res_o*s_GSF_s)+(s_ET_res_i*s_GSF_i))*(1/24)*s_ED_res))*1,".")</f>
        <v>1.467856664303254E-6</v>
      </c>
      <c r="G26" s="96">
        <f t="shared" ref="G26" si="20">(IF(AND(C26&lt;&gt;".",E26&lt;&gt;".",F26&lt;&gt;"."),1/((1/C26)+(1/E26)+(1/F26)),IF(AND(C26&lt;&gt;".",E26&lt;&gt;".",F26="."), 1/((1/C26)+(1/E26)),IF(AND(C26&lt;&gt;".",E26=".",F26&lt;&gt;"."),1/((1/C26)+(1/F26)),IF(AND(C26=".",E26&lt;&gt;".",F26&lt;&gt;"."),1/((1/E26)+(1/F26)),IF(AND(C26&lt;&gt;".",E26=".",F26="."),1/(1/C26),IF(AND(C26=".",E26&lt;&gt;".",F26="."),1/(1/E26),IF(AND(C26=".",E26=".",F26&lt;&gt;"."),1/(1/F26),IF(AND(C26=".",E26=".",F26="."),".")))))))))</f>
        <v>1.3351434386334972E-11</v>
      </c>
      <c r="H26" s="96">
        <f t="shared" ref="H26" si="21">(IF(AND(C26&lt;&gt;".",D26&lt;&gt;".",F26&lt;&gt;"."),1/((1/C26)+(1/D26)+(1/F26)),IF(AND(C26&lt;&gt;".",D26&lt;&gt;".",F26="."), 1/((1/C26)+(1/D26)),IF(AND(C26&lt;&gt;".",D26=".",F26&lt;&gt;"."),1/((1/C26)+(1/F26)),IF(AND(C26=".",D26&lt;&gt;".",F26&lt;&gt;"."),1/((1/D26)+(1/F26)),IF(AND(C26&lt;&gt;".",D26=".",F26="."),1/(1/C26),IF(AND(C26=".",D26&lt;&gt;".",F26="."),1/(1/D26),IF(AND(C26=".",D26=".",F26&lt;&gt;"."),1/(1/F26),IF(AND(C26=".",D26=".",F26="."),".")))))))))</f>
        <v>1.2512796273749768E-11</v>
      </c>
      <c r="I26" s="108">
        <f>IFERROR((s_TR/(up_Rad_Spec!F26*s_Fam*s_Foffset*Fsurf!C26*s_EF_res*(1/365)*((s_ET_res_o*s_GSF_s)+(s_ET_res_i*s_GSF_i))*(1/24)*s_ED_res))*1,".")</f>
        <v>2.4309024309024312E-7</v>
      </c>
      <c r="J26" s="96">
        <f>IFERROR((s_TR/(up_Rad_Spec!M26*s_Fam*s_Foffset*Fsurf!C26*s_EF_res*(1/365)*((s_ET_res_o*s_GSF_s)+(s_ET_res_i*s_GSF_i))*(1/24)*s_ED_res))*1,".")</f>
        <v>2.4309024309024312E-7</v>
      </c>
      <c r="K26" s="96">
        <f>IFERROR((s_TR/(up_Rad_Spec!N26*s_Fam*s_Foffset*Fsurf!C26*s_EF_res*(1/365)*((s_ET_res_o*s_GSF_s)+(s_ET_res_i*s_GSF_i))*(1/24)*s_ED_res))*1,".")</f>
        <v>2.4309024309024312E-7</v>
      </c>
      <c r="L26" s="96">
        <f>IFERROR((s_TR/(up_Rad_Spec!O26*s_Fam*s_Foffset*Fsurf!C26*s_EF_res*(1/365)*((s_ET_res_o*s_GSF_s)+(s_ET_res_i*s_GSF_i))*(1/24)*s_ED_res))*1,".")</f>
        <v>2.4309024309024312E-7</v>
      </c>
      <c r="M26" s="96">
        <f>IFERROR((s_TR/(up_Rad_Spec!K26*s_Fam*s_Foffset*Fsurf!C26*s_EF_res*(1/365)*((s_ET_res_o*s_GSF_s)+(s_ET_res_i*s_GSF_i))*(1/24)*s_ED_res))*1,".")</f>
        <v>2.4309024309024312E-7</v>
      </c>
      <c r="N26" s="96">
        <f>IFERROR((s_TR/(up_Rad_Spec!F26*s_Fam*s_Foffset*s_EF_res*(1/365)*ACF!D26*((s_ET_res_o*s_GSF_s)+(s_ET_res_i*s_GSF_i))*(1/24)*s_ED_res))*1,".")</f>
        <v>2.9892658362046109E-7</v>
      </c>
      <c r="O26" s="96">
        <f>IFERROR((s_TR/(up_Rad_Spec!M26*s_Fam*s_Foffset*s_EF_res*(1/365)*ACF!E26*((s_ET_res_o*s_GSF_s)+(s_ET_res_i*s_GSF_i))*(1/24)*s_ED_res))*1,".")</f>
        <v>3.0926743159752877E-7</v>
      </c>
      <c r="P26" s="96">
        <f>IFERROR((s_TR/(up_Rad_Spec!N26*s_Fam*s_Foffset*s_EF_res*(1/365)*ACF!F26*((s_ET_res_o*s_GSF_s)+(s_ET_res_i*s_GSF_i))*(1/24)*s_ED_res))*1,".")</f>
        <v>3.1228831168831164E-7</v>
      </c>
      <c r="Q26" s="96">
        <f>IFERROR((s_TR/(up_Rad_Spec!O26*s_Fam*s_Foffset*s_EF_res*(1/365)*ACF!G26*((s_ET_res_o*s_GSF_s)+(s_ET_res_i*s_GSF_i))*(1/24)*s_ED_res))*1,".")</f>
        <v>3.0930194805194792E-7</v>
      </c>
      <c r="R26" s="96">
        <f>IFERROR((s_TR/(up_Rad_Spec!K26*s_Fam*s_Foffset*s_EF_res*(1/365)*ACF!C26*((s_ET_res_o*s_GSF_s)+(s_ET_res_i*s_GSF_i))*(1/24)*s_ED_res))*1,".")</f>
        <v>2.9159326477938483E-7</v>
      </c>
    </row>
    <row r="27" spans="1:18">
      <c r="A27" s="90" t="s">
        <v>50</v>
      </c>
      <c r="B27" s="97" t="s">
        <v>24</v>
      </c>
      <c r="C27" s="96">
        <f>IFERROR((s_TR/(k_decay_res*up_Rad_Spec!D27*s_IFDres_adj))*1,".")</f>
        <v>1.3584532365070727E-11</v>
      </c>
      <c r="D27" s="96">
        <f>IFERROR((s_TR/(k_decay_res*up_Rad_Spec!G27*s_IFAres_adj*(1/s_PEFm_pp)*s_SLF*(s_ET_res_o+s_ET_res_i)*(1/24)))*1,".")</f>
        <v>1.5862007058379238E-10</v>
      </c>
      <c r="E27" s="96">
        <f>IFERROR((s_TR/(k_decay_res*up_Rad_Spec!G27*s_IFAres_adj*(1/s_PEF)*s_SLF*(s_ET_res_o+s_ET_res_i)*(1/24)))*1,".")</f>
        <v>7.7851034451541239E-10</v>
      </c>
      <c r="F27" s="96">
        <f>IFERROR((s_TR/(k_decay_res*up_Rad_Spec!K27*s_Fam*s_Foffset*s_EF_res*(1/365)*ACF!C27*((s_ET_res_o*s_GSF_s)+(s_ET_res_i*s_GSF_i))*(1/24)*s_ED_res))*1,".")</f>
        <v>1.519830949978938E-6</v>
      </c>
      <c r="G27" s="96">
        <f t="shared" ref="G27:G30" si="22">(IF(AND(C27&lt;&gt;".",E27&lt;&gt;".",F27&lt;&gt;"."),1/((1/C27)+(1/E27)+(1/F27)),IF(AND(C27&lt;&gt;".",E27&lt;&gt;".",F27="."), 1/((1/C27)+(1/E27)),IF(AND(C27&lt;&gt;".",E27=".",F27&lt;&gt;"."),1/((1/C27)+(1/F27)),IF(AND(C27=".",E27&lt;&gt;".",F27&lt;&gt;"."),1/((1/E27)+(1/F27)),IF(AND(C27&lt;&gt;".",E27=".",F27="."),1/(1/C27),IF(AND(C27=".",E27&lt;&gt;".",F27="."),1/(1/E27),IF(AND(C27=".",E27=".",F27&lt;&gt;"."),1/(1/F27),IF(AND(C27=".",E27=".",F27="."),".")))))))))</f>
        <v>1.3351438539369892E-11</v>
      </c>
      <c r="H27" s="96">
        <f t="shared" ref="H27:H30" si="23">(IF(AND(C27&lt;&gt;".",D27&lt;&gt;".",F27&lt;&gt;"."),1/((1/C27)+(1/D27)+(1/F27)),IF(AND(C27&lt;&gt;".",D27&lt;&gt;".",F27="."), 1/((1/C27)+(1/D27)),IF(AND(C27&lt;&gt;".",D27=".",F27&lt;&gt;"."),1/((1/C27)+(1/F27)),IF(AND(C27=".",D27&lt;&gt;".",F27&lt;&gt;"."),1/((1/D27)+(1/F27)),IF(AND(C27&lt;&gt;".",D27=".",F27="."),1/(1/C27),IF(AND(C27=".",D27&lt;&gt;".",F27="."),1/(1/D27),IF(AND(C27=".",D27=".",F27&lt;&gt;"."),1/(1/F27),IF(AND(C27=".",D27=".",F27="."),".")))))))))</f>
        <v>1.2512799921444366E-11</v>
      </c>
      <c r="I27" s="108">
        <f>IFERROR((s_TR/(up_Rad_Spec!F27*s_Fam*s_Foffset*Fsurf!C27*s_EF_res*(1/365)*((s_ET_res_o*s_GSF_s)+(s_ET_res_i*s_GSF_i))*(1/24)*s_ED_res))*1,".")</f>
        <v>2.6141138273491214E-7</v>
      </c>
      <c r="J27" s="96">
        <f>IFERROR((s_TR/(up_Rad_Spec!M27*s_Fam*s_Foffset*Fsurf!C27*s_EF_res*(1/365)*((s_ET_res_o*s_GSF_s)+(s_ET_res_i*s_GSF_i))*(1/24)*s_ED_res))*1,".")</f>
        <v>2.6141138273491214E-7</v>
      </c>
      <c r="K27" s="96">
        <f>IFERROR((s_TR/(up_Rad_Spec!N27*s_Fam*s_Foffset*Fsurf!C27*s_EF_res*(1/365)*((s_ET_res_o*s_GSF_s)+(s_ET_res_i*s_GSF_i))*(1/24)*s_ED_res))*1,".")</f>
        <v>2.6141138273491214E-7</v>
      </c>
      <c r="L27" s="96">
        <f>IFERROR((s_TR/(up_Rad_Spec!O27*s_Fam*s_Foffset*Fsurf!C27*s_EF_res*(1/365)*((s_ET_res_o*s_GSF_s)+(s_ET_res_i*s_GSF_i))*(1/24)*s_ED_res))*1,".")</f>
        <v>2.6141138273491214E-7</v>
      </c>
      <c r="M27" s="96">
        <f>IFERROR((s_TR/(up_Rad_Spec!K27*s_Fam*s_Foffset*Fsurf!C27*s_EF_res*(1/365)*((s_ET_res_o*s_GSF_s)+(s_ET_res_i*s_GSF_i))*(1/24)*s_ED_res))*1,".")</f>
        <v>2.6141138273491214E-7</v>
      </c>
      <c r="N27" s="96">
        <f>IFERROR((s_TR/(up_Rad_Spec!F27*s_Fam*s_Foffset*s_EF_res*(1/365)*ACF!D27*((s_ET_res_o*s_GSF_s)+(s_ET_res_i*s_GSF_i))*(1/24)*s_ED_res))*1,".")</f>
        <v>2.9391721863882234E-7</v>
      </c>
      <c r="O27" s="96">
        <f>IFERROR((s_TR/(up_Rad_Spec!M27*s_Fam*s_Foffset*s_EF_res*(1/365)*ACF!E27*((s_ET_res_o*s_GSF_s)+(s_ET_res_i*s_GSF_i))*(1/24)*s_ED_res))*1,".")</f>
        <v>3.1136021872864003E-7</v>
      </c>
      <c r="P27" s="96">
        <f>IFERROR((s_TR/(up_Rad_Spec!N27*s_Fam*s_Foffset*s_EF_res*(1/365)*ACF!F27*((s_ET_res_o*s_GSF_s)+(s_ET_res_i*s_GSF_i))*(1/24)*s_ED_res))*1,".")</f>
        <v>3.1496392496392503E-7</v>
      </c>
      <c r="Q27" s="96">
        <f>IFERROR((s_TR/(up_Rad_Spec!O27*s_Fam*s_Foffset*s_EF_res*(1/365)*ACF!G27*((s_ET_res_o*s_GSF_s)+(s_ET_res_i*s_GSF_i))*(1/24)*s_ED_res))*1,".")</f>
        <v>3.1244193762441945E-7</v>
      </c>
      <c r="R27" s="96">
        <f>IFERROR((s_TR/(up_Rad_Spec!K27*s_Fam*s_Foffset*s_EF_res*(1/365)*ACF!C27*((s_ET_res_o*s_GSF_s)+(s_ET_res_i*s_GSF_i))*(1/24)*s_ED_res))*1,".")</f>
        <v>3.0191808191808209E-7</v>
      </c>
    </row>
    <row r="28" spans="1:18">
      <c r="A28" s="90" t="s">
        <v>51</v>
      </c>
      <c r="B28" s="91" t="s">
        <v>24</v>
      </c>
      <c r="C28" s="96">
        <f>IFERROR((s_TR/(k_decay_res*up_Rad_Spec!D28*s_IFDres_adj))*1,".")</f>
        <v>1.3584532365070727E-11</v>
      </c>
      <c r="D28" s="96">
        <f>IFERROR((s_TR/(k_decay_res*up_Rad_Spec!G28*s_IFAres_adj*(1/s_PEFm_pp)*s_SLF*(s_ET_res_o+s_ET_res_i)*(1/24)))*1,".")</f>
        <v>1.5862007058379238E-10</v>
      </c>
      <c r="E28" s="96">
        <f>IFERROR((s_TR/(k_decay_res*up_Rad_Spec!G28*s_IFAres_adj*(1/s_PEF)*s_SLF*(s_ET_res_o+s_ET_res_i)*(1/24)))*1,".")</f>
        <v>7.7851034451541239E-10</v>
      </c>
      <c r="F28" s="96">
        <f>IFERROR((s_TR/(k_decay_res*up_Rad_Spec!K28*s_Fam*s_Foffset*s_EF_res*(1/365)*ACF!C28*((s_ET_res_o*s_GSF_s)+(s_ET_res_i*s_GSF_i))*(1/24)*s_ED_res))*1,".")</f>
        <v>1.6498923977342096E-6</v>
      </c>
      <c r="G28" s="96">
        <f t="shared" si="22"/>
        <v>1.3351447785374398E-11</v>
      </c>
      <c r="H28" s="96">
        <f t="shared" si="23"/>
        <v>1.2512808042396686E-11</v>
      </c>
      <c r="I28" s="108">
        <f>IFERROR((s_TR/(up_Rad_Spec!F28*s_Fam*s_Foffset*Fsurf!C28*s_EF_res*(1/365)*((s_ET_res_o*s_GSF_s)+(s_ET_res_i*s_GSF_i))*(1/24)*s_ED_res))*1,".")</f>
        <v>2.9907001515834333E-7</v>
      </c>
      <c r="J28" s="96">
        <f>IFERROR((s_TR/(up_Rad_Spec!M28*s_Fam*s_Foffset*Fsurf!C28*s_EF_res*(1/365)*((s_ET_res_o*s_GSF_s)+(s_ET_res_i*s_GSF_i))*(1/24)*s_ED_res))*1,".")</f>
        <v>2.9907001515834333E-7</v>
      </c>
      <c r="K28" s="96">
        <f>IFERROR((s_TR/(up_Rad_Spec!N28*s_Fam*s_Foffset*Fsurf!C28*s_EF_res*(1/365)*((s_ET_res_o*s_GSF_s)+(s_ET_res_i*s_GSF_i))*(1/24)*s_ED_res))*1,".")</f>
        <v>2.9907001515834333E-7</v>
      </c>
      <c r="L28" s="96">
        <f>IFERROR((s_TR/(up_Rad_Spec!O28*s_Fam*s_Foffset*Fsurf!C28*s_EF_res*(1/365)*((s_ET_res_o*s_GSF_s)+(s_ET_res_i*s_GSF_i))*(1/24)*s_ED_res))*1,".")</f>
        <v>2.9907001515834333E-7</v>
      </c>
      <c r="M28" s="96">
        <f>IFERROR((s_TR/(up_Rad_Spec!K28*s_Fam*s_Foffset*Fsurf!C28*s_EF_res*(1/365)*((s_ET_res_o*s_GSF_s)+(s_ET_res_i*s_GSF_i))*(1/24)*s_ED_res))*1,".")</f>
        <v>2.9907001515834333E-7</v>
      </c>
      <c r="N28" s="96">
        <f>IFERROR((s_TR/(up_Rad_Spec!F28*s_Fam*s_Foffset*s_EF_res*(1/365)*ACF!D28*((s_ET_res_o*s_GSF_s)+(s_ET_res_i*s_GSF_i))*(1/24)*s_ED_res))*1,".")</f>
        <v>3.0192737199106634E-7</v>
      </c>
      <c r="O28" s="96">
        <f>IFERROR((s_TR/(up_Rad_Spec!M28*s_Fam*s_Foffset*s_EF_res*(1/365)*ACF!E28*((s_ET_res_o*s_GSF_s)+(s_ET_res_i*s_GSF_i))*(1/24)*s_ED_res))*1,".")</f>
        <v>3.0555458055458066E-7</v>
      </c>
      <c r="P28" s="96">
        <f>IFERROR((s_TR/(up_Rad_Spec!N28*s_Fam*s_Foffset*s_EF_res*(1/365)*ACF!F28*((s_ET_res_o*s_GSF_s)+(s_ET_res_i*s_GSF_i))*(1/24)*s_ED_res))*1,".")</f>
        <v>3.0203424893690369E-7</v>
      </c>
      <c r="Q28" s="96">
        <f>IFERROR((s_TR/(up_Rad_Spec!O28*s_Fam*s_Foffset*s_EF_res*(1/365)*ACF!G28*((s_ET_res_o*s_GSF_s)+(s_ET_res_i*s_GSF_i))*(1/24)*s_ED_res))*1,".")</f>
        <v>3.1131202801222909E-7</v>
      </c>
      <c r="R28" s="96">
        <f>IFERROR((s_TR/(up_Rad_Spec!K28*s_Fam*s_Foffset*s_EF_res*(1/365)*ACF!C28*((s_ET_res_o*s_GSF_s)+(s_ET_res_i*s_GSF_i))*(1/24)*s_ED_res))*1,".")</f>
        <v>3.2775510204081649E-7</v>
      </c>
    </row>
    <row r="29" spans="1:18">
      <c r="A29" s="90" t="s">
        <v>52</v>
      </c>
      <c r="B29" s="97" t="s">
        <v>24</v>
      </c>
      <c r="C29" s="96">
        <f>IFERROR((s_TR/(k_decay_res*up_Rad_Spec!D29*s_IFDres_adj))*1,".")</f>
        <v>1.3584532365070727E-11</v>
      </c>
      <c r="D29" s="96">
        <f>IFERROR((s_TR/(k_decay_res*up_Rad_Spec!G29*s_IFAres_adj*(1/s_PEFm_pp)*s_SLF*(s_ET_res_o+s_ET_res_i)*(1/24)))*1,".")</f>
        <v>1.5862007058379238E-10</v>
      </c>
      <c r="E29" s="96">
        <f>IFERROR((s_TR/(k_decay_res*up_Rad_Spec!G29*s_IFAres_adj*(1/s_PEF)*s_SLF*(s_ET_res_o+s_ET_res_i)*(1/24)))*1,".")</f>
        <v>7.7851034451541239E-10</v>
      </c>
      <c r="F29" s="96">
        <f>IFERROR((s_TR/(k_decay_res*up_Rad_Spec!K29*s_Fam*s_Foffset*s_EF_res*(1/365)*ACF!C29*((s_ET_res_o*s_GSF_s)+(s_ET_res_i*s_GSF_i))*(1/24)*s_ED_res))*1,".")</f>
        <v>1.6399756891077074E-6</v>
      </c>
      <c r="G29" s="96">
        <f t="shared" si="22"/>
        <v>1.3351447132046471E-11</v>
      </c>
      <c r="H29" s="96">
        <f t="shared" si="23"/>
        <v>1.2512807468565608E-11</v>
      </c>
      <c r="I29" s="108" t="str">
        <f>IFERROR((s_TR/(up_Rad_Spec!F29*s_Fam*s_Foffset*Fsurf!C29*s_EF_res*(1/365)*((s_ET_res_o*s_GSF_s)+(s_ET_res_i*s_GSF_i))*(1/24)*s_ED_res))*1,".")</f>
        <v>.</v>
      </c>
      <c r="J29" s="96" t="str">
        <f>IFERROR((s_TR/(up_Rad_Spec!M29*s_Fam*s_Foffset*Fsurf!C29*s_EF_res*(1/365)*((s_ET_res_o*s_GSF_s)+(s_ET_res_i*s_GSF_i))*(1/24)*s_ED_res))*1,".")</f>
        <v>.</v>
      </c>
      <c r="K29" s="96" t="str">
        <f>IFERROR((s_TR/(up_Rad_Spec!N29*s_Fam*s_Foffset*Fsurf!C29*s_EF_res*(1/365)*((s_ET_res_o*s_GSF_s)+(s_ET_res_i*s_GSF_i))*(1/24)*s_ED_res))*1,".")</f>
        <v>.</v>
      </c>
      <c r="L29" s="96" t="str">
        <f>IFERROR((s_TR/(up_Rad_Spec!O29*s_Fam*s_Foffset*Fsurf!C29*s_EF_res*(1/365)*((s_ET_res_o*s_GSF_s)+(s_ET_res_i*s_GSF_i))*(1/24)*s_ED_res))*1,".")</f>
        <v>.</v>
      </c>
      <c r="M29" s="96" t="str">
        <f>IFERROR((s_TR/(up_Rad_Spec!K29*s_Fam*s_Foffset*Fsurf!C29*s_EF_res*(1/365)*((s_ET_res_o*s_GSF_s)+(s_ET_res_i*s_GSF_i))*(1/24)*s_ED_res))*1,".")</f>
        <v>.</v>
      </c>
      <c r="N29" s="96">
        <f>IFERROR((s_TR/(up_Rad_Spec!F29*s_Fam*s_Foffset*s_EF_res*(1/365)*ACF!D29*((s_ET_res_o*s_GSF_s)+(s_ET_res_i*s_GSF_i))*(1/24)*s_ED_res))*1,".")</f>
        <v>3.0306578667234419E-7</v>
      </c>
      <c r="O29" s="96">
        <f>IFERROR((s_TR/(up_Rad_Spec!M29*s_Fam*s_Foffset*s_EF_res*(1/365)*ACF!E29*((s_ET_res_o*s_GSF_s)+(s_ET_res_i*s_GSF_i))*(1/24)*s_ED_res))*1,".")</f>
        <v>3.0237867395762124E-7</v>
      </c>
      <c r="P29" s="96">
        <f>IFERROR((s_TR/(up_Rad_Spec!N29*s_Fam*s_Foffset*s_EF_res*(1/365)*ACF!F29*((s_ET_res_o*s_GSF_s)+(s_ET_res_i*s_GSF_i))*(1/24)*s_ED_res))*1,".")</f>
        <v>3.0157859381997306E-7</v>
      </c>
      <c r="Q29" s="96">
        <f>IFERROR((s_TR/(up_Rad_Spec!O29*s_Fam*s_Foffset*s_EF_res*(1/365)*ACF!G29*((s_ET_res_o*s_GSF_s)+(s_ET_res_i*s_GSF_i))*(1/24)*s_ED_res))*1,".")</f>
        <v>3.0454345654345643E-7</v>
      </c>
      <c r="R29" s="96">
        <f>IFERROR((s_TR/(up_Rad_Spec!K29*s_Fam*s_Foffset*s_EF_res*(1/365)*ACF!C29*((s_ET_res_o*s_GSF_s)+(s_ET_res_i*s_GSF_i))*(1/24)*s_ED_res))*1,".")</f>
        <v>3.2578512396694221E-7</v>
      </c>
    </row>
    <row r="30" spans="1:18">
      <c r="A30" s="90" t="s">
        <v>53</v>
      </c>
      <c r="B30" s="91" t="s">
        <v>24</v>
      </c>
      <c r="C30" s="96">
        <f>IFERROR((s_TR/(k_decay_res*up_Rad_Spec!D30*s_IFDres_adj))*1,".")</f>
        <v>1.3584532365070727E-11</v>
      </c>
      <c r="D30" s="96">
        <f>IFERROR((s_TR/(k_decay_res*up_Rad_Spec!G30*s_IFAres_adj*(1/s_PEFm_pp)*s_SLF*(s_ET_res_o+s_ET_res_i)*(1/24)))*1,".")</f>
        <v>1.5862007058379238E-10</v>
      </c>
      <c r="E30" s="96">
        <f>IFERROR((s_TR/(k_decay_res*up_Rad_Spec!G30*s_IFAres_adj*(1/s_PEF)*s_SLF*(s_ET_res_o+s_ET_res_i)*(1/24)))*1,".")</f>
        <v>7.7851034451541239E-10</v>
      </c>
      <c r="F30" s="96">
        <f>IFERROR((s_TR/(k_decay_res*up_Rad_Spec!K30*s_Fam*s_Foffset*s_EF_res*(1/365)*ACF!C30*((s_ET_res_o*s_GSF_s)+(s_ET_res_i*s_GSF_i))*(1/24)*s_ED_res))*1,".")</f>
        <v>1.431724807951173E-6</v>
      </c>
      <c r="G30" s="96">
        <f t="shared" si="22"/>
        <v>1.3351431321530112E-11</v>
      </c>
      <c r="H30" s="96">
        <f t="shared" si="23"/>
        <v>1.2512793581869559E-11</v>
      </c>
      <c r="I30" s="108">
        <f>IFERROR((s_TR/(up_Rad_Spec!F30*s_Fam*s_Foffset*Fsurf!C30*s_EF_res*(1/365)*((s_ET_res_o*s_GSF_s)+(s_ET_res_i*s_GSF_i))*(1/24)*s_ED_res))*1,".")</f>
        <v>2.3544336458243748E-7</v>
      </c>
      <c r="J30" s="96">
        <f>IFERROR((s_TR/(up_Rad_Spec!M30*s_Fam*s_Foffset*Fsurf!C30*s_EF_res*(1/365)*((s_ET_res_o*s_GSF_s)+(s_ET_res_i*s_GSF_i))*(1/24)*s_ED_res))*1,".")</f>
        <v>2.3544336458243748E-7</v>
      </c>
      <c r="K30" s="96">
        <f>IFERROR((s_TR/(up_Rad_Spec!N30*s_Fam*s_Foffset*Fsurf!C30*s_EF_res*(1/365)*((s_ET_res_o*s_GSF_s)+(s_ET_res_i*s_GSF_i))*(1/24)*s_ED_res))*1,".")</f>
        <v>2.3544336458243748E-7</v>
      </c>
      <c r="L30" s="96">
        <f>IFERROR((s_TR/(up_Rad_Spec!O30*s_Fam*s_Foffset*Fsurf!C30*s_EF_res*(1/365)*((s_ET_res_o*s_GSF_s)+(s_ET_res_i*s_GSF_i))*(1/24)*s_ED_res))*1,".")</f>
        <v>2.3544336458243748E-7</v>
      </c>
      <c r="M30" s="96">
        <f>IFERROR((s_TR/(up_Rad_Spec!K30*s_Fam*s_Foffset*Fsurf!C30*s_EF_res*(1/365)*((s_ET_res_o*s_GSF_s)+(s_ET_res_i*s_GSF_i))*(1/24)*s_ED_res))*1,".")</f>
        <v>2.3544336458243748E-7</v>
      </c>
      <c r="N30" s="96">
        <f>IFERROR((s_TR/(up_Rad_Spec!F30*s_Fam*s_Foffset*s_EF_res*(1/365)*ACF!D30*((s_ET_res_o*s_GSF_s)+(s_ET_res_i*s_GSF_i))*(1/24)*s_ED_res))*1,".")</f>
        <v>2.844155844155844E-7</v>
      </c>
      <c r="O30" s="96">
        <f>IFERROR((s_TR/(up_Rad_Spec!M30*s_Fam*s_Foffset*s_EF_res*(1/365)*ACF!E30*((s_ET_res_o*s_GSF_s)+(s_ET_res_i*s_GSF_i))*(1/24)*s_ED_res))*1,".")</f>
        <v>2.9027982326951399E-7</v>
      </c>
      <c r="P30" s="96">
        <f>IFERROR((s_TR/(up_Rad_Spec!N30*s_Fam*s_Foffset*s_EF_res*(1/365)*ACF!F30*((s_ET_res_o*s_GSF_s)+(s_ET_res_i*s_GSF_i))*(1/24)*s_ED_res))*1,".")</f>
        <v>2.9289957201889012E-7</v>
      </c>
      <c r="Q30" s="96">
        <f>IFERROR((s_TR/(up_Rad_Spec!O30*s_Fam*s_Foffset*s_EF_res*(1/365)*ACF!G30*((s_ET_res_o*s_GSF_s)+(s_ET_res_i*s_GSF_i))*(1/24)*s_ED_res))*1,".")</f>
        <v>2.9588395475492264E-7</v>
      </c>
      <c r="R30" s="96">
        <f>IFERROR((s_TR/(up_Rad_Spec!K30*s_Fam*s_Foffset*s_EF_res*(1/365)*ACF!C30*((s_ET_res_o*s_GSF_s)+(s_ET_res_i*s_GSF_i))*(1/24)*s_ED_res))*1,".")</f>
        <v>2.844155844155844E-7</v>
      </c>
    </row>
    <row r="31" spans="1:18">
      <c r="A31" s="98" t="s">
        <v>25</v>
      </c>
      <c r="B31" s="98" t="s">
        <v>24</v>
      </c>
      <c r="C31" s="109">
        <f t="shared" ref="C31" si="24">1/SUM(1/C32,1/C33,1/C34,1/C35,1/C36,1/C37,1/C38,1/C39,1/C40,1/C41,1/C42,1/C43,1/C44)</f>
        <v>1.1320783261056771E-12</v>
      </c>
      <c r="D31" s="109">
        <f t="shared" ref="D31" si="25">1/SUM(1/D32,1/D33,1/D34,1/D35,1/D36,1/D37,1/D38,1/D39,1/D40,1/D41,1/D42,1/D43,1/D44)</f>
        <v>1.3218735777389353E-11</v>
      </c>
      <c r="E31" s="109">
        <f t="shared" ref="E31" si="26">1/SUM(1/E32,1/E33,1/E34,1/E35,1/E36,1/E37,1/E38,1/E39,1/E40,1/E41,1/E42,1/E43,1/E44)</f>
        <v>6.4877808377202335E-11</v>
      </c>
      <c r="F31" s="109">
        <f t="shared" ref="F31" si="27">1/SUM(1/F32,1/F33,1/F34,1/F35,1/F36,1/F37,1/F38,1/F39,1/F40,1/F41,1/F42,1/F43,1/F44)</f>
        <v>1.2603707439758637E-7</v>
      </c>
      <c r="G31" s="109">
        <f t="shared" ref="G31" si="28">1/SUM(1/G32,1/G33,1/G34,1/G35,1/G36,1/G37,1/G38,1/G39,1/G40,1/G41,1/G42,1/G43,1/G44)</f>
        <v>1.1126532098501194E-12</v>
      </c>
      <c r="H31" s="109">
        <f t="shared" ref="H31" si="29">1/SUM(1/H32,1/H33,1/H34,1/H35,1/H36,1/H37,1/H38,1/H39,1/H40,1/H41,1/H42,1/H43,1/H44)</f>
        <v>1.042764567540971E-12</v>
      </c>
      <c r="I31" s="109">
        <f>1/SUM(1/I32,1/I33,1/I34,1/I35,1/I36,1/I37,1/I38,1/I39,1/I40,1/I41,1/I43,1/I44)</f>
        <v>2.3004225066528642E-8</v>
      </c>
      <c r="J31" s="109">
        <f t="shared" ref="J31:M31" si="30">1/SUM(1/J32,1/J33,1/J34,1/J35,1/J36,1/J37,1/J38,1/J39,1/J40,1/J41,1/J43,1/J44)</f>
        <v>2.3004225066528642E-8</v>
      </c>
      <c r="K31" s="109">
        <f t="shared" si="30"/>
        <v>2.3004225066528642E-8</v>
      </c>
      <c r="L31" s="109">
        <f t="shared" si="30"/>
        <v>2.3004225066528642E-8</v>
      </c>
      <c r="M31" s="109">
        <f t="shared" si="30"/>
        <v>2.3004225066528642E-8</v>
      </c>
      <c r="N31" s="109">
        <f t="shared" ref="N31" si="31">1/SUM(1/N32,1/N33,1/N34,1/N35,1/N36,1/N37,1/N38,1/N39,1/N40,1/N41,1/N42,1/N43,1/N44)</f>
        <v>2.5583361103114066E-8</v>
      </c>
      <c r="O31" s="109">
        <f t="shared" ref="O31" si="32">1/SUM(1/O32,1/O33,1/O34,1/O35,1/O36,1/O37,1/O38,1/O39,1/O40,1/O41,1/O42,1/O43,1/O44)</f>
        <v>2.5386210260631565E-8</v>
      </c>
      <c r="P31" s="109">
        <f t="shared" ref="P31" si="33">1/SUM(1/P32,1/P33,1/P34,1/P35,1/P36,1/P37,1/P38,1/P39,1/P40,1/P41,1/P42,1/P43,1/P44)</f>
        <v>2.5603554751253197E-8</v>
      </c>
      <c r="Q31" s="109">
        <f t="shared" ref="Q31" si="34">1/SUM(1/Q32,1/Q33,1/Q34,1/Q35,1/Q36,1/Q37,1/Q38,1/Q39,1/Q40,1/Q41,1/Q42,1/Q43,1/Q44)</f>
        <v>2.5914069501550759E-8</v>
      </c>
      <c r="R31" s="109">
        <f t="shared" ref="R31" si="35">1/SUM(1/R32,1/R33,1/R34,1/R35,1/R36,1/R37,1/R38,1/R39,1/R40,1/R41,1/R42,1/R43,1/R44)</f>
        <v>2.503756865407513E-8</v>
      </c>
    </row>
    <row r="32" spans="1:18">
      <c r="A32" s="101" t="s">
        <v>303</v>
      </c>
      <c r="B32" s="102">
        <v>1</v>
      </c>
      <c r="C32" s="110">
        <f>IFERROR(C3/$B32,0)</f>
        <v>1.3584532365070727E-11</v>
      </c>
      <c r="D32" s="110">
        <f>IFERROR(D3/$B32,0)</f>
        <v>1.5862007058379238E-10</v>
      </c>
      <c r="E32" s="110">
        <f>IFERROR(E3/$B32,0)</f>
        <v>7.7851034451541239E-10</v>
      </c>
      <c r="F32" s="110">
        <f>IFERROR(F3/$B32,0)</f>
        <v>1.4523251649001117E-6</v>
      </c>
      <c r="G32" s="103">
        <f t="shared" ref="G32:G44" si="36">(IF(AND(C32&lt;&gt;0,E32&lt;&gt;0,F32&lt;&gt;0),1/((1/C32)+(1/E32)+(1/F32)),IF(AND(C32&lt;&gt;0,E32&lt;&gt;0,F32=0), 1/((1/C32)+(1/E32)),IF(AND(C32&lt;&gt;0,E32=0,F32&lt;&gt;0),1/((1/C32)+(1/F32)),IF(AND(C32=0,E32&lt;&gt;0,F32&lt;&gt;0),1/((1/E32)+(1/F32)),IF(AND(C32&lt;&gt;0,E32=0,F32=0),1/(1/C32),IF(AND(C32=0,E32&lt;&gt;0,F32=0),1/(1/E32),IF(AND(C32=0,E32=0,F32&lt;&gt;0),1/(1/F32),IF(AND(C32=0,E32=0,F32=0),0)))))))))</f>
        <v>1.3351433087596572E-11</v>
      </c>
      <c r="H32" s="103">
        <f t="shared" ref="H32:H44" si="37">(IF(AND(C32&lt;&gt;0,D32&lt;&gt;0,F32&lt;&gt;0),1/((1/C32)+(1/D32)+(1/F32)),IF(AND(C32&lt;&gt;0,D32&lt;&gt;0,F32=0), 1/((1/C32)+(1/D32)),IF(AND(C32&lt;&gt;0,D32=0,F32&lt;&gt;0),1/((1/C32)+(1/F32)),IF(AND(C32=0,D32&lt;&gt;0,F32&lt;&gt;0),1/((1/D32)+(1/F32)),IF(AND(C32&lt;&gt;0,D32=0,F32=0),1/(1/C32),IF(AND(C32=0,D32&lt;&gt;0,F32=0),1/(1/D32),IF(AND(C32=0,D32=0,F32&lt;&gt;0),1/(1/F32),IF(AND(C32=0,D32=0,F32=0),0)))))))))</f>
        <v>1.2512795133041525E-11</v>
      </c>
      <c r="I32" s="110">
        <f>IFERROR(I3/$B32,0)</f>
        <v>2.3840367511784114E-7</v>
      </c>
      <c r="J32" s="110">
        <f>IFERROR(J3/$B32,0)</f>
        <v>2.3840367511784114E-7</v>
      </c>
      <c r="K32" s="110">
        <f>IFERROR(K3/$B32,0)</f>
        <v>2.3840367511784114E-7</v>
      </c>
      <c r="L32" s="110">
        <f>IFERROR(L3/$B32,0)</f>
        <v>2.3840367511784114E-7</v>
      </c>
      <c r="M32" s="110">
        <f>IFERROR(M3/$B32,0)</f>
        <v>2.3840367511784114E-7</v>
      </c>
      <c r="N32" s="110">
        <f>IFERROR(N3/$B32,0)</f>
        <v>2.9711270871985166E-7</v>
      </c>
      <c r="O32" s="110">
        <f>IFERROR(O3/$B32,0)</f>
        <v>3.0550707719247053E-7</v>
      </c>
      <c r="P32" s="110">
        <f>IFERROR(P3/$B32,0)</f>
        <v>3.1584272081509654E-7</v>
      </c>
      <c r="Q32" s="110">
        <f>IFERROR(Q3/$B32,0)</f>
        <v>3.2557611879645765E-7</v>
      </c>
      <c r="R32" s="110">
        <f>IFERROR(R3/$B32,0)</f>
        <v>2.8850789498271531E-7</v>
      </c>
    </row>
    <row r="33" spans="1:18">
      <c r="A33" s="101" t="s">
        <v>304</v>
      </c>
      <c r="B33" s="102">
        <v>1</v>
      </c>
      <c r="C33" s="110">
        <f>IFERROR(C13/$B33,0)</f>
        <v>1.3584532365070727E-11</v>
      </c>
      <c r="D33" s="110">
        <f>IFERROR(D13/$B33,0)</f>
        <v>1.5862007058379238E-10</v>
      </c>
      <c r="E33" s="110">
        <f>IFERROR(E13/$B33,0)</f>
        <v>7.7851034451541239E-10</v>
      </c>
      <c r="F33" s="110">
        <f>IFERROR(F13/$B33,0)</f>
        <v>1.4466386080339975E-6</v>
      </c>
      <c r="G33" s="103">
        <f t="shared" si="36"/>
        <v>1.3351432605114451E-11</v>
      </c>
      <c r="H33" s="103">
        <f t="shared" si="37"/>
        <v>1.2512794709267701E-11</v>
      </c>
      <c r="I33" s="110">
        <f>IFERROR(I13/$B33,0)</f>
        <v>2.3900469278620543E-7</v>
      </c>
      <c r="J33" s="110">
        <f>IFERROR(J13/$B33,0)</f>
        <v>2.3900469278620543E-7</v>
      </c>
      <c r="K33" s="110">
        <f>IFERROR(K13/$B33,0)</f>
        <v>2.3900469278620543E-7</v>
      </c>
      <c r="L33" s="110">
        <f>IFERROR(L13/$B33,0)</f>
        <v>2.3900469278620543E-7</v>
      </c>
      <c r="M33" s="110">
        <f>IFERROR(M13/$B33,0)</f>
        <v>2.3900469278620543E-7</v>
      </c>
      <c r="N33" s="110">
        <f>IFERROR(N13/$B33,0)</f>
        <v>2.8862914862914885E-7</v>
      </c>
      <c r="O33" s="110">
        <f>IFERROR(O13/$B33,0)</f>
        <v>2.9871580933033455E-7</v>
      </c>
      <c r="P33" s="110">
        <f>IFERROR(P13/$B33,0)</f>
        <v>3.0422562512114739E-7</v>
      </c>
      <c r="Q33" s="110">
        <f>IFERROR(Q13/$B33,0)</f>
        <v>3.0346574694400793E-7</v>
      </c>
      <c r="R33" s="110">
        <f>IFERROR(R13/$B33,0)</f>
        <v>2.8737824675324667E-7</v>
      </c>
    </row>
    <row r="34" spans="1:18">
      <c r="A34" s="101" t="s">
        <v>305</v>
      </c>
      <c r="B34" s="102">
        <v>1</v>
      </c>
      <c r="C34" s="110">
        <f>IFERROR(C14/$B34,0)</f>
        <v>1.3584532365070727E-11</v>
      </c>
      <c r="D34" s="110">
        <f>IFERROR(D14/$B34,0)</f>
        <v>1.5862007058379238E-10</v>
      </c>
      <c r="E34" s="110">
        <f>IFERROR(E14/$B34,0)</f>
        <v>7.7851034451541239E-10</v>
      </c>
      <c r="F34" s="110">
        <f>IFERROR(F14/$B34,0)</f>
        <v>1.5361214085309467E-6</v>
      </c>
      <c r="G34" s="103">
        <f t="shared" si="36"/>
        <v>1.3351439783221711E-11</v>
      </c>
      <c r="H34" s="103">
        <f t="shared" si="37"/>
        <v>1.2512801013944558E-11</v>
      </c>
      <c r="I34" s="110">
        <f>IFERROR(I14/$B34,0)</f>
        <v>2.6069256133417463E-7</v>
      </c>
      <c r="J34" s="110">
        <f>IFERROR(J14/$B34,0)</f>
        <v>2.6069256133417463E-7</v>
      </c>
      <c r="K34" s="110">
        <f>IFERROR(K14/$B34,0)</f>
        <v>2.6069256133417463E-7</v>
      </c>
      <c r="L34" s="110">
        <f>IFERROR(L14/$B34,0)</f>
        <v>2.6069256133417463E-7</v>
      </c>
      <c r="M34" s="110">
        <f>IFERROR(M14/$B34,0)</f>
        <v>2.6069256133417463E-7</v>
      </c>
      <c r="N34" s="110">
        <f>IFERROR(N14/$B34,0)</f>
        <v>3.0843817288029997E-7</v>
      </c>
      <c r="O34" s="110">
        <f>IFERROR(O14/$B34,0)</f>
        <v>3.067518868565991E-7</v>
      </c>
      <c r="P34" s="110">
        <f>IFERROR(P14/$B34,0)</f>
        <v>3.0568030100740402E-7</v>
      </c>
      <c r="Q34" s="110">
        <f>IFERROR(Q14/$B34,0)</f>
        <v>3.1971176305708688E-7</v>
      </c>
      <c r="R34" s="110">
        <f>IFERROR(R14/$B34,0)</f>
        <v>3.0515422077922093E-7</v>
      </c>
    </row>
    <row r="35" spans="1:18">
      <c r="A35" s="101" t="s">
        <v>306</v>
      </c>
      <c r="B35" s="102">
        <v>1</v>
      </c>
      <c r="C35" s="110">
        <f>IFERROR(C30/$B35,0)</f>
        <v>1.3584532365070727E-11</v>
      </c>
      <c r="D35" s="110">
        <f>IFERROR(D30/$B35,0)</f>
        <v>1.5862007058379238E-10</v>
      </c>
      <c r="E35" s="110">
        <f>IFERROR(E30/$B35,0)</f>
        <v>7.7851034451541239E-10</v>
      </c>
      <c r="F35" s="110">
        <f>IFERROR(F30/$B35,0)</f>
        <v>1.431724807951173E-6</v>
      </c>
      <c r="G35" s="103">
        <f t="shared" si="36"/>
        <v>1.3351431321530112E-11</v>
      </c>
      <c r="H35" s="103">
        <f t="shared" si="37"/>
        <v>1.2512793581869559E-11</v>
      </c>
      <c r="I35" s="110">
        <f>IFERROR(I30/$B35,0)</f>
        <v>2.3544336458243748E-7</v>
      </c>
      <c r="J35" s="110">
        <f>IFERROR(J30/$B35,0)</f>
        <v>2.3544336458243748E-7</v>
      </c>
      <c r="K35" s="110">
        <f>IFERROR(K30/$B35,0)</f>
        <v>2.3544336458243748E-7</v>
      </c>
      <c r="L35" s="110">
        <f>IFERROR(L30/$B35,0)</f>
        <v>2.3544336458243748E-7</v>
      </c>
      <c r="M35" s="110">
        <f>IFERROR(M30/$B35,0)</f>
        <v>2.3544336458243748E-7</v>
      </c>
      <c r="N35" s="110">
        <f>IFERROR(N30/$B35,0)</f>
        <v>2.844155844155844E-7</v>
      </c>
      <c r="O35" s="110">
        <f>IFERROR(O30/$B35,0)</f>
        <v>2.9027982326951399E-7</v>
      </c>
      <c r="P35" s="110">
        <f>IFERROR(P30/$B35,0)</f>
        <v>2.9289957201889012E-7</v>
      </c>
      <c r="Q35" s="110">
        <f>IFERROR(Q30/$B35,0)</f>
        <v>2.9588395475492264E-7</v>
      </c>
      <c r="R35" s="110">
        <f>IFERROR(R30/$B35,0)</f>
        <v>2.844155844155844E-7</v>
      </c>
    </row>
    <row r="36" spans="1:18">
      <c r="A36" s="101" t="s">
        <v>307</v>
      </c>
      <c r="B36" s="102">
        <v>1</v>
      </c>
      <c r="C36" s="110">
        <f>IFERROR(C26/$B36,0)</f>
        <v>1.3584532365070727E-11</v>
      </c>
      <c r="D36" s="110">
        <f>IFERROR(D26/$B36,0)</f>
        <v>1.5862007058379238E-10</v>
      </c>
      <c r="E36" s="110">
        <f>IFERROR(E26/$B36,0)</f>
        <v>7.7851034451541239E-10</v>
      </c>
      <c r="F36" s="110">
        <f>IFERROR(F26/$B36,0)</f>
        <v>1.467856664303254E-6</v>
      </c>
      <c r="G36" s="103">
        <f t="shared" si="36"/>
        <v>1.3351434386334972E-11</v>
      </c>
      <c r="H36" s="103">
        <f t="shared" si="37"/>
        <v>1.2512796273749768E-11</v>
      </c>
      <c r="I36" s="110">
        <f>IFERROR(I26/$B36,0)</f>
        <v>2.4309024309024312E-7</v>
      </c>
      <c r="J36" s="110">
        <f>IFERROR(J26/$B36,0)</f>
        <v>2.4309024309024312E-7</v>
      </c>
      <c r="K36" s="110">
        <f>IFERROR(K26/$B36,0)</f>
        <v>2.4309024309024312E-7</v>
      </c>
      <c r="L36" s="110">
        <f>IFERROR(L26/$B36,0)</f>
        <v>2.4309024309024312E-7</v>
      </c>
      <c r="M36" s="110">
        <f>IFERROR(M26/$B36,0)</f>
        <v>2.4309024309024312E-7</v>
      </c>
      <c r="N36" s="110">
        <f>IFERROR(N26/$B36,0)</f>
        <v>2.9892658362046109E-7</v>
      </c>
      <c r="O36" s="110">
        <f>IFERROR(O26/$B36,0)</f>
        <v>3.0926743159752877E-7</v>
      </c>
      <c r="P36" s="110">
        <f>IFERROR(P26/$B36,0)</f>
        <v>3.1228831168831164E-7</v>
      </c>
      <c r="Q36" s="110">
        <f>IFERROR(Q26/$B36,0)</f>
        <v>3.0930194805194792E-7</v>
      </c>
      <c r="R36" s="110">
        <f>IFERROR(R26/$B36,0)</f>
        <v>2.9159326477938483E-7</v>
      </c>
    </row>
    <row r="37" spans="1:18">
      <c r="A37" s="101" t="s">
        <v>308</v>
      </c>
      <c r="B37" s="102">
        <v>1</v>
      </c>
      <c r="C37" s="110">
        <f>IFERROR(C22/$B37,0)</f>
        <v>1.3584532365070727E-11</v>
      </c>
      <c r="D37" s="110">
        <f>IFERROR(D22/$B37,0)</f>
        <v>1.5862007058379238E-10</v>
      </c>
      <c r="E37" s="110">
        <f>IFERROR(E22/$B37,0)</f>
        <v>7.7851034451541239E-10</v>
      </c>
      <c r="F37" s="110">
        <f>IFERROR(F22/$B37,0)</f>
        <v>1.4498734322773148E-6</v>
      </c>
      <c r="G37" s="103">
        <f t="shared" si="36"/>
        <v>1.3351432880040755E-11</v>
      </c>
      <c r="H37" s="103">
        <f t="shared" si="37"/>
        <v>1.2512794950741044E-11</v>
      </c>
      <c r="I37" s="110">
        <f>IFERROR(I22/$B37,0)</f>
        <v>2.4309024309024312E-7</v>
      </c>
      <c r="J37" s="110">
        <f>IFERROR(J22/$B37,0)</f>
        <v>2.4309024309024312E-7</v>
      </c>
      <c r="K37" s="110">
        <f>IFERROR(K22/$B37,0)</f>
        <v>2.4309024309024312E-7</v>
      </c>
      <c r="L37" s="110">
        <f>IFERROR(L22/$B37,0)</f>
        <v>2.4309024309024312E-7</v>
      </c>
      <c r="M37" s="110">
        <f>IFERROR(M22/$B37,0)</f>
        <v>2.4309024309024312E-7</v>
      </c>
      <c r="N37" s="110">
        <f>IFERROR(N22/$B37,0)</f>
        <v>3.2753665689149569E-7</v>
      </c>
      <c r="O37" s="110">
        <f>IFERROR(O22/$B37,0)</f>
        <v>2.8762327897666267E-7</v>
      </c>
      <c r="P37" s="110">
        <f>IFERROR(P22/$B37,0)</f>
        <v>2.9783141386914972E-7</v>
      </c>
      <c r="Q37" s="110">
        <f>IFERROR(Q22/$B37,0)</f>
        <v>2.9700689935064921E-7</v>
      </c>
      <c r="R37" s="110">
        <f>IFERROR(R22/$B37,0)</f>
        <v>2.8802085238704962E-7</v>
      </c>
    </row>
    <row r="38" spans="1:18">
      <c r="A38" s="101" t="s">
        <v>309</v>
      </c>
      <c r="B38" s="102">
        <v>1</v>
      </c>
      <c r="C38" s="110">
        <f>IFERROR(C2/$B38,0)</f>
        <v>1.3584532365070727E-11</v>
      </c>
      <c r="D38" s="110">
        <f>IFERROR(D2/$B38,0)</f>
        <v>1.5862007058379238E-10</v>
      </c>
      <c r="E38" s="110">
        <f>IFERROR(E2/$B38,0)</f>
        <v>7.7851034451541239E-10</v>
      </c>
      <c r="F38" s="110">
        <f>IFERROR(F2/$B38,0)</f>
        <v>1.4592173079561441E-6</v>
      </c>
      <c r="G38" s="103">
        <f t="shared" si="36"/>
        <v>1.3351433667327183E-11</v>
      </c>
      <c r="H38" s="103">
        <f t="shared" si="37"/>
        <v>1.2512795642230665E-11</v>
      </c>
      <c r="I38" s="110">
        <f>IFERROR(I2/$B38,0)</f>
        <v>2.4288265108077237E-7</v>
      </c>
      <c r="J38" s="110">
        <f>IFERROR(J2/$B38,0)</f>
        <v>2.4288265108077237E-7</v>
      </c>
      <c r="K38" s="110">
        <f>IFERROR(K2/$B38,0)</f>
        <v>2.4288265108077237E-7</v>
      </c>
      <c r="L38" s="110">
        <f>IFERROR(L2/$B38,0)</f>
        <v>2.4288265108077237E-7</v>
      </c>
      <c r="M38" s="110">
        <f>IFERROR(M2/$B38,0)</f>
        <v>2.4288265108077237E-7</v>
      </c>
      <c r="N38" s="110">
        <f>IFERROR(N2/$B38,0)</f>
        <v>3.0195098134947763E-7</v>
      </c>
      <c r="O38" s="110">
        <f>IFERROR(O2/$B38,0)</f>
        <v>3.0526280002719787E-7</v>
      </c>
      <c r="P38" s="110">
        <f>IFERROR(P2/$B38,0)</f>
        <v>3.1099648015535856E-7</v>
      </c>
      <c r="Q38" s="110">
        <f>IFERROR(Q2/$B38,0)</f>
        <v>3.102081741787624E-7</v>
      </c>
      <c r="R38" s="110">
        <f>IFERROR(R2/$B38,0)</f>
        <v>2.8987703581499746E-7</v>
      </c>
    </row>
    <row r="39" spans="1:18">
      <c r="A39" s="101" t="s">
        <v>310</v>
      </c>
      <c r="B39" s="102">
        <v>1</v>
      </c>
      <c r="C39" s="110">
        <f>IFERROR(C11/$B39,0)</f>
        <v>1.3584532365070727E-11</v>
      </c>
      <c r="D39" s="110">
        <f>IFERROR(D11/$B39,0)</f>
        <v>1.5862007058379238E-10</v>
      </c>
      <c r="E39" s="110">
        <f>IFERROR(E11/$B39,0)</f>
        <v>7.7851034451541239E-10</v>
      </c>
      <c r="F39" s="110">
        <f>IFERROR(F11/$B39,0)</f>
        <v>1.5435783085723584E-6</v>
      </c>
      <c r="G39" s="103">
        <f t="shared" si="36"/>
        <v>1.3351440343831057E-11</v>
      </c>
      <c r="H39" s="103">
        <f t="shared" si="37"/>
        <v>1.2512801506339072E-11</v>
      </c>
      <c r="I39" s="110">
        <f>IFERROR(I11/$B39,0)</f>
        <v>2.6730788008983506E-7</v>
      </c>
      <c r="J39" s="110">
        <f>IFERROR(J11/$B39,0)</f>
        <v>2.6730788008983506E-7</v>
      </c>
      <c r="K39" s="110">
        <f>IFERROR(K11/$B39,0)</f>
        <v>2.6730788008983506E-7</v>
      </c>
      <c r="L39" s="110">
        <f>IFERROR(L11/$B39,0)</f>
        <v>2.6730788008983506E-7</v>
      </c>
      <c r="M39" s="110">
        <f>IFERROR(M11/$B39,0)</f>
        <v>2.6730788008983506E-7</v>
      </c>
      <c r="N39" s="110">
        <f>IFERROR(N11/$B39,0)</f>
        <v>3.4536178107606675E-7</v>
      </c>
      <c r="O39" s="110">
        <f>IFERROR(O11/$B39,0)</f>
        <v>3.1934381408065624E-7</v>
      </c>
      <c r="P39" s="110">
        <f>IFERROR(P11/$B39,0)</f>
        <v>3.1306175838549936E-7</v>
      </c>
      <c r="Q39" s="110">
        <f>IFERROR(Q11/$B39,0)</f>
        <v>3.2305900621118022E-7</v>
      </c>
      <c r="R39" s="110">
        <f>IFERROR(R11/$B39,0)</f>
        <v>3.0663555194805196E-7</v>
      </c>
    </row>
    <row r="40" spans="1:18">
      <c r="A40" s="101" t="s">
        <v>311</v>
      </c>
      <c r="B40" s="102">
        <v>1</v>
      </c>
      <c r="C40" s="110">
        <f>IFERROR(C4/$B40,0)</f>
        <v>1.3584532365070727E-11</v>
      </c>
      <c r="D40" s="110">
        <f>IFERROR(D4/$B40,0)</f>
        <v>1.5862007058379238E-10</v>
      </c>
      <c r="E40" s="110">
        <f>IFERROR(E4/$B40,0)</f>
        <v>7.7851034451541239E-10</v>
      </c>
      <c r="F40" s="110">
        <f>IFERROR(F4/$B40,0)</f>
        <v>1.5660938028721563E-6</v>
      </c>
      <c r="G40" s="103">
        <f t="shared" si="36"/>
        <v>1.3351442004149304E-11</v>
      </c>
      <c r="H40" s="103">
        <f t="shared" si="37"/>
        <v>1.2512802964630117E-11</v>
      </c>
      <c r="I40" s="110">
        <f>IFERROR(I4/$B40,0)</f>
        <v>2.8271926880276788E-7</v>
      </c>
      <c r="J40" s="110">
        <f>IFERROR(J4/$B40,0)</f>
        <v>2.8271926880276788E-7</v>
      </c>
      <c r="K40" s="110">
        <f>IFERROR(K4/$B40,0)</f>
        <v>2.8271926880276788E-7</v>
      </c>
      <c r="L40" s="110">
        <f>IFERROR(L4/$B40,0)</f>
        <v>2.8271926880276788E-7</v>
      </c>
      <c r="M40" s="110">
        <f>IFERROR(M4/$B40,0)</f>
        <v>2.8271926880276788E-7</v>
      </c>
      <c r="N40" s="110">
        <f>IFERROR(N4/$B40,0)</f>
        <v>3.3181818181818188E-7</v>
      </c>
      <c r="O40" s="110">
        <f>IFERROR(O4/$B40,0)</f>
        <v>3.1285714285714294E-7</v>
      </c>
      <c r="P40" s="110">
        <f>IFERROR(P4/$B40,0)</f>
        <v>3.1162055335968373E-7</v>
      </c>
      <c r="Q40" s="110">
        <f>IFERROR(Q4/$B40,0)</f>
        <v>3.1647531212748611E-7</v>
      </c>
      <c r="R40" s="110">
        <f>IFERROR(R4/$B40,0)</f>
        <v>3.1110830916656156E-7</v>
      </c>
    </row>
    <row r="41" spans="1:18">
      <c r="A41" s="101" t="s">
        <v>312</v>
      </c>
      <c r="B41" s="105">
        <v>0.99987999999999999</v>
      </c>
      <c r="C41" s="110">
        <f>IFERROR(C8/$B41,0)</f>
        <v>1.3586162704595279E-11</v>
      </c>
      <c r="D41" s="110">
        <f>IFERROR(D8/$B41,0)</f>
        <v>1.5863910727666559E-10</v>
      </c>
      <c r="E41" s="110">
        <f>IFERROR(E8/$B41,0)</f>
        <v>7.7860377696864865E-10</v>
      </c>
      <c r="F41" s="110">
        <f>IFERROR(F8/$B41,0)</f>
        <v>1.6144874816910719E-6</v>
      </c>
      <c r="G41" s="103">
        <f t="shared" si="36"/>
        <v>1.3353047768501642E-11</v>
      </c>
      <c r="H41" s="103">
        <f t="shared" si="37"/>
        <v>1.2514307666626722E-11</v>
      </c>
      <c r="I41" s="110">
        <f>IFERROR(I8/$B41,0)</f>
        <v>2.8191250582932635E-7</v>
      </c>
      <c r="J41" s="110">
        <f>IFERROR(J8/$B41,0)</f>
        <v>2.8191250582932635E-7</v>
      </c>
      <c r="K41" s="110">
        <f>IFERROR(K8/$B41,0)</f>
        <v>2.8191250582932635E-7</v>
      </c>
      <c r="L41" s="110">
        <f>IFERROR(L8/$B41,0)</f>
        <v>2.8191250582932635E-7</v>
      </c>
      <c r="M41" s="110">
        <f>IFERROR(M8/$B41,0)</f>
        <v>2.8191250582932635E-7</v>
      </c>
      <c r="N41" s="110">
        <f>IFERROR(N8/$B41,0)</f>
        <v>2.9230744540891161E-7</v>
      </c>
      <c r="O41" s="110">
        <f>IFERROR(O8/$B41,0)</f>
        <v>3.0291298610636895E-7</v>
      </c>
      <c r="P41" s="110">
        <f>IFERROR(P8/$B41,0)</f>
        <v>3.0322051198058864E-7</v>
      </c>
      <c r="Q41" s="110">
        <f>IFERROR(Q8/$B41,0)</f>
        <v>3.1854779187866114E-7</v>
      </c>
      <c r="R41" s="110">
        <f>IFERROR(R8/$B41,0)</f>
        <v>3.2072183012175008E-7</v>
      </c>
    </row>
    <row r="42" spans="1:18">
      <c r="A42" s="101" t="s">
        <v>313</v>
      </c>
      <c r="B42" s="102">
        <v>0.97898250799999997</v>
      </c>
      <c r="C42" s="110">
        <f>IFERROR(C19/$B42,0)</f>
        <v>1.3876174757016933E-11</v>
      </c>
      <c r="D42" s="110">
        <f>IFERROR(D19/$B42,0)</f>
        <v>1.6202543895073596E-10</v>
      </c>
      <c r="E42" s="110">
        <f>IFERROR(E19/$B42,0)</f>
        <v>7.9522395768424949E-10</v>
      </c>
      <c r="F42" s="110">
        <f>IFERROR(F19/$B42,0)</f>
        <v>1.662053694119574E-6</v>
      </c>
      <c r="G42" s="103">
        <f t="shared" si="36"/>
        <v>1.3638084607474065E-11</v>
      </c>
      <c r="H42" s="103">
        <f t="shared" si="37"/>
        <v>1.2781440538616271E-11</v>
      </c>
      <c r="I42" s="110">
        <f>IFERROR(I19/$B42,0)</f>
        <v>0</v>
      </c>
      <c r="J42" s="110">
        <f>IFERROR(J19/$B42,0)</f>
        <v>0</v>
      </c>
      <c r="K42" s="110">
        <f>IFERROR(K19/$B42,0)</f>
        <v>0</v>
      </c>
      <c r="L42" s="110">
        <f>IFERROR(L19/$B42,0)</f>
        <v>0</v>
      </c>
      <c r="M42" s="110">
        <f>IFERROR(M19/$B42,0)</f>
        <v>0</v>
      </c>
      <c r="N42" s="110">
        <f>IFERROR(N19/$B42,0)</f>
        <v>3.1000782648084791E-7</v>
      </c>
      <c r="O42" s="110">
        <f>IFERROR(O19/$B42,0)</f>
        <v>3.1074107366854724E-7</v>
      </c>
      <c r="P42" s="110">
        <f>IFERROR(P19/$B42,0)</f>
        <v>3.1165046535362965E-7</v>
      </c>
      <c r="Q42" s="110">
        <f>IFERROR(Q19/$B42,0)</f>
        <v>3.0622549160949845E-7</v>
      </c>
      <c r="R42" s="110">
        <f>IFERROR(R19/$B42,0)</f>
        <v>3.3017097288379241E-7</v>
      </c>
    </row>
    <row r="43" spans="1:18">
      <c r="A43" s="101" t="s">
        <v>314</v>
      </c>
      <c r="B43" s="102">
        <v>2.0897492E-2</v>
      </c>
      <c r="C43" s="110">
        <f>IFERROR(C28/$B43,0)</f>
        <v>6.5005563179881715E-10</v>
      </c>
      <c r="D43" s="110">
        <f>IFERROR(D28/$B43,0)</f>
        <v>7.5903879079744298E-9</v>
      </c>
      <c r="E43" s="110">
        <f>IFERROR(E28/$B43,0)</f>
        <v>3.7253769232949697E-8</v>
      </c>
      <c r="F43" s="110">
        <f>IFERROR(F28/$B43,0)</f>
        <v>7.8951694190585627E-5</v>
      </c>
      <c r="G43" s="103">
        <f t="shared" si="36"/>
        <v>6.3890192111926161E-10</v>
      </c>
      <c r="H43" s="103">
        <f t="shared" si="37"/>
        <v>5.9877080189319788E-10</v>
      </c>
      <c r="I43" s="110">
        <f>IFERROR(I28/$B43,0)</f>
        <v>1.4311287457764947E-5</v>
      </c>
      <c r="J43" s="110">
        <f>IFERROR(J28/$B43,0)</f>
        <v>1.4311287457764947E-5</v>
      </c>
      <c r="K43" s="110">
        <f>IFERROR(K28/$B43,0)</f>
        <v>1.4311287457764947E-5</v>
      </c>
      <c r="L43" s="110">
        <f>IFERROR(L28/$B43,0)</f>
        <v>1.4311287457764947E-5</v>
      </c>
      <c r="M43" s="110">
        <f>IFERROR(M28/$B43,0)</f>
        <v>1.4311287457764947E-5</v>
      </c>
      <c r="N43" s="110">
        <f>IFERROR(N28/$B43,0)</f>
        <v>1.4448019503539771E-5</v>
      </c>
      <c r="O43" s="110">
        <f>IFERROR(O28/$B43,0)</f>
        <v>1.4621590981089054E-5</v>
      </c>
      <c r="P43" s="110">
        <f>IFERROR(P28/$B43,0)</f>
        <v>1.4453133846726856E-5</v>
      </c>
      <c r="Q43" s="110">
        <f>IFERROR(Q28/$B43,0)</f>
        <v>1.4897099997082382E-5</v>
      </c>
      <c r="R43" s="110">
        <f>IFERROR(R28/$B43,0)</f>
        <v>1.5683944371928292E-5</v>
      </c>
    </row>
    <row r="44" spans="1:18">
      <c r="A44" s="101" t="s">
        <v>315</v>
      </c>
      <c r="B44" s="102">
        <v>0.99987999999999999</v>
      </c>
      <c r="C44" s="110">
        <f>IFERROR(C15/$B44,0)</f>
        <v>1.3586162704595279E-11</v>
      </c>
      <c r="D44" s="110">
        <f>IFERROR(D15/$B44,0)</f>
        <v>1.5863910727666559E-10</v>
      </c>
      <c r="E44" s="110">
        <f>IFERROR(E15/$B44,0)</f>
        <v>7.7860377696864865E-10</v>
      </c>
      <c r="F44" s="110">
        <f>IFERROR(F15/$B44,0)</f>
        <v>1.5909962617193764E-6</v>
      </c>
      <c r="G44" s="103">
        <f t="shared" si="36"/>
        <v>1.3353046137845153E-11</v>
      </c>
      <c r="H44" s="103">
        <f t="shared" si="37"/>
        <v>1.2514306234388246E-11</v>
      </c>
      <c r="I44" s="110">
        <f>IFERROR(I15/$B44,0)</f>
        <v>2.653448865501775E-7</v>
      </c>
      <c r="J44" s="110">
        <f>IFERROR(J15/$B44,0)</f>
        <v>2.653448865501775E-7</v>
      </c>
      <c r="K44" s="110">
        <f>IFERROR(K15/$B44,0)</f>
        <v>2.653448865501775E-7</v>
      </c>
      <c r="L44" s="110">
        <f>IFERROR(L15/$B44,0)</f>
        <v>2.653448865501775E-7</v>
      </c>
      <c r="M44" s="110">
        <f>IFERROR(M15/$B44,0)</f>
        <v>2.653448865501775E-7</v>
      </c>
      <c r="N44" s="110">
        <f>IFERROR(N15/$B44,0)</f>
        <v>3.1605524264643367E-7</v>
      </c>
      <c r="O44" s="110">
        <f>IFERROR(O15/$B44,0)</f>
        <v>3.1605524264643367E-7</v>
      </c>
      <c r="P44" s="110">
        <f>IFERROR(P15/$B44,0)</f>
        <v>3.1605524264643367E-7</v>
      </c>
      <c r="Q44" s="110">
        <f>IFERROR(Q15/$B44,0)</f>
        <v>3.1605524264643367E-7</v>
      </c>
      <c r="R44" s="110">
        <f>IFERROR(R15/$B44,0)</f>
        <v>3.1605524264643367E-7</v>
      </c>
    </row>
    <row r="45" spans="1:18">
      <c r="A45" s="98" t="s">
        <v>33</v>
      </c>
      <c r="B45" s="98" t="s">
        <v>24</v>
      </c>
      <c r="C45" s="109">
        <f t="shared" ref="C45:R45" si="38">IFERROR(IF(AND(C46&lt;&gt;0,C47&lt;&gt;0),1/SUM(1/C46,1/C47),IF(AND(C46&lt;&gt;0,C47=0),1/(1/C46),IF(AND(C46=0,C47&lt;&gt;0),1/(1/C47),IF(AND(C46=0,C47=0),".")))),".")</f>
        <v>6.9879641176501561E-12</v>
      </c>
      <c r="D45" s="109">
        <f t="shared" si="38"/>
        <v>8.1595106242209263E-11</v>
      </c>
      <c r="E45" s="109">
        <f t="shared" si="38"/>
        <v>4.0047034424838213E-10</v>
      </c>
      <c r="F45" s="109">
        <f t="shared" si="38"/>
        <v>8.2191788864044935E-7</v>
      </c>
      <c r="G45" s="109">
        <f t="shared" si="38"/>
        <v>6.8680622137304063E-12</v>
      </c>
      <c r="H45" s="109">
        <f t="shared" si="38"/>
        <v>6.4366611703300323E-12</v>
      </c>
      <c r="I45" s="109">
        <f t="shared" si="38"/>
        <v>1.4207778038290832E-7</v>
      </c>
      <c r="J45" s="109">
        <f t="shared" si="38"/>
        <v>1.4207778038290832E-7</v>
      </c>
      <c r="K45" s="109">
        <f t="shared" si="38"/>
        <v>1.4207778038290832E-7</v>
      </c>
      <c r="L45" s="109">
        <f t="shared" si="38"/>
        <v>1.4207778038290832E-7</v>
      </c>
      <c r="M45" s="109">
        <f t="shared" si="38"/>
        <v>1.4207778038290832E-7</v>
      </c>
      <c r="N45" s="109">
        <f t="shared" si="38"/>
        <v>1.6558964181938077E-7</v>
      </c>
      <c r="O45" s="109">
        <f t="shared" si="38"/>
        <v>1.5839980539071938E-7</v>
      </c>
      <c r="P45" s="109">
        <f t="shared" si="38"/>
        <v>1.5852771799571233E-7</v>
      </c>
      <c r="Q45" s="109">
        <f t="shared" si="38"/>
        <v>1.6018129620485406E-7</v>
      </c>
      <c r="R45" s="109">
        <f t="shared" si="38"/>
        <v>1.6327596989383798E-7</v>
      </c>
    </row>
    <row r="46" spans="1:18">
      <c r="A46" s="101" t="s">
        <v>316</v>
      </c>
      <c r="B46" s="102">
        <v>1</v>
      </c>
      <c r="C46" s="110">
        <f>IFERROR(C10/$B46,0)</f>
        <v>1.3584532365070727E-11</v>
      </c>
      <c r="D46" s="110">
        <f>IFERROR(D10/$B46,0)</f>
        <v>1.5862007058379238E-10</v>
      </c>
      <c r="E46" s="110">
        <f>IFERROR(E10/$B46,0)</f>
        <v>7.7851034451541239E-10</v>
      </c>
      <c r="F46" s="110">
        <f>IFERROR(F10/$B46,0)</f>
        <v>1.5816436360088876E-6</v>
      </c>
      <c r="G46" s="103">
        <f t="shared" ref="G46:G47" si="39">(IF(AND(C46&lt;&gt;0,E46&lt;&gt;0,F46&lt;&gt;0),1/((1/C46)+(1/E46)+(1/F46)),IF(AND(C46&lt;&gt;0,E46&lt;&gt;0,F46=0), 1/((1/C46)+(1/E46)),IF(AND(C46&lt;&gt;0,E46=0,F46&lt;&gt;0),1/((1/C46)+(1/F46)),IF(AND(C46=0,E46&lt;&gt;0,F46&lt;&gt;0),1/((1/E46)+(1/F46)),IF(AND(C46&lt;&gt;0,E46=0,F46=0),1/(1/C46),IF(AND(C46=0,E46&lt;&gt;0,F46=0),1/(1/E46),IF(AND(C46=0,E46=0,F46&lt;&gt;0),1/(1/F46),IF(AND(C46=0,E46=0,F46=0),0)))))))))</f>
        <v>1.3351443123215319E-11</v>
      </c>
      <c r="H46" s="103">
        <f t="shared" ref="H46:H47" si="40">(IF(AND(C46&lt;&gt;0,D46&lt;&gt;0,F46&lt;&gt;0),1/((1/C46)+(1/D46)+(1/F46)),IF(AND(C46&lt;&gt;0,D46&lt;&gt;0,F46=0), 1/((1/C46)+(1/D46)),IF(AND(C46&lt;&gt;0,D46=0,F46&lt;&gt;0),1/((1/C46)+(1/F46)),IF(AND(C46=0,D46&lt;&gt;0,F46&lt;&gt;0),1/((1/D46)+(1/F46)),IF(AND(C46&lt;&gt;0,D46=0,F46=0),1/(1/C46),IF(AND(C46=0,D46&lt;&gt;0,F46=0),1/(1/D46),IF(AND(C46=0,D46=0,F46&lt;&gt;0),1/(1/F46),IF(AND(C46=0,D46=0,F46=0),0)))))))))</f>
        <v>1.2512803947528383E-11</v>
      </c>
      <c r="I46" s="110">
        <f>IFERROR(I10/$B46,0)</f>
        <v>2.6531304516379147E-7</v>
      </c>
      <c r="J46" s="110">
        <f>IFERROR(J10/$B46,0)</f>
        <v>2.6531304516379147E-7</v>
      </c>
      <c r="K46" s="110">
        <f>IFERROR(K10/$B46,0)</f>
        <v>2.6531304516379147E-7</v>
      </c>
      <c r="L46" s="110">
        <f>IFERROR(L10/$B46,0)</f>
        <v>2.6531304516379147E-7</v>
      </c>
      <c r="M46" s="110">
        <f>IFERROR(M10/$B46,0)</f>
        <v>2.6531304516379147E-7</v>
      </c>
      <c r="N46" s="110">
        <f>IFERROR(N10/$B46,0)</f>
        <v>3.3317254174397034E-7</v>
      </c>
      <c r="O46" s="110">
        <f>IFERROR(O10/$B46,0)</f>
        <v>3.1150278293135421E-7</v>
      </c>
      <c r="P46" s="110">
        <f>IFERROR(P10/$B46,0)</f>
        <v>3.0649182641420683E-7</v>
      </c>
      <c r="Q46" s="110">
        <f>IFERROR(Q10/$B46,0)</f>
        <v>3.2553590987325923E-7</v>
      </c>
      <c r="R46" s="110">
        <f>IFERROR(R10/$B46,0)</f>
        <v>3.1419732100360382E-7</v>
      </c>
    </row>
    <row r="47" spans="1:18">
      <c r="A47" s="101" t="s">
        <v>317</v>
      </c>
      <c r="B47" s="102">
        <v>0.94399</v>
      </c>
      <c r="C47" s="110">
        <f>IFERROR(C6/$B47,0)</f>
        <v>1.4390546896758152E-11</v>
      </c>
      <c r="D47" s="110">
        <f>IFERROR(D6/$B47,0)</f>
        <v>1.6803151578278623E-10</v>
      </c>
      <c r="E47" s="110">
        <f>IFERROR(E6/$B47,0)</f>
        <v>8.2470189781185431E-10</v>
      </c>
      <c r="F47" s="110">
        <f>IFERROR(F6/$B47,0)</f>
        <v>1.7111190484104877E-6</v>
      </c>
      <c r="G47" s="103">
        <f t="shared" si="39"/>
        <v>1.4143630197506164E-11</v>
      </c>
      <c r="H47" s="103">
        <f t="shared" si="40"/>
        <v>1.3255231526693123E-11</v>
      </c>
      <c r="I47" s="110">
        <f>IFERROR(I6/$B47,0)</f>
        <v>3.0587907309263354E-7</v>
      </c>
      <c r="J47" s="110">
        <f>IFERROR(J6/$B47,0)</f>
        <v>3.0587907309263354E-7</v>
      </c>
      <c r="K47" s="110">
        <f>IFERROR(K6/$B47,0)</f>
        <v>3.0587907309263354E-7</v>
      </c>
      <c r="L47" s="110">
        <f>IFERROR(L6/$B47,0)</f>
        <v>3.0587907309263354E-7</v>
      </c>
      <c r="M47" s="110">
        <f>IFERROR(M6/$B47,0)</f>
        <v>3.0587907309263354E-7</v>
      </c>
      <c r="N47" s="110">
        <f>IFERROR(N6/$B47,0)</f>
        <v>3.2920973366771062E-7</v>
      </c>
      <c r="O47" s="110">
        <f>IFERROR(O6/$B47,0)</f>
        <v>3.2227969036002737E-7</v>
      </c>
      <c r="P47" s="110">
        <f>IFERROR(P6/$B47,0)</f>
        <v>3.2837321391725487E-7</v>
      </c>
      <c r="Q47" s="110">
        <f>IFERROR(Q6/$B47,0)</f>
        <v>3.15351128389402E-7</v>
      </c>
      <c r="R47" s="110">
        <f>IFERROR(R6/$B47,0)</f>
        <v>3.3991792379063445E-7</v>
      </c>
    </row>
    <row r="48" spans="1:18">
      <c r="A48" s="98" t="s">
        <v>46</v>
      </c>
      <c r="B48" s="98" t="s">
        <v>24</v>
      </c>
      <c r="C48" s="109">
        <f t="shared" ref="C48:F48" si="41">1/SUM(1/C49,1/C50,1/C51,1/C52,1/C53,1/C54,1/C55,1/C56,1/C57,1/C58,1/C59,1/C60,1/C61,1/C62)</f>
        <v>1.5093922572573379E-12</v>
      </c>
      <c r="D48" s="109">
        <f t="shared" si="41"/>
        <v>1.762444962775442E-11</v>
      </c>
      <c r="E48" s="109">
        <f t="shared" si="41"/>
        <v>8.6501136338541006E-11</v>
      </c>
      <c r="F48" s="109">
        <f t="shared" si="41"/>
        <v>1.757301050154735E-7</v>
      </c>
      <c r="G48" s="109">
        <f>1/SUM(1/G49,1/G50,1/G51,1/G52,1/G53,1/G54,1/G55,1/G56,1/G57,1/G58,1/G59,1/G60,1/G61,1/G62)</f>
        <v>1.4834934559409008E-12</v>
      </c>
      <c r="H48" s="109">
        <f>1/SUM(1/H49,1/H50,1/H51,1/H52,1/H53,1/H54,1/H55,1/H56,1/H57,1/H58,1/H59,1/H60,1/H61,1/H62)</f>
        <v>1.3903113394389694E-12</v>
      </c>
      <c r="I48" s="109">
        <f>1/SUM(1/I49,1/I50,1/I51,1/I52,1/I53,1/I54,1/I55,1/I56,1/I58,1/I59,1/I61,1/I62)</f>
        <v>3.0741552409332921E-8</v>
      </c>
      <c r="J48" s="109">
        <f t="shared" ref="J48:M48" si="42">1/SUM(1/J49,1/J50,1/J51,1/J52,1/J53,1/J54,1/J55,1/J56,1/J58,1/J59,1/J61,1/J62)</f>
        <v>3.0741552409332921E-8</v>
      </c>
      <c r="K48" s="109">
        <f t="shared" si="42"/>
        <v>3.0741552409332921E-8</v>
      </c>
      <c r="L48" s="109">
        <f t="shared" si="42"/>
        <v>3.0741552409332921E-8</v>
      </c>
      <c r="M48" s="109">
        <f t="shared" si="42"/>
        <v>3.0741552409332921E-8</v>
      </c>
      <c r="N48" s="109">
        <f t="shared" ref="N48:R48" si="43">1/SUM(1/N49,1/N50,1/N51,1/N52,1/N53,1/N54,1/N55,1/N56,1/N57,1/N58,1/N59,1/N60,1/N61,1/N62)</f>
        <v>3.4601107336854903E-8</v>
      </c>
      <c r="O48" s="109">
        <f t="shared" si="43"/>
        <v>3.411716531717515E-8</v>
      </c>
      <c r="P48" s="109">
        <f t="shared" si="43"/>
        <v>3.4106376568579748E-8</v>
      </c>
      <c r="Q48" s="109">
        <f t="shared" si="43"/>
        <v>3.4567517910310587E-8</v>
      </c>
      <c r="R48" s="109">
        <f t="shared" si="43"/>
        <v>3.4909208976347097E-8</v>
      </c>
    </row>
    <row r="49" spans="1:18">
      <c r="A49" s="101" t="s">
        <v>318</v>
      </c>
      <c r="B49" s="106">
        <v>1</v>
      </c>
      <c r="C49" s="110">
        <f>IFERROR(C23/$B49,0)</f>
        <v>1.3584532365070727E-11</v>
      </c>
      <c r="D49" s="110">
        <f>IFERROR(D23/$B49,0)</f>
        <v>1.5862007058379238E-10</v>
      </c>
      <c r="E49" s="110">
        <f>IFERROR(E23/$B49,0)</f>
        <v>7.7851034451541239E-10</v>
      </c>
      <c r="F49" s="110">
        <f>IFERROR(F23/$B49,0)</f>
        <v>1.542926734782332E-6</v>
      </c>
      <c r="G49" s="103">
        <f t="shared" ref="G49:G62" si="44">(IF(AND(C49&lt;&gt;0,E49&lt;&gt;0,F49&lt;&gt;0),1/((1/C49)+(1/E49)+(1/F49)),IF(AND(C49&lt;&gt;0,E49&lt;&gt;0,F49=0), 1/((1/C49)+(1/E49)),IF(AND(C49&lt;&gt;0,E49=0,F49&lt;&gt;0),1/((1/C49)+(1/F49)),IF(AND(C49=0,E49&lt;&gt;0,F49&lt;&gt;0),1/((1/E49)+(1/F49)),IF(AND(C49&lt;&gt;0,E49=0,F49=0),1/(1/C49),IF(AND(C49=0,E49&lt;&gt;0,F49=0),1/(1/E49),IF(AND(C49=0,E49=0,F49&lt;&gt;0),1/(1/F49),IF(AND(C49=0,E49=0,F49=0),0)))))))))</f>
        <v>1.3351440295061831E-11</v>
      </c>
      <c r="H49" s="103">
        <f t="shared" ref="H49:H62" si="45">(IF(AND(C49&lt;&gt;0,D49&lt;&gt;0,F49&lt;&gt;0),1/((1/C49)+(1/D49)+(1/F49)),IF(AND(C49&lt;&gt;0,D49&lt;&gt;0,F49=0), 1/((1/C49)+(1/D49)),IF(AND(C49&lt;&gt;0,D49=0,F49&lt;&gt;0),1/((1/C49)+(1/F49)),IF(AND(C49=0,D49&lt;&gt;0,F49&lt;&gt;0),1/((1/D49)+(1/F49)),IF(AND(C49&lt;&gt;0,D49=0,F49=0),1/(1/C49),IF(AND(C49=0,D49&lt;&gt;0,F49=0),1/(1/D49),IF(AND(C49=0,D49=0,F49&lt;&gt;0),1/(1/F49),IF(AND(C49=0,D49=0,F49=0),0)))))))))</f>
        <v>1.2512801463504076E-11</v>
      </c>
      <c r="I49" s="110">
        <f>IFERROR(I23/$B49,0)</f>
        <v>2.6213417918487044E-7</v>
      </c>
      <c r="J49" s="110">
        <f>IFERROR(J23/$B49,0)</f>
        <v>2.6213417918487044E-7</v>
      </c>
      <c r="K49" s="110">
        <f>IFERROR(K23/$B49,0)</f>
        <v>2.6213417918487044E-7</v>
      </c>
      <c r="L49" s="110">
        <f>IFERROR(L23/$B49,0)</f>
        <v>2.6213417918487044E-7</v>
      </c>
      <c r="M49" s="110">
        <f>IFERROR(M23/$B49,0)</f>
        <v>2.6213417918487044E-7</v>
      </c>
      <c r="N49" s="110">
        <f>IFERROR(N23/$B49,0)</f>
        <v>3.4378853469762556E-7</v>
      </c>
      <c r="O49" s="110">
        <f>IFERROR(O23/$B49,0)</f>
        <v>3.2266457680250811E-7</v>
      </c>
      <c r="P49" s="110">
        <f>IFERROR(P23/$B49,0)</f>
        <v>3.1864324786960884E-7</v>
      </c>
      <c r="Q49" s="110">
        <f>IFERROR(Q23/$B49,0)</f>
        <v>3.2192093620665054E-7</v>
      </c>
      <c r="R49" s="110">
        <f>IFERROR(R23/$B49,0)</f>
        <v>3.0650611524397932E-7</v>
      </c>
    </row>
    <row r="50" spans="1:18">
      <c r="A50" s="101" t="s">
        <v>319</v>
      </c>
      <c r="B50" s="106">
        <v>1</v>
      </c>
      <c r="C50" s="110">
        <f>IFERROR(C25/$B50,0)</f>
        <v>1.3584532365070727E-11</v>
      </c>
      <c r="D50" s="110">
        <f>IFERROR(D25/$B50,0)</f>
        <v>1.5862007058379238E-10</v>
      </c>
      <c r="E50" s="110">
        <f>IFERROR(E25/$B50,0)</f>
        <v>7.7851034451541239E-10</v>
      </c>
      <c r="F50" s="110">
        <f>IFERROR(F25/$B50,0)</f>
        <v>1.6245827158715365E-6</v>
      </c>
      <c r="G50" s="103">
        <f t="shared" si="44"/>
        <v>1.3351446102134934E-11</v>
      </c>
      <c r="H50" s="103">
        <f t="shared" si="45"/>
        <v>1.2512806563973553E-11</v>
      </c>
      <c r="I50" s="110">
        <f>IFERROR(I25/$B50,0)</f>
        <v>2.8470028470028473E-7</v>
      </c>
      <c r="J50" s="110">
        <f>IFERROR(J25/$B50,0)</f>
        <v>2.8470028470028473E-7</v>
      </c>
      <c r="K50" s="110">
        <f>IFERROR(K25/$B50,0)</f>
        <v>2.8470028470028473E-7</v>
      </c>
      <c r="L50" s="110">
        <f>IFERROR(L25/$B50,0)</f>
        <v>2.8470028470028473E-7</v>
      </c>
      <c r="M50" s="110">
        <f>IFERROR(M25/$B50,0)</f>
        <v>2.8470028470028473E-7</v>
      </c>
      <c r="N50" s="110">
        <f>IFERROR(N25/$B50,0)</f>
        <v>3.0154905335628234E-7</v>
      </c>
      <c r="O50" s="110">
        <f>IFERROR(O25/$B50,0)</f>
        <v>3.0273387629319827E-7</v>
      </c>
      <c r="P50" s="110">
        <f>IFERROR(P25/$B50,0)</f>
        <v>3.0518750912009345E-7</v>
      </c>
      <c r="Q50" s="110">
        <f>IFERROR(Q25/$B50,0)</f>
        <v>3.0921078921078924E-7</v>
      </c>
      <c r="R50" s="110">
        <f>IFERROR(R25/$B50,0)</f>
        <v>3.2272727272727269E-7</v>
      </c>
    </row>
    <row r="51" spans="1:18">
      <c r="A51" s="101" t="s">
        <v>320</v>
      </c>
      <c r="B51" s="106">
        <v>1</v>
      </c>
      <c r="C51" s="110">
        <f>IFERROR(C21/$B51,0)</f>
        <v>1.3584532365070727E-11</v>
      </c>
      <c r="D51" s="110">
        <f>IFERROR(D21/$B51,0)</f>
        <v>1.5862007058379238E-10</v>
      </c>
      <c r="E51" s="110">
        <f>IFERROR(E21/$B51,0)</f>
        <v>7.7851034451541239E-10</v>
      </c>
      <c r="F51" s="110">
        <f>IFERROR(F21/$B51,0)</f>
        <v>1.59080534216797E-6</v>
      </c>
      <c r="G51" s="103">
        <f t="shared" si="44"/>
        <v>1.3351443772308614E-11</v>
      </c>
      <c r="H51" s="103">
        <f t="shared" si="45"/>
        <v>1.251280451764012E-11</v>
      </c>
      <c r="I51" s="110">
        <f>IFERROR(I21/$B51,0)</f>
        <v>2.9321194269647884E-7</v>
      </c>
      <c r="J51" s="110">
        <f>IFERROR(J21/$B51,0)</f>
        <v>2.9321194269647884E-7</v>
      </c>
      <c r="K51" s="110">
        <f>IFERROR(K21/$B51,0)</f>
        <v>2.9321194269647884E-7</v>
      </c>
      <c r="L51" s="110">
        <f>IFERROR(L21/$B51,0)</f>
        <v>2.9321194269647884E-7</v>
      </c>
      <c r="M51" s="110">
        <f>IFERROR(M21/$B51,0)</f>
        <v>2.9321194269647884E-7</v>
      </c>
      <c r="N51" s="110">
        <f>IFERROR(N21/$B51,0)</f>
        <v>3.160173160173161E-7</v>
      </c>
      <c r="O51" s="110">
        <f>IFERROR(O21/$B51,0)</f>
        <v>3.160173160173161E-7</v>
      </c>
      <c r="P51" s="110">
        <f>IFERROR(P21/$B51,0)</f>
        <v>3.160173160173161E-7</v>
      </c>
      <c r="Q51" s="110">
        <f>IFERROR(Q21/$B51,0)</f>
        <v>3.160173160173161E-7</v>
      </c>
      <c r="R51" s="110">
        <f>IFERROR(R21/$B51,0)</f>
        <v>3.160173160173161E-7</v>
      </c>
    </row>
    <row r="52" spans="1:18">
      <c r="A52" s="101" t="s">
        <v>321</v>
      </c>
      <c r="B52" s="106">
        <v>0.99980000000000002</v>
      </c>
      <c r="C52" s="110">
        <f>IFERROR(C17/$B52,0)</f>
        <v>1.3587249815033734E-11</v>
      </c>
      <c r="D52" s="110">
        <f>IFERROR(D17/$B52,0)</f>
        <v>1.5865180094398117E-10</v>
      </c>
      <c r="E52" s="110">
        <f>IFERROR(E17/$B52,0)</f>
        <v>7.7866607773095856E-10</v>
      </c>
      <c r="F52" s="110">
        <f>IFERROR(F17/$B52,0)</f>
        <v>1.5881495041395121E-6</v>
      </c>
      <c r="G52" s="103">
        <f t="shared" si="44"/>
        <v>1.3354114385340908E-11</v>
      </c>
      <c r="H52" s="103">
        <f t="shared" si="45"/>
        <v>1.2515307394808183E-11</v>
      </c>
      <c r="I52" s="110">
        <f>IFERROR(I17/$B52,0)</f>
        <v>2.7405826484717404E-7</v>
      </c>
      <c r="J52" s="110">
        <f>IFERROR(J17/$B52,0)</f>
        <v>2.7405826484717404E-7</v>
      </c>
      <c r="K52" s="110">
        <f>IFERROR(K17/$B52,0)</f>
        <v>2.7405826484717404E-7</v>
      </c>
      <c r="L52" s="110">
        <f>IFERROR(L17/$B52,0)</f>
        <v>2.7405826484717404E-7</v>
      </c>
      <c r="M52" s="110">
        <f>IFERROR(M17/$B52,0)</f>
        <v>2.7405826484717404E-7</v>
      </c>
      <c r="N52" s="110">
        <f>IFERROR(N17/$B52,0)</f>
        <v>3.0774749991320572E-7</v>
      </c>
      <c r="O52" s="110">
        <f>IFERROR(O17/$B52,0)</f>
        <v>3.0734463801981839E-7</v>
      </c>
      <c r="P52" s="110">
        <f>IFERROR(P17/$B52,0)</f>
        <v>3.0598720420718439E-7</v>
      </c>
      <c r="Q52" s="110">
        <f>IFERROR(Q17/$B52,0)</f>
        <v>3.2357059212667294E-7</v>
      </c>
      <c r="R52" s="110">
        <f>IFERROR(R17/$B52,0)</f>
        <v>3.1548972739079918E-7</v>
      </c>
    </row>
    <row r="53" spans="1:18">
      <c r="A53" s="101" t="s">
        <v>322</v>
      </c>
      <c r="B53" s="106">
        <v>2.0000000000000001E-4</v>
      </c>
      <c r="C53" s="110">
        <f>IFERROR(C5/$B53,0)</f>
        <v>6.7922661825353635E-8</v>
      </c>
      <c r="D53" s="110">
        <f>IFERROR(D5/$B53,0)</f>
        <v>7.931003529189618E-7</v>
      </c>
      <c r="E53" s="110">
        <f>IFERROR(E5/$B53,0)</f>
        <v>3.8925517225770622E-6</v>
      </c>
      <c r="F53" s="110">
        <f>IFERROR(F5/$B53,0)</f>
        <v>7.95402671083985E-3</v>
      </c>
      <c r="G53" s="103">
        <f t="shared" si="44"/>
        <v>6.6757218861543062E-8</v>
      </c>
      <c r="H53" s="103">
        <f t="shared" si="45"/>
        <v>6.2564022588200594E-8</v>
      </c>
      <c r="I53" s="110">
        <f>IFERROR(I5/$B53,0)</f>
        <v>1.1890283629414065E-3</v>
      </c>
      <c r="J53" s="110">
        <f>IFERROR(J5/$B53,0)</f>
        <v>1.1890283629414065E-3</v>
      </c>
      <c r="K53" s="110">
        <f>IFERROR(K5/$B53,0)</f>
        <v>1.1890283629414065E-3</v>
      </c>
      <c r="L53" s="110">
        <f>IFERROR(L5/$B53,0)</f>
        <v>1.1890283629414065E-3</v>
      </c>
      <c r="M53" s="110">
        <f>IFERROR(M5/$B53,0)</f>
        <v>1.1890283629414065E-3</v>
      </c>
      <c r="N53" s="110">
        <f>IFERROR(N5/$B53,0)</f>
        <v>1.5800865800865804E-3</v>
      </c>
      <c r="O53" s="110">
        <f>IFERROR(O5/$B53,0)</f>
        <v>1.5800865800865804E-3</v>
      </c>
      <c r="P53" s="110">
        <f>IFERROR(P5/$B53,0)</f>
        <v>1.5800865800865804E-3</v>
      </c>
      <c r="Q53" s="110">
        <f>IFERROR(Q5/$B53,0)</f>
        <v>1.5800865800865804E-3</v>
      </c>
      <c r="R53" s="110">
        <f>IFERROR(R5/$B53,0)</f>
        <v>1.5800865800865804E-3</v>
      </c>
    </row>
    <row r="54" spans="1:18">
      <c r="A54" s="101" t="s">
        <v>323</v>
      </c>
      <c r="B54" s="106">
        <v>0.99999979999999999</v>
      </c>
      <c r="C54" s="110">
        <f>IFERROR(C9/$B54,0)</f>
        <v>1.3584535081977743E-11</v>
      </c>
      <c r="D54" s="110">
        <f>IFERROR(D9/$B54,0)</f>
        <v>1.5862010230781284E-10</v>
      </c>
      <c r="E54" s="110">
        <f>IFERROR(E9/$B54,0)</f>
        <v>7.785105002175124E-10</v>
      </c>
      <c r="F54" s="110">
        <f>IFERROR(F9/$B54,0)</f>
        <v>1.6535416582012367E-6</v>
      </c>
      <c r="G54" s="103">
        <f t="shared" si="44"/>
        <v>1.3351450694089408E-11</v>
      </c>
      <c r="H54" s="103">
        <f t="shared" si="45"/>
        <v>1.2512810754372202E-11</v>
      </c>
      <c r="I54" s="110">
        <f>IFERROR(I9/$B54,0)</f>
        <v>3.0096893259123034E-7</v>
      </c>
      <c r="J54" s="110">
        <f>IFERROR(J9/$B54,0)</f>
        <v>3.0096893259123034E-7</v>
      </c>
      <c r="K54" s="110">
        <f>IFERROR(K9/$B54,0)</f>
        <v>3.0096893259123034E-7</v>
      </c>
      <c r="L54" s="110">
        <f>IFERROR(L9/$B54,0)</f>
        <v>3.0096893259123034E-7</v>
      </c>
      <c r="M54" s="110">
        <f>IFERROR(M9/$B54,0)</f>
        <v>3.0096893259123034E-7</v>
      </c>
      <c r="N54" s="110">
        <f>IFERROR(N9/$B54,0)</f>
        <v>3.0181109336591217E-7</v>
      </c>
      <c r="O54" s="110">
        <f>IFERROR(O9/$B54,0)</f>
        <v>3.0432473618962277E-7</v>
      </c>
      <c r="P54" s="110">
        <f>IFERROR(P9/$B54,0)</f>
        <v>3.0111868059194883E-7</v>
      </c>
      <c r="Q54" s="110">
        <f>IFERROR(Q9/$B54,0)</f>
        <v>3.0337668405196028E-7</v>
      </c>
      <c r="R54" s="110">
        <f>IFERROR(R9/$B54,0)</f>
        <v>3.2848003642949924E-7</v>
      </c>
    </row>
    <row r="55" spans="1:18">
      <c r="A55" s="101" t="s">
        <v>324</v>
      </c>
      <c r="B55" s="106">
        <v>1.9999999999999999E-7</v>
      </c>
      <c r="C55" s="110">
        <f>IFERROR(C24/$B55,0)</f>
        <v>6.792266182535364E-5</v>
      </c>
      <c r="D55" s="110">
        <f>IFERROR(D24/$B55,0)</f>
        <v>7.9310035291896188E-4</v>
      </c>
      <c r="E55" s="110">
        <f>IFERROR(E24/$B55,0)</f>
        <v>3.8925517225770622E-3</v>
      </c>
      <c r="F55" s="110">
        <f>IFERROR(F24/$B55,0)</f>
        <v>8.0790185591530452</v>
      </c>
      <c r="G55" s="103">
        <f t="shared" si="44"/>
        <v>6.6757227529815787E-5</v>
      </c>
      <c r="H55" s="103">
        <f t="shared" si="45"/>
        <v>6.2564030201719333E-5</v>
      </c>
      <c r="I55" s="110">
        <f>IFERROR(I24/$B55,0)</f>
        <v>1.4378947644872826</v>
      </c>
      <c r="J55" s="110">
        <f>IFERROR(J24/$B55,0)</f>
        <v>1.4378947644872826</v>
      </c>
      <c r="K55" s="110">
        <f>IFERROR(K24/$B55,0)</f>
        <v>1.4378947644872826</v>
      </c>
      <c r="L55" s="110">
        <f>IFERROR(L24/$B55,0)</f>
        <v>1.4378947644872826</v>
      </c>
      <c r="M55" s="110">
        <f>IFERROR(M24/$B55,0)</f>
        <v>1.4378947644872826</v>
      </c>
      <c r="N55" s="110">
        <f>IFERROR(N24/$B55,0)</f>
        <v>1.5568926486357684</v>
      </c>
      <c r="O55" s="110">
        <f>IFERROR(O24/$B55,0)</f>
        <v>1.5227560050568907</v>
      </c>
      <c r="P55" s="110">
        <f>IFERROR(P24/$B55,0)</f>
        <v>1.5471874166888822</v>
      </c>
      <c r="Q55" s="110">
        <f>IFERROR(Q24/$B55,0)</f>
        <v>1.489086829400966</v>
      </c>
      <c r="R55" s="110">
        <f>IFERROR(R24/$B55,0)</f>
        <v>1.6049165120593689</v>
      </c>
    </row>
    <row r="56" spans="1:18">
      <c r="A56" s="101" t="s">
        <v>325</v>
      </c>
      <c r="B56" s="106">
        <v>0.99979000004200003</v>
      </c>
      <c r="C56" s="110">
        <f>IFERROR(C20/$B56,0)</f>
        <v>1.3587385715500311E-11</v>
      </c>
      <c r="D56" s="110">
        <f>IFERROR(D20/$B56,0)</f>
        <v>1.5865338778856453E-10</v>
      </c>
      <c r="E56" s="110">
        <f>IFERROR(E20/$B56,0)</f>
        <v>7.7867386599456693E-10</v>
      </c>
      <c r="F56" s="110">
        <f>IFERROR(F20/$B56,0)</f>
        <v>1.6287677799386729E-6</v>
      </c>
      <c r="G56" s="103">
        <f t="shared" si="44"/>
        <v>1.3354250753184548E-11</v>
      </c>
      <c r="H56" s="103">
        <f t="shared" si="45"/>
        <v>1.2515435032247721E-11</v>
      </c>
      <c r="I56" s="110">
        <f>IFERROR(I20/$B56,0)</f>
        <v>2.9267008664786324E-7</v>
      </c>
      <c r="J56" s="110">
        <f>IFERROR(J20/$B56,0)</f>
        <v>2.9267008664786324E-7</v>
      </c>
      <c r="K56" s="110">
        <f>IFERROR(K20/$B56,0)</f>
        <v>2.9267008664786324E-7</v>
      </c>
      <c r="L56" s="110">
        <f>IFERROR(L20/$B56,0)</f>
        <v>2.9267008664786324E-7</v>
      </c>
      <c r="M56" s="110">
        <f>IFERROR(M20/$B56,0)</f>
        <v>2.9267008664786324E-7</v>
      </c>
      <c r="N56" s="110">
        <f>IFERROR(N20/$B56,0)</f>
        <v>3.0490725358571405E-7</v>
      </c>
      <c r="O56" s="110">
        <f>IFERROR(O20/$B56,0)</f>
        <v>3.0381775920197294E-7</v>
      </c>
      <c r="P56" s="110">
        <f>IFERROR(P20/$B56,0)</f>
        <v>3.0557651585355423E-7</v>
      </c>
      <c r="Q56" s="110">
        <f>IFERROR(Q20/$B56,0)</f>
        <v>3.0120916682300096E-7</v>
      </c>
      <c r="R56" s="110">
        <f>IFERROR(R20/$B56,0)</f>
        <v>3.2355864579272562E-7</v>
      </c>
    </row>
    <row r="57" spans="1:18">
      <c r="A57" s="101" t="s">
        <v>326</v>
      </c>
      <c r="B57" s="106">
        <v>2.0999995799999999E-4</v>
      </c>
      <c r="C57" s="110">
        <f>IFERROR(C29/$B57,0)</f>
        <v>6.4688262295132114E-8</v>
      </c>
      <c r="D57" s="110">
        <f>IFERROR(D29/$B57,0)</f>
        <v>7.5533382051339457E-7</v>
      </c>
      <c r="E57" s="110">
        <f>IFERROR(E29/$B57,0)</f>
        <v>3.7071928581786308E-6</v>
      </c>
      <c r="F57" s="110">
        <f>IFERROR(F29/$B57,0)</f>
        <v>7.8094096052519569E-3</v>
      </c>
      <c r="G57" s="103">
        <f t="shared" si="44"/>
        <v>6.3578332392078252E-8</v>
      </c>
      <c r="H57" s="103">
        <f t="shared" si="45"/>
        <v>5.9584809386321936E-8</v>
      </c>
      <c r="I57" s="110">
        <f>IFERROR(I29/$B57,0)</f>
        <v>0</v>
      </c>
      <c r="J57" s="110">
        <f>IFERROR(J29/$B57,0)</f>
        <v>0</v>
      </c>
      <c r="K57" s="110">
        <f>IFERROR(K29/$B57,0)</f>
        <v>0</v>
      </c>
      <c r="L57" s="110">
        <f>IFERROR(L29/$B57,0)</f>
        <v>0</v>
      </c>
      <c r="M57" s="110">
        <f>IFERROR(M29/$B57,0)</f>
        <v>0</v>
      </c>
      <c r="N57" s="110">
        <f>IFERROR(N29/$B57,0)</f>
        <v>1.4431707013595888E-3</v>
      </c>
      <c r="O57" s="110">
        <f>IFERROR(O29/$B57,0)</f>
        <v>1.4398987353969911E-3</v>
      </c>
      <c r="P57" s="110">
        <f>IFERROR(P29/$B57,0)</f>
        <v>1.4360888292176376E-3</v>
      </c>
      <c r="Q57" s="110">
        <f>IFERROR(Q29/$B57,0)</f>
        <v>1.4502072259626663E-3</v>
      </c>
      <c r="R57" s="110">
        <f>IFERROR(R29/$B57,0)</f>
        <v>1.5513580434475241E-3</v>
      </c>
    </row>
    <row r="58" spans="1:18">
      <c r="A58" s="101" t="s">
        <v>327</v>
      </c>
      <c r="B58" s="106">
        <v>1</v>
      </c>
      <c r="C58" s="110">
        <f>IFERROR(C16/$B58,0)</f>
        <v>1.3584532365070727E-11</v>
      </c>
      <c r="D58" s="110">
        <f>IFERROR(D16/$B58,0)</f>
        <v>1.5862007058379238E-10</v>
      </c>
      <c r="E58" s="110">
        <f>IFERROR(E16/$B58,0)</f>
        <v>7.7851034451541239E-10</v>
      </c>
      <c r="F58" s="110">
        <f>IFERROR(F16/$B58,0)</f>
        <v>1.431724807951173E-6</v>
      </c>
      <c r="G58" s="103">
        <f t="shared" si="44"/>
        <v>1.3351431321530112E-11</v>
      </c>
      <c r="H58" s="103">
        <f t="shared" si="45"/>
        <v>1.2512793581869559E-11</v>
      </c>
      <c r="I58" s="110">
        <f>IFERROR(I16/$B58,0)</f>
        <v>2.3721066256512467E-7</v>
      </c>
      <c r="J58" s="110">
        <f>IFERROR(J16/$B58,0)</f>
        <v>2.3721066256512467E-7</v>
      </c>
      <c r="K58" s="110">
        <f>IFERROR(K16/$B58,0)</f>
        <v>2.3721066256512467E-7</v>
      </c>
      <c r="L58" s="110">
        <f>IFERROR(L16/$B58,0)</f>
        <v>2.3721066256512467E-7</v>
      </c>
      <c r="M58" s="110">
        <f>IFERROR(M16/$B58,0)</f>
        <v>2.3721066256512467E-7</v>
      </c>
      <c r="N58" s="110">
        <f>IFERROR(N16/$B58,0)</f>
        <v>3.005145797598629E-7</v>
      </c>
      <c r="O58" s="110">
        <f>IFERROR(O16/$B58,0)</f>
        <v>2.9193063034526461E-7</v>
      </c>
      <c r="P58" s="110">
        <f>IFERROR(P16/$B58,0)</f>
        <v>2.9959791098581151E-7</v>
      </c>
      <c r="Q58" s="110">
        <f>IFERROR(Q16/$B58,0)</f>
        <v>3.0114591291061893E-7</v>
      </c>
      <c r="R58" s="110">
        <f>IFERROR(R16/$B58,0)</f>
        <v>2.844155844155844E-7</v>
      </c>
    </row>
    <row r="59" spans="1:18">
      <c r="A59" s="101" t="s">
        <v>328</v>
      </c>
      <c r="B59" s="106">
        <v>1</v>
      </c>
      <c r="C59" s="110">
        <f>IFERROR(C7/$B59,0)</f>
        <v>1.3584532365070727E-11</v>
      </c>
      <c r="D59" s="110">
        <f>IFERROR(D7/$B59,0)</f>
        <v>1.5862007058379238E-10</v>
      </c>
      <c r="E59" s="110">
        <f>IFERROR(E7/$B59,0)</f>
        <v>7.7851034451541239E-10</v>
      </c>
      <c r="F59" s="110">
        <f>IFERROR(F7/$B59,0)</f>
        <v>1.5733660322671979E-6</v>
      </c>
      <c r="G59" s="103">
        <f t="shared" si="44"/>
        <v>1.3351442530259105E-11</v>
      </c>
      <c r="H59" s="103">
        <f t="shared" si="45"/>
        <v>1.2512803426722976E-11</v>
      </c>
      <c r="I59" s="110">
        <f>IFERROR(I7/$B59,0)</f>
        <v>2.6531304516379147E-7</v>
      </c>
      <c r="J59" s="110">
        <f>IFERROR(J7/$B59,0)</f>
        <v>2.6531304516379147E-7</v>
      </c>
      <c r="K59" s="110">
        <f>IFERROR(K7/$B59,0)</f>
        <v>2.6531304516379147E-7</v>
      </c>
      <c r="L59" s="110">
        <f>IFERROR(L7/$B59,0)</f>
        <v>2.6531304516379147E-7</v>
      </c>
      <c r="M59" s="110">
        <f>IFERROR(M7/$B59,0)</f>
        <v>2.6531304516379147E-7</v>
      </c>
      <c r="N59" s="110">
        <f>IFERROR(N7/$B59,0)</f>
        <v>3.280121338515498E-7</v>
      </c>
      <c r="O59" s="110">
        <f>IFERROR(O7/$B59,0)</f>
        <v>3.1309614754992928E-7</v>
      </c>
      <c r="P59" s="110">
        <f>IFERROR(P7/$B59,0)</f>
        <v>3.0584415584415598E-7</v>
      </c>
      <c r="Q59" s="110">
        <f>IFERROR(Q7/$B59,0)</f>
        <v>3.2530717036493663E-7</v>
      </c>
      <c r="R59" s="110">
        <f>IFERROR(R7/$B59,0)</f>
        <v>3.1255295506632401E-7</v>
      </c>
    </row>
    <row r="60" spans="1:18">
      <c r="A60" s="101" t="s">
        <v>329</v>
      </c>
      <c r="B60" s="107">
        <v>1.9000000000000001E-8</v>
      </c>
      <c r="C60" s="110">
        <f>IFERROR(C12/$B60,0)</f>
        <v>7.1497538763530143E-4</v>
      </c>
      <c r="D60" s="110">
        <f>IFERROR(D12/$B60,0)</f>
        <v>8.3484247675680197E-3</v>
      </c>
      <c r="E60" s="110">
        <f>IFERROR(E12/$B60,0)</f>
        <v>4.0974228658705911E-2</v>
      </c>
      <c r="F60" s="110">
        <f>IFERROR(F12/$B60,0)</f>
        <v>83.555726350175874</v>
      </c>
      <c r="G60" s="103">
        <f t="shared" si="44"/>
        <v>7.027075549027879E-4</v>
      </c>
      <c r="H60" s="103">
        <f t="shared" si="45"/>
        <v>6.5856864822989977E-4</v>
      </c>
      <c r="I60" s="110">
        <f>IFERROR(I12/$B60,0)</f>
        <v>0</v>
      </c>
      <c r="J60" s="110">
        <f>IFERROR(J12/$B60,0)</f>
        <v>0</v>
      </c>
      <c r="K60" s="110">
        <f>IFERROR(K12/$B60,0)</f>
        <v>0</v>
      </c>
      <c r="L60" s="110">
        <f>IFERROR(L12/$B60,0)</f>
        <v>0</v>
      </c>
      <c r="M60" s="110">
        <f>IFERROR(M12/$B60,0)</f>
        <v>0</v>
      </c>
      <c r="N60" s="110">
        <f>IFERROR(N12/$B60,0)</f>
        <v>16.748603928345737</v>
      </c>
      <c r="O60" s="110">
        <f>IFERROR(O12/$B60,0)</f>
        <v>16.225957609703912</v>
      </c>
      <c r="P60" s="110">
        <f>IFERROR(P12/$B60,0)</f>
        <v>16.122737986504227</v>
      </c>
      <c r="Q60" s="110">
        <f>IFERROR(Q12/$B60,0)</f>
        <v>16.93242046995282</v>
      </c>
      <c r="R60" s="110">
        <f>IFERROR(R12/$B60,0)</f>
        <v>16.598546458911656</v>
      </c>
    </row>
    <row r="61" spans="1:18">
      <c r="A61" s="101" t="s">
        <v>330</v>
      </c>
      <c r="B61" s="106">
        <v>1</v>
      </c>
      <c r="C61" s="110">
        <f>IFERROR(C18/$B61,0)</f>
        <v>1.3584532365070727E-11</v>
      </c>
      <c r="D61" s="110">
        <f>IFERROR(D18/$B61,0)</f>
        <v>1.5862007058379238E-10</v>
      </c>
      <c r="E61" s="110">
        <f>IFERROR(E18/$B61,0)</f>
        <v>7.7851034451541239E-10</v>
      </c>
      <c r="F61" s="110">
        <f>IFERROR(F18/$B61,0)</f>
        <v>1.6244569936369076E-6</v>
      </c>
      <c r="G61" s="103">
        <f t="shared" si="44"/>
        <v>1.3351446093642765E-11</v>
      </c>
      <c r="H61" s="103">
        <f t="shared" si="45"/>
        <v>1.251280655651471E-11</v>
      </c>
      <c r="I61" s="110">
        <f>IFERROR(I18/$B61,0)</f>
        <v>2.9260862594195936E-7</v>
      </c>
      <c r="J61" s="110">
        <f>IFERROR(J18/$B61,0)</f>
        <v>2.9260862594195936E-7</v>
      </c>
      <c r="K61" s="110">
        <f>IFERROR(K18/$B61,0)</f>
        <v>2.9260862594195936E-7</v>
      </c>
      <c r="L61" s="110">
        <f>IFERROR(L18/$B61,0)</f>
        <v>2.9260862594195936E-7</v>
      </c>
      <c r="M61" s="110">
        <f>IFERROR(M18/$B61,0)</f>
        <v>2.9260862594195936E-7</v>
      </c>
      <c r="N61" s="110">
        <f>IFERROR(N18/$B61,0)</f>
        <v>3.0382276546982435E-7</v>
      </c>
      <c r="O61" s="110">
        <f>IFERROR(O18/$B61,0)</f>
        <v>3.0375262131636081E-7</v>
      </c>
      <c r="P61" s="110">
        <f>IFERROR(P18/$B61,0)</f>
        <v>3.0578013535760025E-7</v>
      </c>
      <c r="Q61" s="110">
        <f>IFERROR(Q18/$B61,0)</f>
        <v>3.0107591153616268E-7</v>
      </c>
      <c r="R61" s="110">
        <f>IFERROR(R18/$B61,0)</f>
        <v>3.2270229770229759E-7</v>
      </c>
    </row>
    <row r="62" spans="1:18">
      <c r="A62" s="101" t="s">
        <v>331</v>
      </c>
      <c r="B62" s="106">
        <v>1.339E-6</v>
      </c>
      <c r="C62" s="110">
        <f>IFERROR(C27/$B62,0)</f>
        <v>1.0145281826042365E-5</v>
      </c>
      <c r="D62" s="110">
        <f>IFERROR(D27/$B62,0)</f>
        <v>1.1846159117534905E-4</v>
      </c>
      <c r="E62" s="110">
        <f>IFERROR(E27/$B62,0)</f>
        <v>5.8141175841330275E-4</v>
      </c>
      <c r="F62" s="110">
        <f>IFERROR(F27/$B62,0)</f>
        <v>1.1350492531582808</v>
      </c>
      <c r="G62" s="103">
        <f t="shared" si="44"/>
        <v>9.9712012990066417E-6</v>
      </c>
      <c r="H62" s="103">
        <f t="shared" si="45"/>
        <v>9.3448841833042322E-6</v>
      </c>
      <c r="I62" s="110">
        <f>IFERROR(I27/$B62,0)</f>
        <v>0.19522881458918009</v>
      </c>
      <c r="J62" s="110">
        <f>IFERROR(J27/$B62,0)</f>
        <v>0.19522881458918009</v>
      </c>
      <c r="K62" s="110">
        <f>IFERROR(K27/$B62,0)</f>
        <v>0.19522881458918009</v>
      </c>
      <c r="L62" s="110">
        <f>IFERROR(L27/$B62,0)</f>
        <v>0.19522881458918009</v>
      </c>
      <c r="M62" s="110">
        <f>IFERROR(M27/$B62,0)</f>
        <v>0.19522881458918009</v>
      </c>
      <c r="N62" s="110">
        <f>IFERROR(N27/$B62,0)</f>
        <v>0.21950501765408689</v>
      </c>
      <c r="O62" s="110">
        <f>IFERROR(O27/$B62,0)</f>
        <v>0.23253190345678867</v>
      </c>
      <c r="P62" s="110">
        <f>IFERROR(P27/$B62,0)</f>
        <v>0.23522324493198285</v>
      </c>
      <c r="Q62" s="110">
        <f>IFERROR(Q27/$B62,0)</f>
        <v>0.23333975924153805</v>
      </c>
      <c r="R62" s="110">
        <f>IFERROR(R27/$B62,0)</f>
        <v>0.22548027028982978</v>
      </c>
    </row>
    <row r="63" spans="1:18">
      <c r="A63" s="98" t="s">
        <v>48</v>
      </c>
      <c r="B63" s="98" t="s">
        <v>24</v>
      </c>
      <c r="C63" s="109">
        <f t="shared" ref="C63:F63" si="46">1/SUM(1/C64,1/C65,1/C66,1/C67,1/C68,1/C69,1/C70,1/C71,1/C72,1/C73,1/C74,1/C75,1/C76)</f>
        <v>1.6980662573870938E-12</v>
      </c>
      <c r="D63" s="109">
        <f t="shared" si="46"/>
        <v>1.9827505457254998E-11</v>
      </c>
      <c r="E63" s="109">
        <f t="shared" si="46"/>
        <v>9.7313776545412969E-11</v>
      </c>
      <c r="F63" s="109">
        <f t="shared" si="46"/>
        <v>1.983172509580548E-7</v>
      </c>
      <c r="G63" s="109">
        <f>1/SUM(1/G64,1/G65,1/G66,1/G67,1/G68,1/G69,1/G70,1/G71,1/G72,1/G73,1/G74,1/G75,1/G76)</f>
        <v>1.6689301505648623E-12</v>
      </c>
      <c r="H63" s="109">
        <f t="shared" ref="H63:R63" si="47">1/SUM(1/H64,1/H65,1/H66,1/H67,1/H68,1/H69,1/H70,1/H71,1/H72,1/H73,1/H74,1/H75,1/H76)</f>
        <v>1.5641002661101952E-12</v>
      </c>
      <c r="I63" s="109">
        <f>1/SUM(1/I64,1/I65,1/I66,1/I67,1/I68,1/I69,1/I70,1/I72,1/I73,1/I75,1/I76)</f>
        <v>3.4825706073626217E-8</v>
      </c>
      <c r="J63" s="109">
        <f t="shared" ref="J63:M63" si="48">1/SUM(1/J64,1/J65,1/J66,1/J67,1/J68,1/J69,1/J70,1/J72,1/J73,1/J75,1/J76)</f>
        <v>3.4825706073626217E-8</v>
      </c>
      <c r="K63" s="109">
        <f t="shared" si="48"/>
        <v>3.4825706073626217E-8</v>
      </c>
      <c r="L63" s="109">
        <f t="shared" si="48"/>
        <v>3.4825706073626217E-8</v>
      </c>
      <c r="M63" s="109">
        <f t="shared" si="48"/>
        <v>3.4825706073626217E-8</v>
      </c>
      <c r="N63" s="109">
        <f t="shared" si="47"/>
        <v>3.8473310806304443E-8</v>
      </c>
      <c r="O63" s="109">
        <f t="shared" si="47"/>
        <v>3.8151098469746943E-8</v>
      </c>
      <c r="P63" s="109">
        <f t="shared" si="47"/>
        <v>3.819458108604313E-8</v>
      </c>
      <c r="Q63" s="109">
        <f t="shared" si="47"/>
        <v>3.8725858192336956E-8</v>
      </c>
      <c r="R63" s="109">
        <f t="shared" si="47"/>
        <v>3.9396199966419017E-8</v>
      </c>
    </row>
    <row r="64" spans="1:18">
      <c r="A64" s="101" t="s">
        <v>319</v>
      </c>
      <c r="B64" s="106">
        <v>1</v>
      </c>
      <c r="C64" s="111">
        <f>IFERROR(C25/$B64,0)</f>
        <v>1.3584532365070727E-11</v>
      </c>
      <c r="D64" s="111">
        <f>IFERROR(D25/$B64,0)</f>
        <v>1.5862007058379238E-10</v>
      </c>
      <c r="E64" s="111">
        <f>IFERROR(E25/$B64,0)</f>
        <v>7.7851034451541239E-10</v>
      </c>
      <c r="F64" s="111">
        <f>IFERROR(F25/$B64,0)</f>
        <v>1.6245827158715365E-6</v>
      </c>
      <c r="G64" s="103">
        <f t="shared" ref="G64:G76" si="49">(IF(AND(C64&lt;&gt;0,E64&lt;&gt;0,F64&lt;&gt;0),1/((1/C64)+(1/E64)+(1/F64)),IF(AND(C64&lt;&gt;0,E64&lt;&gt;0,F64=0), 1/((1/C64)+(1/E64)),IF(AND(C64&lt;&gt;0,E64=0,F64&lt;&gt;0),1/((1/C64)+(1/F64)),IF(AND(C64=0,E64&lt;&gt;0,F64&lt;&gt;0),1/((1/E64)+(1/F64)),IF(AND(C64&lt;&gt;0,E64=0,F64=0),1/(1/C64),IF(AND(C64=0,E64&lt;&gt;0,F64=0),1/(1/E64),IF(AND(C64=0,E64=0,F64&lt;&gt;0),1/(1/F64),IF(AND(C64=0,E64=0,F64=0),0)))))))))</f>
        <v>1.3351446102134934E-11</v>
      </c>
      <c r="H64" s="103">
        <f t="shared" ref="H64:H76" si="50">(IF(AND(C64&lt;&gt;0,D64&lt;&gt;0,F64&lt;&gt;0),1/((1/C64)+(1/D64)+(1/F64)),IF(AND(C64&lt;&gt;0,D64&lt;&gt;0,F64=0), 1/((1/C64)+(1/D64)),IF(AND(C64&lt;&gt;0,D64=0,F64&lt;&gt;0),1/((1/C64)+(1/F64)),IF(AND(C64=0,D64&lt;&gt;0,F64&lt;&gt;0),1/((1/D64)+(1/F64)),IF(AND(C64&lt;&gt;0,D64=0,F64=0),1/(1/C64),IF(AND(C64=0,D64&lt;&gt;0,F64=0),1/(1/D64),IF(AND(C64=0,D64=0,F64&lt;&gt;0),1/(1/F64),IF(AND(C64=0,D64=0,F64=0),0)))))))))</f>
        <v>1.2512806563973553E-11</v>
      </c>
      <c r="I64" s="111">
        <f>IFERROR(I25/$B64,0)</f>
        <v>2.8470028470028473E-7</v>
      </c>
      <c r="J64" s="111">
        <f>IFERROR(J25/$B64,0)</f>
        <v>2.8470028470028473E-7</v>
      </c>
      <c r="K64" s="111">
        <f>IFERROR(K25/$B64,0)</f>
        <v>2.8470028470028473E-7</v>
      </c>
      <c r="L64" s="111">
        <f>IFERROR(L25/$B64,0)</f>
        <v>2.8470028470028473E-7</v>
      </c>
      <c r="M64" s="111">
        <f>IFERROR(M25/$B64,0)</f>
        <v>2.8470028470028473E-7</v>
      </c>
      <c r="N64" s="111">
        <f>IFERROR(N25/$B64,0)</f>
        <v>3.0154905335628234E-7</v>
      </c>
      <c r="O64" s="111">
        <f>IFERROR(O25/$B64,0)</f>
        <v>3.0273387629319827E-7</v>
      </c>
      <c r="P64" s="111">
        <f>IFERROR(P25/$B64,0)</f>
        <v>3.0518750912009345E-7</v>
      </c>
      <c r="Q64" s="111">
        <f>IFERROR(Q25/$B64,0)</f>
        <v>3.0921078921078924E-7</v>
      </c>
      <c r="R64" s="111">
        <f>IFERROR(R25/$B64,0)</f>
        <v>3.2272727272727269E-7</v>
      </c>
    </row>
    <row r="65" spans="1:18">
      <c r="A65" s="101" t="s">
        <v>320</v>
      </c>
      <c r="B65" s="106">
        <v>1</v>
      </c>
      <c r="C65" s="111">
        <f>IFERROR(C21/$B65,0)</f>
        <v>1.3584532365070727E-11</v>
      </c>
      <c r="D65" s="111">
        <f>IFERROR(D21/$B65,0)</f>
        <v>1.5862007058379238E-10</v>
      </c>
      <c r="E65" s="111">
        <f>IFERROR(E21/$B65,0)</f>
        <v>7.7851034451541239E-10</v>
      </c>
      <c r="F65" s="111">
        <f>IFERROR(F21/$B65,0)</f>
        <v>1.59080534216797E-6</v>
      </c>
      <c r="G65" s="103">
        <f t="shared" si="49"/>
        <v>1.3351443772308614E-11</v>
      </c>
      <c r="H65" s="103">
        <f t="shared" si="50"/>
        <v>1.251280451764012E-11</v>
      </c>
      <c r="I65" s="111">
        <f>IFERROR(I21/$B65,0)</f>
        <v>2.9321194269647884E-7</v>
      </c>
      <c r="J65" s="111">
        <f>IFERROR(J21/$B65,0)</f>
        <v>2.9321194269647884E-7</v>
      </c>
      <c r="K65" s="111">
        <f>IFERROR(K21/$B65,0)</f>
        <v>2.9321194269647884E-7</v>
      </c>
      <c r="L65" s="111">
        <f>IFERROR(L21/$B65,0)</f>
        <v>2.9321194269647884E-7</v>
      </c>
      <c r="M65" s="111">
        <f>IFERROR(M21/$B65,0)</f>
        <v>2.9321194269647884E-7</v>
      </c>
      <c r="N65" s="111">
        <f>IFERROR(N21/$B65,0)</f>
        <v>3.160173160173161E-7</v>
      </c>
      <c r="O65" s="111">
        <f>IFERROR(O21/$B65,0)</f>
        <v>3.160173160173161E-7</v>
      </c>
      <c r="P65" s="111">
        <f>IFERROR(P21/$B65,0)</f>
        <v>3.160173160173161E-7</v>
      </c>
      <c r="Q65" s="111">
        <f>IFERROR(Q21/$B65,0)</f>
        <v>3.160173160173161E-7</v>
      </c>
      <c r="R65" s="111">
        <f>IFERROR(R21/$B65,0)</f>
        <v>3.160173160173161E-7</v>
      </c>
    </row>
    <row r="66" spans="1:18">
      <c r="A66" s="101" t="s">
        <v>321</v>
      </c>
      <c r="B66" s="106">
        <v>0.99980000000000002</v>
      </c>
      <c r="C66" s="111">
        <f>IFERROR(C17/$B66,0)</f>
        <v>1.3587249815033734E-11</v>
      </c>
      <c r="D66" s="111">
        <f>IFERROR(D17/$B66,0)</f>
        <v>1.5865180094398117E-10</v>
      </c>
      <c r="E66" s="111">
        <f>IFERROR(E17/$B66,0)</f>
        <v>7.7866607773095856E-10</v>
      </c>
      <c r="F66" s="111">
        <f>IFERROR(F17/$B66,0)</f>
        <v>1.5881495041395121E-6</v>
      </c>
      <c r="G66" s="103">
        <f t="shared" si="49"/>
        <v>1.3354114385340908E-11</v>
      </c>
      <c r="H66" s="103">
        <f t="shared" si="50"/>
        <v>1.2515307394808183E-11</v>
      </c>
      <c r="I66" s="111">
        <f>IFERROR(I17/$B66,0)</f>
        <v>2.7405826484717404E-7</v>
      </c>
      <c r="J66" s="111">
        <f>IFERROR(J17/$B66,0)</f>
        <v>2.7405826484717404E-7</v>
      </c>
      <c r="K66" s="111">
        <f>IFERROR(K17/$B66,0)</f>
        <v>2.7405826484717404E-7</v>
      </c>
      <c r="L66" s="111">
        <f>IFERROR(L17/$B66,0)</f>
        <v>2.7405826484717404E-7</v>
      </c>
      <c r="M66" s="111">
        <f>IFERROR(M17/$B66,0)</f>
        <v>2.7405826484717404E-7</v>
      </c>
      <c r="N66" s="111">
        <f>IFERROR(N17/$B66,0)</f>
        <v>3.0774749991320572E-7</v>
      </c>
      <c r="O66" s="111">
        <f>IFERROR(O17/$B66,0)</f>
        <v>3.0734463801981839E-7</v>
      </c>
      <c r="P66" s="111">
        <f>IFERROR(P17/$B66,0)</f>
        <v>3.0598720420718439E-7</v>
      </c>
      <c r="Q66" s="111">
        <f>IFERROR(Q17/$B66,0)</f>
        <v>3.2357059212667294E-7</v>
      </c>
      <c r="R66" s="111">
        <f>IFERROR(R17/$B66,0)</f>
        <v>3.1548972739079918E-7</v>
      </c>
    </row>
    <row r="67" spans="1:18">
      <c r="A67" s="101" t="s">
        <v>322</v>
      </c>
      <c r="B67" s="106">
        <v>2.0000000000000001E-4</v>
      </c>
      <c r="C67" s="111">
        <f>IFERROR(C5/$B67,0)</f>
        <v>6.7922661825353635E-8</v>
      </c>
      <c r="D67" s="111">
        <f>IFERROR(D5/$B67,0)</f>
        <v>7.931003529189618E-7</v>
      </c>
      <c r="E67" s="111">
        <f>IFERROR(E5/$B67,0)</f>
        <v>3.8925517225770622E-6</v>
      </c>
      <c r="F67" s="111">
        <f>IFERROR(F5/$B67,0)</f>
        <v>7.95402671083985E-3</v>
      </c>
      <c r="G67" s="103">
        <f t="shared" si="49"/>
        <v>6.6757218861543062E-8</v>
      </c>
      <c r="H67" s="103">
        <f t="shared" si="50"/>
        <v>6.2564022588200594E-8</v>
      </c>
      <c r="I67" s="111">
        <f>IFERROR(I5/$B67,0)</f>
        <v>1.1890283629414065E-3</v>
      </c>
      <c r="J67" s="111">
        <f>IFERROR(J5/$B67,0)</f>
        <v>1.1890283629414065E-3</v>
      </c>
      <c r="K67" s="111">
        <f>IFERROR(K5/$B67,0)</f>
        <v>1.1890283629414065E-3</v>
      </c>
      <c r="L67" s="111">
        <f>IFERROR(L5/$B67,0)</f>
        <v>1.1890283629414065E-3</v>
      </c>
      <c r="M67" s="111">
        <f>IFERROR(M5/$B67,0)</f>
        <v>1.1890283629414065E-3</v>
      </c>
      <c r="N67" s="111">
        <f>IFERROR(N5/$B67,0)</f>
        <v>1.5800865800865804E-3</v>
      </c>
      <c r="O67" s="111">
        <f>IFERROR(O5/$B67,0)</f>
        <v>1.5800865800865804E-3</v>
      </c>
      <c r="P67" s="111">
        <f>IFERROR(P5/$B67,0)</f>
        <v>1.5800865800865804E-3</v>
      </c>
      <c r="Q67" s="111">
        <f>IFERROR(Q5/$B67,0)</f>
        <v>1.5800865800865804E-3</v>
      </c>
      <c r="R67" s="111">
        <f>IFERROR(R5/$B67,0)</f>
        <v>1.5800865800865804E-3</v>
      </c>
    </row>
    <row r="68" spans="1:18">
      <c r="A68" s="101" t="s">
        <v>323</v>
      </c>
      <c r="B68" s="106">
        <v>0.99999979999999999</v>
      </c>
      <c r="C68" s="111">
        <f>IFERROR(C9/$B68,0)</f>
        <v>1.3584535081977743E-11</v>
      </c>
      <c r="D68" s="111">
        <f>IFERROR(D9/$B68,0)</f>
        <v>1.5862010230781284E-10</v>
      </c>
      <c r="E68" s="111">
        <f>IFERROR(E9/$B68,0)</f>
        <v>7.785105002175124E-10</v>
      </c>
      <c r="F68" s="111">
        <f>IFERROR(F9/$B68,0)</f>
        <v>1.6535416582012367E-6</v>
      </c>
      <c r="G68" s="103">
        <f t="shared" si="49"/>
        <v>1.3351450694089408E-11</v>
      </c>
      <c r="H68" s="103">
        <f t="shared" si="50"/>
        <v>1.2512810754372202E-11</v>
      </c>
      <c r="I68" s="111">
        <f>IFERROR(I9/$B68,0)</f>
        <v>3.0096893259123034E-7</v>
      </c>
      <c r="J68" s="111">
        <f>IFERROR(J9/$B68,0)</f>
        <v>3.0096893259123034E-7</v>
      </c>
      <c r="K68" s="111">
        <f>IFERROR(K9/$B68,0)</f>
        <v>3.0096893259123034E-7</v>
      </c>
      <c r="L68" s="111">
        <f>IFERROR(L9/$B68,0)</f>
        <v>3.0096893259123034E-7</v>
      </c>
      <c r="M68" s="111">
        <f>IFERROR(M9/$B68,0)</f>
        <v>3.0096893259123034E-7</v>
      </c>
      <c r="N68" s="111">
        <f>IFERROR(N9/$B68,0)</f>
        <v>3.0181109336591217E-7</v>
      </c>
      <c r="O68" s="111">
        <f>IFERROR(O9/$B68,0)</f>
        <v>3.0432473618962277E-7</v>
      </c>
      <c r="P68" s="111">
        <f>IFERROR(P9/$B68,0)</f>
        <v>3.0111868059194883E-7</v>
      </c>
      <c r="Q68" s="111">
        <f>IFERROR(Q9/$B68,0)</f>
        <v>3.0337668405196028E-7</v>
      </c>
      <c r="R68" s="111">
        <f>IFERROR(R9/$B68,0)</f>
        <v>3.2848003642949924E-7</v>
      </c>
    </row>
    <row r="69" spans="1:18">
      <c r="A69" s="101" t="s">
        <v>324</v>
      </c>
      <c r="B69" s="106">
        <v>1.9999999999999999E-7</v>
      </c>
      <c r="C69" s="111">
        <f>IFERROR(C24/$B69,0)</f>
        <v>6.792266182535364E-5</v>
      </c>
      <c r="D69" s="111">
        <f>IFERROR(D24/$B69,0)</f>
        <v>7.9310035291896188E-4</v>
      </c>
      <c r="E69" s="111">
        <f>IFERROR(E24/$B69,0)</f>
        <v>3.8925517225770622E-3</v>
      </c>
      <c r="F69" s="111">
        <f>IFERROR(F24/$B69,0)</f>
        <v>8.0790185591530452</v>
      </c>
      <c r="G69" s="103">
        <f t="shared" si="49"/>
        <v>6.6757227529815787E-5</v>
      </c>
      <c r="H69" s="103">
        <f t="shared" si="50"/>
        <v>6.2564030201719333E-5</v>
      </c>
      <c r="I69" s="111">
        <f>IFERROR(I24/$B69,0)</f>
        <v>1.4378947644872826</v>
      </c>
      <c r="J69" s="111">
        <f>IFERROR(J24/$B69,0)</f>
        <v>1.4378947644872826</v>
      </c>
      <c r="K69" s="111">
        <f>IFERROR(K24/$B69,0)</f>
        <v>1.4378947644872826</v>
      </c>
      <c r="L69" s="111">
        <f>IFERROR(L24/$B69,0)</f>
        <v>1.4378947644872826</v>
      </c>
      <c r="M69" s="111">
        <f>IFERROR(M24/$B69,0)</f>
        <v>1.4378947644872826</v>
      </c>
      <c r="N69" s="111">
        <f>IFERROR(N24/$B69,0)</f>
        <v>1.5568926486357684</v>
      </c>
      <c r="O69" s="111">
        <f>IFERROR(O24/$B69,0)</f>
        <v>1.5227560050568907</v>
      </c>
      <c r="P69" s="111">
        <f>IFERROR(P24/$B69,0)</f>
        <v>1.5471874166888822</v>
      </c>
      <c r="Q69" s="111">
        <f>IFERROR(Q24/$B69,0)</f>
        <v>1.489086829400966</v>
      </c>
      <c r="R69" s="111">
        <f>IFERROR(R24/$B69,0)</f>
        <v>1.6049165120593689</v>
      </c>
    </row>
    <row r="70" spans="1:18">
      <c r="A70" s="101" t="s">
        <v>325</v>
      </c>
      <c r="B70" s="106">
        <v>0.99979000004200003</v>
      </c>
      <c r="C70" s="111">
        <f>IFERROR(C20/$B70,0)</f>
        <v>1.3587385715500311E-11</v>
      </c>
      <c r="D70" s="111">
        <f>IFERROR(D20/$B70,0)</f>
        <v>1.5865338778856453E-10</v>
      </c>
      <c r="E70" s="111">
        <f>IFERROR(E20/$B70,0)</f>
        <v>7.7867386599456693E-10</v>
      </c>
      <c r="F70" s="111">
        <f>IFERROR(F20/$B70,0)</f>
        <v>1.6287677799386729E-6</v>
      </c>
      <c r="G70" s="103">
        <f t="shared" si="49"/>
        <v>1.3354250753184548E-11</v>
      </c>
      <c r="H70" s="103">
        <f t="shared" si="50"/>
        <v>1.2515435032247721E-11</v>
      </c>
      <c r="I70" s="111">
        <f>IFERROR(I20/$B70,0)</f>
        <v>2.9267008664786324E-7</v>
      </c>
      <c r="J70" s="111">
        <f>IFERROR(J20/$B70,0)</f>
        <v>2.9267008664786324E-7</v>
      </c>
      <c r="K70" s="111">
        <f>IFERROR(K20/$B70,0)</f>
        <v>2.9267008664786324E-7</v>
      </c>
      <c r="L70" s="111">
        <f>IFERROR(L20/$B70,0)</f>
        <v>2.9267008664786324E-7</v>
      </c>
      <c r="M70" s="111">
        <f>IFERROR(M20/$B70,0)</f>
        <v>2.9267008664786324E-7</v>
      </c>
      <c r="N70" s="111">
        <f>IFERROR(N20/$B70,0)</f>
        <v>3.0490725358571405E-7</v>
      </c>
      <c r="O70" s="111">
        <f>IFERROR(O20/$B70,0)</f>
        <v>3.0381775920197294E-7</v>
      </c>
      <c r="P70" s="111">
        <f>IFERROR(P20/$B70,0)</f>
        <v>3.0557651585355423E-7</v>
      </c>
      <c r="Q70" s="111">
        <f>IFERROR(Q20/$B70,0)</f>
        <v>3.0120916682300096E-7</v>
      </c>
      <c r="R70" s="111">
        <f>IFERROR(R20/$B70,0)</f>
        <v>3.2355864579272562E-7</v>
      </c>
    </row>
    <row r="71" spans="1:18">
      <c r="A71" s="101" t="s">
        <v>326</v>
      </c>
      <c r="B71" s="106">
        <v>2.0999995799999999E-4</v>
      </c>
      <c r="C71" s="111">
        <f>IFERROR(C29/$B71,0)</f>
        <v>6.4688262295132114E-8</v>
      </c>
      <c r="D71" s="111">
        <f>IFERROR(D29/$B71,0)</f>
        <v>7.5533382051339457E-7</v>
      </c>
      <c r="E71" s="111">
        <f>IFERROR(E29/$B71,0)</f>
        <v>3.7071928581786308E-6</v>
      </c>
      <c r="F71" s="111">
        <f>IFERROR(F29/$B71,0)</f>
        <v>7.8094096052519569E-3</v>
      </c>
      <c r="G71" s="103">
        <f t="shared" si="49"/>
        <v>6.3578332392078252E-8</v>
      </c>
      <c r="H71" s="103">
        <f t="shared" si="50"/>
        <v>5.9584809386321936E-8</v>
      </c>
      <c r="I71" s="111">
        <f>IFERROR(I29/$B71,0)</f>
        <v>0</v>
      </c>
      <c r="J71" s="111">
        <f>IFERROR(J29/$B71,0)</f>
        <v>0</v>
      </c>
      <c r="K71" s="111">
        <f>IFERROR(K29/$B71,0)</f>
        <v>0</v>
      </c>
      <c r="L71" s="111">
        <f>IFERROR(L29/$B71,0)</f>
        <v>0</v>
      </c>
      <c r="M71" s="111">
        <f>IFERROR(M29/$B71,0)</f>
        <v>0</v>
      </c>
      <c r="N71" s="111">
        <f>IFERROR(N29/$B71,0)</f>
        <v>1.4431707013595888E-3</v>
      </c>
      <c r="O71" s="111">
        <f>IFERROR(O29/$B71,0)</f>
        <v>1.4398987353969911E-3</v>
      </c>
      <c r="P71" s="111">
        <f>IFERROR(P29/$B71,0)</f>
        <v>1.4360888292176376E-3</v>
      </c>
      <c r="Q71" s="111">
        <f>IFERROR(Q29/$B71,0)</f>
        <v>1.4502072259626663E-3</v>
      </c>
      <c r="R71" s="111">
        <f>IFERROR(R29/$B71,0)</f>
        <v>1.5513580434475241E-3</v>
      </c>
    </row>
    <row r="72" spans="1:18">
      <c r="A72" s="101" t="s">
        <v>327</v>
      </c>
      <c r="B72" s="106">
        <v>1</v>
      </c>
      <c r="C72" s="111">
        <f>IFERROR(C16/$B72,0)</f>
        <v>1.3584532365070727E-11</v>
      </c>
      <c r="D72" s="111">
        <f>IFERROR(D16/$B72,0)</f>
        <v>1.5862007058379238E-10</v>
      </c>
      <c r="E72" s="111">
        <f>IFERROR(E16/$B72,0)</f>
        <v>7.7851034451541239E-10</v>
      </c>
      <c r="F72" s="111">
        <f>IFERROR(F16/$B72,0)</f>
        <v>1.431724807951173E-6</v>
      </c>
      <c r="G72" s="103">
        <f t="shared" si="49"/>
        <v>1.3351431321530112E-11</v>
      </c>
      <c r="H72" s="103">
        <f t="shared" si="50"/>
        <v>1.2512793581869559E-11</v>
      </c>
      <c r="I72" s="111">
        <f>IFERROR(I16/$B72,0)</f>
        <v>2.3721066256512467E-7</v>
      </c>
      <c r="J72" s="111">
        <f>IFERROR(J16/$B72,0)</f>
        <v>2.3721066256512467E-7</v>
      </c>
      <c r="K72" s="111">
        <f>IFERROR(K16/$B72,0)</f>
        <v>2.3721066256512467E-7</v>
      </c>
      <c r="L72" s="111">
        <f>IFERROR(L16/$B72,0)</f>
        <v>2.3721066256512467E-7</v>
      </c>
      <c r="M72" s="111">
        <f>IFERROR(M16/$B72,0)</f>
        <v>2.3721066256512467E-7</v>
      </c>
      <c r="N72" s="111">
        <f>IFERROR(N16/$B72,0)</f>
        <v>3.005145797598629E-7</v>
      </c>
      <c r="O72" s="111">
        <f>IFERROR(O16/$B72,0)</f>
        <v>2.9193063034526461E-7</v>
      </c>
      <c r="P72" s="111">
        <f>IFERROR(P16/$B72,0)</f>
        <v>2.9959791098581151E-7</v>
      </c>
      <c r="Q72" s="111">
        <f>IFERROR(Q16/$B72,0)</f>
        <v>3.0114591291061893E-7</v>
      </c>
      <c r="R72" s="111">
        <f>IFERROR(R16/$B72,0)</f>
        <v>2.844155844155844E-7</v>
      </c>
    </row>
    <row r="73" spans="1:18">
      <c r="A73" s="101" t="s">
        <v>328</v>
      </c>
      <c r="B73" s="106">
        <v>1</v>
      </c>
      <c r="C73" s="111">
        <f>IFERROR(C7/$B73,0)</f>
        <v>1.3584532365070727E-11</v>
      </c>
      <c r="D73" s="111">
        <f>IFERROR(D7/$B73,0)</f>
        <v>1.5862007058379238E-10</v>
      </c>
      <c r="E73" s="111">
        <f>IFERROR(E7/$B73,0)</f>
        <v>7.7851034451541239E-10</v>
      </c>
      <c r="F73" s="111">
        <f>IFERROR(F7/$B73,0)</f>
        <v>1.5733660322671979E-6</v>
      </c>
      <c r="G73" s="103">
        <f t="shared" si="49"/>
        <v>1.3351442530259105E-11</v>
      </c>
      <c r="H73" s="103">
        <f t="shared" si="50"/>
        <v>1.2512803426722976E-11</v>
      </c>
      <c r="I73" s="111">
        <f>IFERROR(I7/$B73,0)</f>
        <v>2.6531304516379147E-7</v>
      </c>
      <c r="J73" s="111">
        <f>IFERROR(J7/$B73,0)</f>
        <v>2.6531304516379147E-7</v>
      </c>
      <c r="K73" s="111">
        <f>IFERROR(K7/$B73,0)</f>
        <v>2.6531304516379147E-7</v>
      </c>
      <c r="L73" s="111">
        <f>IFERROR(L7/$B73,0)</f>
        <v>2.6531304516379147E-7</v>
      </c>
      <c r="M73" s="111">
        <f>IFERROR(M7/$B73,0)</f>
        <v>2.6531304516379147E-7</v>
      </c>
      <c r="N73" s="111">
        <f>IFERROR(N7/$B73,0)</f>
        <v>3.280121338515498E-7</v>
      </c>
      <c r="O73" s="111">
        <f>IFERROR(O7/$B73,0)</f>
        <v>3.1309614754992928E-7</v>
      </c>
      <c r="P73" s="111">
        <f>IFERROR(P7/$B73,0)</f>
        <v>3.0584415584415598E-7</v>
      </c>
      <c r="Q73" s="111">
        <f>IFERROR(Q7/$B73,0)</f>
        <v>3.2530717036493663E-7</v>
      </c>
      <c r="R73" s="111">
        <f>IFERROR(R7/$B73,0)</f>
        <v>3.1255295506632401E-7</v>
      </c>
    </row>
    <row r="74" spans="1:18">
      <c r="A74" s="101" t="s">
        <v>329</v>
      </c>
      <c r="B74" s="107">
        <v>1.9000000000000001E-8</v>
      </c>
      <c r="C74" s="111">
        <f>IFERROR(C12/$B74,0)</f>
        <v>7.1497538763530143E-4</v>
      </c>
      <c r="D74" s="111">
        <f>IFERROR(D12/$B74,0)</f>
        <v>8.3484247675680197E-3</v>
      </c>
      <c r="E74" s="111">
        <f>IFERROR(E12/$B74,0)</f>
        <v>4.0974228658705911E-2</v>
      </c>
      <c r="F74" s="111">
        <f>IFERROR(F12/$B74,0)</f>
        <v>83.555726350175874</v>
      </c>
      <c r="G74" s="103">
        <f t="shared" si="49"/>
        <v>7.027075549027879E-4</v>
      </c>
      <c r="H74" s="103">
        <f t="shared" si="50"/>
        <v>6.5856864822989977E-4</v>
      </c>
      <c r="I74" s="111">
        <f>IFERROR(I12/$B74,0)</f>
        <v>0</v>
      </c>
      <c r="J74" s="111">
        <f>IFERROR(J12/$B74,0)</f>
        <v>0</v>
      </c>
      <c r="K74" s="111">
        <f>IFERROR(K12/$B74,0)</f>
        <v>0</v>
      </c>
      <c r="L74" s="111">
        <f>IFERROR(L12/$B74,0)</f>
        <v>0</v>
      </c>
      <c r="M74" s="111">
        <f>IFERROR(M12/$B74,0)</f>
        <v>0</v>
      </c>
      <c r="N74" s="111">
        <f>IFERROR(N12/$B74,0)</f>
        <v>16.748603928345737</v>
      </c>
      <c r="O74" s="111">
        <f>IFERROR(O12/$B74,0)</f>
        <v>16.225957609703912</v>
      </c>
      <c r="P74" s="111">
        <f>IFERROR(P12/$B74,0)</f>
        <v>16.122737986504227</v>
      </c>
      <c r="Q74" s="111">
        <f>IFERROR(Q12/$B74,0)</f>
        <v>16.93242046995282</v>
      </c>
      <c r="R74" s="111">
        <f>IFERROR(R12/$B74,0)</f>
        <v>16.598546458911656</v>
      </c>
    </row>
    <row r="75" spans="1:18">
      <c r="A75" s="101" t="s">
        <v>330</v>
      </c>
      <c r="B75" s="106">
        <v>1</v>
      </c>
      <c r="C75" s="111">
        <f>IFERROR(C18/$B75,0)</f>
        <v>1.3584532365070727E-11</v>
      </c>
      <c r="D75" s="111">
        <f>IFERROR(D18/$B75,0)</f>
        <v>1.5862007058379238E-10</v>
      </c>
      <c r="E75" s="111">
        <f>IFERROR(E18/$B75,0)</f>
        <v>7.7851034451541239E-10</v>
      </c>
      <c r="F75" s="111">
        <f>IFERROR(F18/$B75,0)</f>
        <v>1.6244569936369076E-6</v>
      </c>
      <c r="G75" s="103">
        <f t="shared" si="49"/>
        <v>1.3351446093642765E-11</v>
      </c>
      <c r="H75" s="103">
        <f t="shared" si="50"/>
        <v>1.251280655651471E-11</v>
      </c>
      <c r="I75" s="111">
        <f>IFERROR(I18/$B75,0)</f>
        <v>2.9260862594195936E-7</v>
      </c>
      <c r="J75" s="111">
        <f>IFERROR(J18/$B75,0)</f>
        <v>2.9260862594195936E-7</v>
      </c>
      <c r="K75" s="111">
        <f>IFERROR(K18/$B75,0)</f>
        <v>2.9260862594195936E-7</v>
      </c>
      <c r="L75" s="111">
        <f>IFERROR(L18/$B75,0)</f>
        <v>2.9260862594195936E-7</v>
      </c>
      <c r="M75" s="111">
        <f>IFERROR(M18/$B75,0)</f>
        <v>2.9260862594195936E-7</v>
      </c>
      <c r="N75" s="111">
        <f>IFERROR(N18/$B75,0)</f>
        <v>3.0382276546982435E-7</v>
      </c>
      <c r="O75" s="111">
        <f>IFERROR(O18/$B75,0)</f>
        <v>3.0375262131636081E-7</v>
      </c>
      <c r="P75" s="111">
        <f>IFERROR(P18/$B75,0)</f>
        <v>3.0578013535760025E-7</v>
      </c>
      <c r="Q75" s="111">
        <f>IFERROR(Q18/$B75,0)</f>
        <v>3.0107591153616268E-7</v>
      </c>
      <c r="R75" s="111">
        <f>IFERROR(R18/$B75,0)</f>
        <v>3.2270229770229759E-7</v>
      </c>
    </row>
    <row r="76" spans="1:18">
      <c r="A76" s="101" t="s">
        <v>331</v>
      </c>
      <c r="B76" s="106">
        <v>1.339E-6</v>
      </c>
      <c r="C76" s="111">
        <f>IFERROR(C27/$B76,0)</f>
        <v>1.0145281826042365E-5</v>
      </c>
      <c r="D76" s="111">
        <f>IFERROR(D27/$B76,0)</f>
        <v>1.1846159117534905E-4</v>
      </c>
      <c r="E76" s="111">
        <f>IFERROR(E27/$B76,0)</f>
        <v>5.8141175841330275E-4</v>
      </c>
      <c r="F76" s="111">
        <f>IFERROR(F27/$B76,0)</f>
        <v>1.1350492531582808</v>
      </c>
      <c r="G76" s="103">
        <f t="shared" si="49"/>
        <v>9.9712012990066417E-6</v>
      </c>
      <c r="H76" s="103">
        <f t="shared" si="50"/>
        <v>9.3448841833042322E-6</v>
      </c>
      <c r="I76" s="111">
        <f>IFERROR(I27/$B76,0)</f>
        <v>0.19522881458918009</v>
      </c>
      <c r="J76" s="111">
        <f>IFERROR(J27/$B76,0)</f>
        <v>0.19522881458918009</v>
      </c>
      <c r="K76" s="111">
        <f>IFERROR(K27/$B76,0)</f>
        <v>0.19522881458918009</v>
      </c>
      <c r="L76" s="111">
        <f>IFERROR(L27/$B76,0)</f>
        <v>0.19522881458918009</v>
      </c>
      <c r="M76" s="111">
        <f>IFERROR(M27/$B76,0)</f>
        <v>0.19522881458918009</v>
      </c>
      <c r="N76" s="111">
        <f>IFERROR(N27/$B76,0)</f>
        <v>0.21950501765408689</v>
      </c>
      <c r="O76" s="111">
        <f>IFERROR(O27/$B76,0)</f>
        <v>0.23253190345678867</v>
      </c>
      <c r="P76" s="111">
        <f>IFERROR(P27/$B76,0)</f>
        <v>0.23522324493198285</v>
      </c>
      <c r="Q76" s="111">
        <f>IFERROR(Q27/$B76,0)</f>
        <v>0.23333975924153805</v>
      </c>
      <c r="R76" s="111">
        <f>IFERROR(R27/$B76,0)</f>
        <v>0.22548027028982978</v>
      </c>
    </row>
  </sheetData>
  <sheetProtection algorithmName="SHA-512" hashValue="op0VIeo64Nss7oSZ8n1oGUAWTLQJJ/UQLhE3BMg4zrywwQI2tNMzcBWv70Q7DSvvo5aDs7bqIBRUEOGFOj3q3w==" saltValue="6t+NZFKUj8UJzTOhK5CJpg==" spinCount="100000" sheet="1" objects="1" scenarios="1" formatColumns="0" autoFilter="0"/>
  <autoFilter ref="A1:R76" xr:uid="{00000000-0009-0000-0000-00000F000000}"/>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499984740745262"/>
  </sheetPr>
  <dimension ref="A1:R76"/>
  <sheetViews>
    <sheetView workbookViewId="0">
      <pane xSplit="2" ySplit="1" topLeftCell="C2" activePane="bottomRight" state="frozen"/>
      <selection activeCell="P1394" sqref="P1394"/>
      <selection pane="topRight" activeCell="P1394" sqref="P1394"/>
      <selection pane="bottomLeft" activeCell="P1394" sqref="P1394"/>
      <selection pane="bottomRight" activeCell="C2" sqref="C2"/>
    </sheetView>
  </sheetViews>
  <sheetFormatPr defaultRowHeight="14.25"/>
  <cols>
    <col min="1" max="1" width="14.53125" style="1" bestFit="1" customWidth="1"/>
    <col min="2" max="2" width="11.73046875" style="1" bestFit="1" customWidth="1"/>
    <col min="3" max="3" width="13.06640625" style="9" bestFit="1" customWidth="1"/>
    <col min="4" max="4" width="15.6640625" style="9" bestFit="1" customWidth="1"/>
    <col min="5" max="5" width="15.53125" style="9" bestFit="1" customWidth="1"/>
    <col min="6" max="6" width="13.1328125" style="9" bestFit="1" customWidth="1"/>
    <col min="7" max="7" width="14.3984375" style="9" bestFit="1" customWidth="1"/>
    <col min="8" max="8" width="14.53125" style="9" bestFit="1" customWidth="1"/>
    <col min="9" max="9" width="11.06640625" style="9" bestFit="1" customWidth="1"/>
    <col min="10" max="11" width="12.796875" style="9" bestFit="1" customWidth="1"/>
    <col min="12" max="12" width="13.796875" style="9" bestFit="1" customWidth="1"/>
    <col min="13" max="13" width="11.3984375" style="9" bestFit="1" customWidth="1"/>
    <col min="14" max="14" width="11.06640625" style="9" bestFit="1" customWidth="1"/>
    <col min="15" max="16" width="12.796875" style="9" bestFit="1" customWidth="1"/>
    <col min="17" max="17" width="13.796875" style="9" bestFit="1" customWidth="1"/>
    <col min="18" max="18" width="11.3984375" style="9" bestFit="1" customWidth="1"/>
    <col min="19" max="255" width="9.06640625" style="9"/>
    <col min="256" max="256" width="15.3984375" style="9" bestFit="1" customWidth="1"/>
    <col min="257" max="257" width="11.1328125" style="9" bestFit="1" customWidth="1"/>
    <col min="258" max="258" width="14.59765625" style="9" bestFit="1" customWidth="1"/>
    <col min="259" max="259" width="17.3984375" style="9" bestFit="1" customWidth="1"/>
    <col min="260" max="260" width="17.59765625" style="9" bestFit="1" customWidth="1"/>
    <col min="261" max="261" width="14.73046875" style="9" bestFit="1" customWidth="1"/>
    <col min="262" max="262" width="14.3984375" style="9" bestFit="1" customWidth="1"/>
    <col min="263" max="263" width="12.1328125" style="9" bestFit="1" customWidth="1"/>
    <col min="264" max="264" width="12.3984375" style="9" bestFit="1" customWidth="1"/>
    <col min="265" max="266" width="13.86328125" style="9" bestFit="1" customWidth="1"/>
    <col min="267" max="267" width="14.86328125" style="9" bestFit="1" customWidth="1"/>
    <col min="268" max="268" width="12.1328125" style="9" bestFit="1" customWidth="1"/>
    <col min="269" max="269" width="12.3984375" style="9" bestFit="1" customWidth="1"/>
    <col min="270" max="271" width="13.86328125" style="9" bestFit="1" customWidth="1"/>
    <col min="272" max="272" width="14.86328125" style="9" bestFit="1" customWidth="1"/>
    <col min="273" max="511" width="9.06640625" style="9"/>
    <col min="512" max="512" width="15.3984375" style="9" bestFit="1" customWidth="1"/>
    <col min="513" max="513" width="11.1328125" style="9" bestFit="1" customWidth="1"/>
    <col min="514" max="514" width="14.59765625" style="9" bestFit="1" customWidth="1"/>
    <col min="515" max="515" width="17.3984375" style="9" bestFit="1" customWidth="1"/>
    <col min="516" max="516" width="17.59765625" style="9" bestFit="1" customWidth="1"/>
    <col min="517" max="517" width="14.73046875" style="9" bestFit="1" customWidth="1"/>
    <col min="518" max="518" width="14.3984375" style="9" bestFit="1" customWidth="1"/>
    <col min="519" max="519" width="12.1328125" style="9" bestFit="1" customWidth="1"/>
    <col min="520" max="520" width="12.3984375" style="9" bestFit="1" customWidth="1"/>
    <col min="521" max="522" width="13.86328125" style="9" bestFit="1" customWidth="1"/>
    <col min="523" max="523" width="14.86328125" style="9" bestFit="1" customWidth="1"/>
    <col min="524" max="524" width="12.1328125" style="9" bestFit="1" customWidth="1"/>
    <col min="525" max="525" width="12.3984375" style="9" bestFit="1" customWidth="1"/>
    <col min="526" max="527" width="13.86328125" style="9" bestFit="1" customWidth="1"/>
    <col min="528" max="528" width="14.86328125" style="9" bestFit="1" customWidth="1"/>
    <col min="529" max="767" width="9.06640625" style="9"/>
    <col min="768" max="768" width="15.3984375" style="9" bestFit="1" customWidth="1"/>
    <col min="769" max="769" width="11.1328125" style="9" bestFit="1" customWidth="1"/>
    <col min="770" max="770" width="14.59765625" style="9" bestFit="1" customWidth="1"/>
    <col min="771" max="771" width="17.3984375" style="9" bestFit="1" customWidth="1"/>
    <col min="772" max="772" width="17.59765625" style="9" bestFit="1" customWidth="1"/>
    <col min="773" max="773" width="14.73046875" style="9" bestFit="1" customWidth="1"/>
    <col min="774" max="774" width="14.3984375" style="9" bestFit="1" customWidth="1"/>
    <col min="775" max="775" width="12.1328125" style="9" bestFit="1" customWidth="1"/>
    <col min="776" max="776" width="12.3984375" style="9" bestFit="1" customWidth="1"/>
    <col min="777" max="778" width="13.86328125" style="9" bestFit="1" customWidth="1"/>
    <col min="779" max="779" width="14.86328125" style="9" bestFit="1" customWidth="1"/>
    <col min="780" max="780" width="12.1328125" style="9" bestFit="1" customWidth="1"/>
    <col min="781" max="781" width="12.3984375" style="9" bestFit="1" customWidth="1"/>
    <col min="782" max="783" width="13.86328125" style="9" bestFit="1" customWidth="1"/>
    <col min="784" max="784" width="14.86328125" style="9" bestFit="1" customWidth="1"/>
    <col min="785" max="1023" width="9.06640625" style="9"/>
    <col min="1024" max="1024" width="15.3984375" style="9" bestFit="1" customWidth="1"/>
    <col min="1025" max="1025" width="11.1328125" style="9" bestFit="1" customWidth="1"/>
    <col min="1026" max="1026" width="14.59765625" style="9" bestFit="1" customWidth="1"/>
    <col min="1027" max="1027" width="17.3984375" style="9" bestFit="1" customWidth="1"/>
    <col min="1028" max="1028" width="17.59765625" style="9" bestFit="1" customWidth="1"/>
    <col min="1029" max="1029" width="14.73046875" style="9" bestFit="1" customWidth="1"/>
    <col min="1030" max="1030" width="14.3984375" style="9" bestFit="1" customWidth="1"/>
    <col min="1031" max="1031" width="12.1328125" style="9" bestFit="1" customWidth="1"/>
    <col min="1032" max="1032" width="12.3984375" style="9" bestFit="1" customWidth="1"/>
    <col min="1033" max="1034" width="13.86328125" style="9" bestFit="1" customWidth="1"/>
    <col min="1035" max="1035" width="14.86328125" style="9" bestFit="1" customWidth="1"/>
    <col min="1036" max="1036" width="12.1328125" style="9" bestFit="1" customWidth="1"/>
    <col min="1037" max="1037" width="12.3984375" style="9" bestFit="1" customWidth="1"/>
    <col min="1038" max="1039" width="13.86328125" style="9" bestFit="1" customWidth="1"/>
    <col min="1040" max="1040" width="14.86328125" style="9" bestFit="1" customWidth="1"/>
    <col min="1041" max="1279" width="9.06640625" style="9"/>
    <col min="1280" max="1280" width="15.3984375" style="9" bestFit="1" customWidth="1"/>
    <col min="1281" max="1281" width="11.1328125" style="9" bestFit="1" customWidth="1"/>
    <col min="1282" max="1282" width="14.59765625" style="9" bestFit="1" customWidth="1"/>
    <col min="1283" max="1283" width="17.3984375" style="9" bestFit="1" customWidth="1"/>
    <col min="1284" max="1284" width="17.59765625" style="9" bestFit="1" customWidth="1"/>
    <col min="1285" max="1285" width="14.73046875" style="9" bestFit="1" customWidth="1"/>
    <col min="1286" max="1286" width="14.3984375" style="9" bestFit="1" customWidth="1"/>
    <col min="1287" max="1287" width="12.1328125" style="9" bestFit="1" customWidth="1"/>
    <col min="1288" max="1288" width="12.3984375" style="9" bestFit="1" customWidth="1"/>
    <col min="1289" max="1290" width="13.86328125" style="9" bestFit="1" customWidth="1"/>
    <col min="1291" max="1291" width="14.86328125" style="9" bestFit="1" customWidth="1"/>
    <col min="1292" max="1292" width="12.1328125" style="9" bestFit="1" customWidth="1"/>
    <col min="1293" max="1293" width="12.3984375" style="9" bestFit="1" customWidth="1"/>
    <col min="1294" max="1295" width="13.86328125" style="9" bestFit="1" customWidth="1"/>
    <col min="1296" max="1296" width="14.86328125" style="9" bestFit="1" customWidth="1"/>
    <col min="1297" max="1535" width="9.06640625" style="9"/>
    <col min="1536" max="1536" width="15.3984375" style="9" bestFit="1" customWidth="1"/>
    <col min="1537" max="1537" width="11.1328125" style="9" bestFit="1" customWidth="1"/>
    <col min="1538" max="1538" width="14.59765625" style="9" bestFit="1" customWidth="1"/>
    <col min="1539" max="1539" width="17.3984375" style="9" bestFit="1" customWidth="1"/>
    <col min="1540" max="1540" width="17.59765625" style="9" bestFit="1" customWidth="1"/>
    <col min="1541" max="1541" width="14.73046875" style="9" bestFit="1" customWidth="1"/>
    <col min="1542" max="1542" width="14.3984375" style="9" bestFit="1" customWidth="1"/>
    <col min="1543" max="1543" width="12.1328125" style="9" bestFit="1" customWidth="1"/>
    <col min="1544" max="1544" width="12.3984375" style="9" bestFit="1" customWidth="1"/>
    <col min="1545" max="1546" width="13.86328125" style="9" bestFit="1" customWidth="1"/>
    <col min="1547" max="1547" width="14.86328125" style="9" bestFit="1" customWidth="1"/>
    <col min="1548" max="1548" width="12.1328125" style="9" bestFit="1" customWidth="1"/>
    <col min="1549" max="1549" width="12.3984375" style="9" bestFit="1" customWidth="1"/>
    <col min="1550" max="1551" width="13.86328125" style="9" bestFit="1" customWidth="1"/>
    <col min="1552" max="1552" width="14.86328125" style="9" bestFit="1" customWidth="1"/>
    <col min="1553" max="1791" width="9.06640625" style="9"/>
    <col min="1792" max="1792" width="15.3984375" style="9" bestFit="1" customWidth="1"/>
    <col min="1793" max="1793" width="11.1328125" style="9" bestFit="1" customWidth="1"/>
    <col min="1794" max="1794" width="14.59765625" style="9" bestFit="1" customWidth="1"/>
    <col min="1795" max="1795" width="17.3984375" style="9" bestFit="1" customWidth="1"/>
    <col min="1796" max="1796" width="17.59765625" style="9" bestFit="1" customWidth="1"/>
    <col min="1797" max="1797" width="14.73046875" style="9" bestFit="1" customWidth="1"/>
    <col min="1798" max="1798" width="14.3984375" style="9" bestFit="1" customWidth="1"/>
    <col min="1799" max="1799" width="12.1328125" style="9" bestFit="1" customWidth="1"/>
    <col min="1800" max="1800" width="12.3984375" style="9" bestFit="1" customWidth="1"/>
    <col min="1801" max="1802" width="13.86328125" style="9" bestFit="1" customWidth="1"/>
    <col min="1803" max="1803" width="14.86328125" style="9" bestFit="1" customWidth="1"/>
    <col min="1804" max="1804" width="12.1328125" style="9" bestFit="1" customWidth="1"/>
    <col min="1805" max="1805" width="12.3984375" style="9" bestFit="1" customWidth="1"/>
    <col min="1806" max="1807" width="13.86328125" style="9" bestFit="1" customWidth="1"/>
    <col min="1808" max="1808" width="14.86328125" style="9" bestFit="1" customWidth="1"/>
    <col min="1809" max="2047" width="9.06640625" style="9"/>
    <col min="2048" max="2048" width="15.3984375" style="9" bestFit="1" customWidth="1"/>
    <col min="2049" max="2049" width="11.1328125" style="9" bestFit="1" customWidth="1"/>
    <col min="2050" max="2050" width="14.59765625" style="9" bestFit="1" customWidth="1"/>
    <col min="2051" max="2051" width="17.3984375" style="9" bestFit="1" customWidth="1"/>
    <col min="2052" max="2052" width="17.59765625" style="9" bestFit="1" customWidth="1"/>
    <col min="2053" max="2053" width="14.73046875" style="9" bestFit="1" customWidth="1"/>
    <col min="2054" max="2054" width="14.3984375" style="9" bestFit="1" customWidth="1"/>
    <col min="2055" max="2055" width="12.1328125" style="9" bestFit="1" customWidth="1"/>
    <col min="2056" max="2056" width="12.3984375" style="9" bestFit="1" customWidth="1"/>
    <col min="2057" max="2058" width="13.86328125" style="9" bestFit="1" customWidth="1"/>
    <col min="2059" max="2059" width="14.86328125" style="9" bestFit="1" customWidth="1"/>
    <col min="2060" max="2060" width="12.1328125" style="9" bestFit="1" customWidth="1"/>
    <col min="2061" max="2061" width="12.3984375" style="9" bestFit="1" customWidth="1"/>
    <col min="2062" max="2063" width="13.86328125" style="9" bestFit="1" customWidth="1"/>
    <col min="2064" max="2064" width="14.86328125" style="9" bestFit="1" customWidth="1"/>
    <col min="2065" max="2303" width="9.06640625" style="9"/>
    <col min="2304" max="2304" width="15.3984375" style="9" bestFit="1" customWidth="1"/>
    <col min="2305" max="2305" width="11.1328125" style="9" bestFit="1" customWidth="1"/>
    <col min="2306" max="2306" width="14.59765625" style="9" bestFit="1" customWidth="1"/>
    <col min="2307" max="2307" width="17.3984375" style="9" bestFit="1" customWidth="1"/>
    <col min="2308" max="2308" width="17.59765625" style="9" bestFit="1" customWidth="1"/>
    <col min="2309" max="2309" width="14.73046875" style="9" bestFit="1" customWidth="1"/>
    <col min="2310" max="2310" width="14.3984375" style="9" bestFit="1" customWidth="1"/>
    <col min="2311" max="2311" width="12.1328125" style="9" bestFit="1" customWidth="1"/>
    <col min="2312" max="2312" width="12.3984375" style="9" bestFit="1" customWidth="1"/>
    <col min="2313" max="2314" width="13.86328125" style="9" bestFit="1" customWidth="1"/>
    <col min="2315" max="2315" width="14.86328125" style="9" bestFit="1" customWidth="1"/>
    <col min="2316" max="2316" width="12.1328125" style="9" bestFit="1" customWidth="1"/>
    <col min="2317" max="2317" width="12.3984375" style="9" bestFit="1" customWidth="1"/>
    <col min="2318" max="2319" width="13.86328125" style="9" bestFit="1" customWidth="1"/>
    <col min="2320" max="2320" width="14.86328125" style="9" bestFit="1" customWidth="1"/>
    <col min="2321" max="2559" width="9.06640625" style="9"/>
    <col min="2560" max="2560" width="15.3984375" style="9" bestFit="1" customWidth="1"/>
    <col min="2561" max="2561" width="11.1328125" style="9" bestFit="1" customWidth="1"/>
    <col min="2562" max="2562" width="14.59765625" style="9" bestFit="1" customWidth="1"/>
    <col min="2563" max="2563" width="17.3984375" style="9" bestFit="1" customWidth="1"/>
    <col min="2564" max="2564" width="17.59765625" style="9" bestFit="1" customWidth="1"/>
    <col min="2565" max="2565" width="14.73046875" style="9" bestFit="1" customWidth="1"/>
    <col min="2566" max="2566" width="14.3984375" style="9" bestFit="1" customWidth="1"/>
    <col min="2567" max="2567" width="12.1328125" style="9" bestFit="1" customWidth="1"/>
    <col min="2568" max="2568" width="12.3984375" style="9" bestFit="1" customWidth="1"/>
    <col min="2569" max="2570" width="13.86328125" style="9" bestFit="1" customWidth="1"/>
    <col min="2571" max="2571" width="14.86328125" style="9" bestFit="1" customWidth="1"/>
    <col min="2572" max="2572" width="12.1328125" style="9" bestFit="1" customWidth="1"/>
    <col min="2573" max="2573" width="12.3984375" style="9" bestFit="1" customWidth="1"/>
    <col min="2574" max="2575" width="13.86328125" style="9" bestFit="1" customWidth="1"/>
    <col min="2576" max="2576" width="14.86328125" style="9" bestFit="1" customWidth="1"/>
    <col min="2577" max="2815" width="9.06640625" style="9"/>
    <col min="2816" max="2816" width="15.3984375" style="9" bestFit="1" customWidth="1"/>
    <col min="2817" max="2817" width="11.1328125" style="9" bestFit="1" customWidth="1"/>
    <col min="2818" max="2818" width="14.59765625" style="9" bestFit="1" customWidth="1"/>
    <col min="2819" max="2819" width="17.3984375" style="9" bestFit="1" customWidth="1"/>
    <col min="2820" max="2820" width="17.59765625" style="9" bestFit="1" customWidth="1"/>
    <col min="2821" max="2821" width="14.73046875" style="9" bestFit="1" customWidth="1"/>
    <col min="2822" max="2822" width="14.3984375" style="9" bestFit="1" customWidth="1"/>
    <col min="2823" max="2823" width="12.1328125" style="9" bestFit="1" customWidth="1"/>
    <col min="2824" max="2824" width="12.3984375" style="9" bestFit="1" customWidth="1"/>
    <col min="2825" max="2826" width="13.86328125" style="9" bestFit="1" customWidth="1"/>
    <col min="2827" max="2827" width="14.86328125" style="9" bestFit="1" customWidth="1"/>
    <col min="2828" max="2828" width="12.1328125" style="9" bestFit="1" customWidth="1"/>
    <col min="2829" max="2829" width="12.3984375" style="9" bestFit="1" customWidth="1"/>
    <col min="2830" max="2831" width="13.86328125" style="9" bestFit="1" customWidth="1"/>
    <col min="2832" max="2832" width="14.86328125" style="9" bestFit="1" customWidth="1"/>
    <col min="2833" max="3071" width="9.06640625" style="9"/>
    <col min="3072" max="3072" width="15.3984375" style="9" bestFit="1" customWidth="1"/>
    <col min="3073" max="3073" width="11.1328125" style="9" bestFit="1" customWidth="1"/>
    <col min="3074" max="3074" width="14.59765625" style="9" bestFit="1" customWidth="1"/>
    <col min="3075" max="3075" width="17.3984375" style="9" bestFit="1" customWidth="1"/>
    <col min="3076" max="3076" width="17.59765625" style="9" bestFit="1" customWidth="1"/>
    <col min="3077" max="3077" width="14.73046875" style="9" bestFit="1" customWidth="1"/>
    <col min="3078" max="3078" width="14.3984375" style="9" bestFit="1" customWidth="1"/>
    <col min="3079" max="3079" width="12.1328125" style="9" bestFit="1" customWidth="1"/>
    <col min="3080" max="3080" width="12.3984375" style="9" bestFit="1" customWidth="1"/>
    <col min="3081" max="3082" width="13.86328125" style="9" bestFit="1" customWidth="1"/>
    <col min="3083" max="3083" width="14.86328125" style="9" bestFit="1" customWidth="1"/>
    <col min="3084" max="3084" width="12.1328125" style="9" bestFit="1" customWidth="1"/>
    <col min="3085" max="3085" width="12.3984375" style="9" bestFit="1" customWidth="1"/>
    <col min="3086" max="3087" width="13.86328125" style="9" bestFit="1" customWidth="1"/>
    <col min="3088" max="3088" width="14.86328125" style="9" bestFit="1" customWidth="1"/>
    <col min="3089" max="3327" width="9.06640625" style="9"/>
    <col min="3328" max="3328" width="15.3984375" style="9" bestFit="1" customWidth="1"/>
    <col min="3329" max="3329" width="11.1328125" style="9" bestFit="1" customWidth="1"/>
    <col min="3330" max="3330" width="14.59765625" style="9" bestFit="1" customWidth="1"/>
    <col min="3331" max="3331" width="17.3984375" style="9" bestFit="1" customWidth="1"/>
    <col min="3332" max="3332" width="17.59765625" style="9" bestFit="1" customWidth="1"/>
    <col min="3333" max="3333" width="14.73046875" style="9" bestFit="1" customWidth="1"/>
    <col min="3334" max="3334" width="14.3984375" style="9" bestFit="1" customWidth="1"/>
    <col min="3335" max="3335" width="12.1328125" style="9" bestFit="1" customWidth="1"/>
    <col min="3336" max="3336" width="12.3984375" style="9" bestFit="1" customWidth="1"/>
    <col min="3337" max="3338" width="13.86328125" style="9" bestFit="1" customWidth="1"/>
    <col min="3339" max="3339" width="14.86328125" style="9" bestFit="1" customWidth="1"/>
    <col min="3340" max="3340" width="12.1328125" style="9" bestFit="1" customWidth="1"/>
    <col min="3341" max="3341" width="12.3984375" style="9" bestFit="1" customWidth="1"/>
    <col min="3342" max="3343" width="13.86328125" style="9" bestFit="1" customWidth="1"/>
    <col min="3344" max="3344" width="14.86328125" style="9" bestFit="1" customWidth="1"/>
    <col min="3345" max="3583" width="9.06640625" style="9"/>
    <col min="3584" max="3584" width="15.3984375" style="9" bestFit="1" customWidth="1"/>
    <col min="3585" max="3585" width="11.1328125" style="9" bestFit="1" customWidth="1"/>
    <col min="3586" max="3586" width="14.59765625" style="9" bestFit="1" customWidth="1"/>
    <col min="3587" max="3587" width="17.3984375" style="9" bestFit="1" customWidth="1"/>
    <col min="3588" max="3588" width="17.59765625" style="9" bestFit="1" customWidth="1"/>
    <col min="3589" max="3589" width="14.73046875" style="9" bestFit="1" customWidth="1"/>
    <col min="3590" max="3590" width="14.3984375" style="9" bestFit="1" customWidth="1"/>
    <col min="3591" max="3591" width="12.1328125" style="9" bestFit="1" customWidth="1"/>
    <col min="3592" max="3592" width="12.3984375" style="9" bestFit="1" customWidth="1"/>
    <col min="3593" max="3594" width="13.86328125" style="9" bestFit="1" customWidth="1"/>
    <col min="3595" max="3595" width="14.86328125" style="9" bestFit="1" customWidth="1"/>
    <col min="3596" max="3596" width="12.1328125" style="9" bestFit="1" customWidth="1"/>
    <col min="3597" max="3597" width="12.3984375" style="9" bestFit="1" customWidth="1"/>
    <col min="3598" max="3599" width="13.86328125" style="9" bestFit="1" customWidth="1"/>
    <col min="3600" max="3600" width="14.86328125" style="9" bestFit="1" customWidth="1"/>
    <col min="3601" max="3839" width="9.06640625" style="9"/>
    <col min="3840" max="3840" width="15.3984375" style="9" bestFit="1" customWidth="1"/>
    <col min="3841" max="3841" width="11.1328125" style="9" bestFit="1" customWidth="1"/>
    <col min="3842" max="3842" width="14.59765625" style="9" bestFit="1" customWidth="1"/>
    <col min="3843" max="3843" width="17.3984375" style="9" bestFit="1" customWidth="1"/>
    <col min="3844" max="3844" width="17.59765625" style="9" bestFit="1" customWidth="1"/>
    <col min="3845" max="3845" width="14.73046875" style="9" bestFit="1" customWidth="1"/>
    <col min="3846" max="3846" width="14.3984375" style="9" bestFit="1" customWidth="1"/>
    <col min="3847" max="3847" width="12.1328125" style="9" bestFit="1" customWidth="1"/>
    <col min="3848" max="3848" width="12.3984375" style="9" bestFit="1" customWidth="1"/>
    <col min="3849" max="3850" width="13.86328125" style="9" bestFit="1" customWidth="1"/>
    <col min="3851" max="3851" width="14.86328125" style="9" bestFit="1" customWidth="1"/>
    <col min="3852" max="3852" width="12.1328125" style="9" bestFit="1" customWidth="1"/>
    <col min="3853" max="3853" width="12.3984375" style="9" bestFit="1" customWidth="1"/>
    <col min="3854" max="3855" width="13.86328125" style="9" bestFit="1" customWidth="1"/>
    <col min="3856" max="3856" width="14.86328125" style="9" bestFit="1" customWidth="1"/>
    <col min="3857" max="4095" width="9.06640625" style="9"/>
    <col min="4096" max="4096" width="15.3984375" style="9" bestFit="1" customWidth="1"/>
    <col min="4097" max="4097" width="11.1328125" style="9" bestFit="1" customWidth="1"/>
    <col min="4098" max="4098" width="14.59765625" style="9" bestFit="1" customWidth="1"/>
    <col min="4099" max="4099" width="17.3984375" style="9" bestFit="1" customWidth="1"/>
    <col min="4100" max="4100" width="17.59765625" style="9" bestFit="1" customWidth="1"/>
    <col min="4101" max="4101" width="14.73046875" style="9" bestFit="1" customWidth="1"/>
    <col min="4102" max="4102" width="14.3984375" style="9" bestFit="1" customWidth="1"/>
    <col min="4103" max="4103" width="12.1328125" style="9" bestFit="1" customWidth="1"/>
    <col min="4104" max="4104" width="12.3984375" style="9" bestFit="1" customWidth="1"/>
    <col min="4105" max="4106" width="13.86328125" style="9" bestFit="1" customWidth="1"/>
    <col min="4107" max="4107" width="14.86328125" style="9" bestFit="1" customWidth="1"/>
    <col min="4108" max="4108" width="12.1328125" style="9" bestFit="1" customWidth="1"/>
    <col min="4109" max="4109" width="12.3984375" style="9" bestFit="1" customWidth="1"/>
    <col min="4110" max="4111" width="13.86328125" style="9" bestFit="1" customWidth="1"/>
    <col min="4112" max="4112" width="14.86328125" style="9" bestFit="1" customWidth="1"/>
    <col min="4113" max="4351" width="9.06640625" style="9"/>
    <col min="4352" max="4352" width="15.3984375" style="9" bestFit="1" customWidth="1"/>
    <col min="4353" max="4353" width="11.1328125" style="9" bestFit="1" customWidth="1"/>
    <col min="4354" max="4354" width="14.59765625" style="9" bestFit="1" customWidth="1"/>
    <col min="4355" max="4355" width="17.3984375" style="9" bestFit="1" customWidth="1"/>
    <col min="4356" max="4356" width="17.59765625" style="9" bestFit="1" customWidth="1"/>
    <col min="4357" max="4357" width="14.73046875" style="9" bestFit="1" customWidth="1"/>
    <col min="4358" max="4358" width="14.3984375" style="9" bestFit="1" customWidth="1"/>
    <col min="4359" max="4359" width="12.1328125" style="9" bestFit="1" customWidth="1"/>
    <col min="4360" max="4360" width="12.3984375" style="9" bestFit="1" customWidth="1"/>
    <col min="4361" max="4362" width="13.86328125" style="9" bestFit="1" customWidth="1"/>
    <col min="4363" max="4363" width="14.86328125" style="9" bestFit="1" customWidth="1"/>
    <col min="4364" max="4364" width="12.1328125" style="9" bestFit="1" customWidth="1"/>
    <col min="4365" max="4365" width="12.3984375" style="9" bestFit="1" customWidth="1"/>
    <col min="4366" max="4367" width="13.86328125" style="9" bestFit="1" customWidth="1"/>
    <col min="4368" max="4368" width="14.86328125" style="9" bestFit="1" customWidth="1"/>
    <col min="4369" max="4607" width="9.06640625" style="9"/>
    <col min="4608" max="4608" width="15.3984375" style="9" bestFit="1" customWidth="1"/>
    <col min="4609" max="4609" width="11.1328125" style="9" bestFit="1" customWidth="1"/>
    <col min="4610" max="4610" width="14.59765625" style="9" bestFit="1" customWidth="1"/>
    <col min="4611" max="4611" width="17.3984375" style="9" bestFit="1" customWidth="1"/>
    <col min="4612" max="4612" width="17.59765625" style="9" bestFit="1" customWidth="1"/>
    <col min="4613" max="4613" width="14.73046875" style="9" bestFit="1" customWidth="1"/>
    <col min="4614" max="4614" width="14.3984375" style="9" bestFit="1" customWidth="1"/>
    <col min="4615" max="4615" width="12.1328125" style="9" bestFit="1" customWidth="1"/>
    <col min="4616" max="4616" width="12.3984375" style="9" bestFit="1" customWidth="1"/>
    <col min="4617" max="4618" width="13.86328125" style="9" bestFit="1" customWidth="1"/>
    <col min="4619" max="4619" width="14.86328125" style="9" bestFit="1" customWidth="1"/>
    <col min="4620" max="4620" width="12.1328125" style="9" bestFit="1" customWidth="1"/>
    <col min="4621" max="4621" width="12.3984375" style="9" bestFit="1" customWidth="1"/>
    <col min="4622" max="4623" width="13.86328125" style="9" bestFit="1" customWidth="1"/>
    <col min="4624" max="4624" width="14.86328125" style="9" bestFit="1" customWidth="1"/>
    <col min="4625" max="4863" width="9.06640625" style="9"/>
    <col min="4864" max="4864" width="15.3984375" style="9" bestFit="1" customWidth="1"/>
    <col min="4865" max="4865" width="11.1328125" style="9" bestFit="1" customWidth="1"/>
    <col min="4866" max="4866" width="14.59765625" style="9" bestFit="1" customWidth="1"/>
    <col min="4867" max="4867" width="17.3984375" style="9" bestFit="1" customWidth="1"/>
    <col min="4868" max="4868" width="17.59765625" style="9" bestFit="1" customWidth="1"/>
    <col min="4869" max="4869" width="14.73046875" style="9" bestFit="1" customWidth="1"/>
    <col min="4870" max="4870" width="14.3984375" style="9" bestFit="1" customWidth="1"/>
    <col min="4871" max="4871" width="12.1328125" style="9" bestFit="1" customWidth="1"/>
    <col min="4872" max="4872" width="12.3984375" style="9" bestFit="1" customWidth="1"/>
    <col min="4873" max="4874" width="13.86328125" style="9" bestFit="1" customWidth="1"/>
    <col min="4875" max="4875" width="14.86328125" style="9" bestFit="1" customWidth="1"/>
    <col min="4876" max="4876" width="12.1328125" style="9" bestFit="1" customWidth="1"/>
    <col min="4877" max="4877" width="12.3984375" style="9" bestFit="1" customWidth="1"/>
    <col min="4878" max="4879" width="13.86328125" style="9" bestFit="1" customWidth="1"/>
    <col min="4880" max="4880" width="14.86328125" style="9" bestFit="1" customWidth="1"/>
    <col min="4881" max="5119" width="9.06640625" style="9"/>
    <col min="5120" max="5120" width="15.3984375" style="9" bestFit="1" customWidth="1"/>
    <col min="5121" max="5121" width="11.1328125" style="9" bestFit="1" customWidth="1"/>
    <col min="5122" max="5122" width="14.59765625" style="9" bestFit="1" customWidth="1"/>
    <col min="5123" max="5123" width="17.3984375" style="9" bestFit="1" customWidth="1"/>
    <col min="5124" max="5124" width="17.59765625" style="9" bestFit="1" customWidth="1"/>
    <col min="5125" max="5125" width="14.73046875" style="9" bestFit="1" customWidth="1"/>
    <col min="5126" max="5126" width="14.3984375" style="9" bestFit="1" customWidth="1"/>
    <col min="5127" max="5127" width="12.1328125" style="9" bestFit="1" customWidth="1"/>
    <col min="5128" max="5128" width="12.3984375" style="9" bestFit="1" customWidth="1"/>
    <col min="5129" max="5130" width="13.86328125" style="9" bestFit="1" customWidth="1"/>
    <col min="5131" max="5131" width="14.86328125" style="9" bestFit="1" customWidth="1"/>
    <col min="5132" max="5132" width="12.1328125" style="9" bestFit="1" customWidth="1"/>
    <col min="5133" max="5133" width="12.3984375" style="9" bestFit="1" customWidth="1"/>
    <col min="5134" max="5135" width="13.86328125" style="9" bestFit="1" customWidth="1"/>
    <col min="5136" max="5136" width="14.86328125" style="9" bestFit="1" customWidth="1"/>
    <col min="5137" max="5375" width="9.06640625" style="9"/>
    <col min="5376" max="5376" width="15.3984375" style="9" bestFit="1" customWidth="1"/>
    <col min="5377" max="5377" width="11.1328125" style="9" bestFit="1" customWidth="1"/>
    <col min="5378" max="5378" width="14.59765625" style="9" bestFit="1" customWidth="1"/>
    <col min="5379" max="5379" width="17.3984375" style="9" bestFit="1" customWidth="1"/>
    <col min="5380" max="5380" width="17.59765625" style="9" bestFit="1" customWidth="1"/>
    <col min="5381" max="5381" width="14.73046875" style="9" bestFit="1" customWidth="1"/>
    <col min="5382" max="5382" width="14.3984375" style="9" bestFit="1" customWidth="1"/>
    <col min="5383" max="5383" width="12.1328125" style="9" bestFit="1" customWidth="1"/>
    <col min="5384" max="5384" width="12.3984375" style="9" bestFit="1" customWidth="1"/>
    <col min="5385" max="5386" width="13.86328125" style="9" bestFit="1" customWidth="1"/>
    <col min="5387" max="5387" width="14.86328125" style="9" bestFit="1" customWidth="1"/>
    <col min="5388" max="5388" width="12.1328125" style="9" bestFit="1" customWidth="1"/>
    <col min="5389" max="5389" width="12.3984375" style="9" bestFit="1" customWidth="1"/>
    <col min="5390" max="5391" width="13.86328125" style="9" bestFit="1" customWidth="1"/>
    <col min="5392" max="5392" width="14.86328125" style="9" bestFit="1" customWidth="1"/>
    <col min="5393" max="5631" width="9.06640625" style="9"/>
    <col min="5632" max="5632" width="15.3984375" style="9" bestFit="1" customWidth="1"/>
    <col min="5633" max="5633" width="11.1328125" style="9" bestFit="1" customWidth="1"/>
    <col min="5634" max="5634" width="14.59765625" style="9" bestFit="1" customWidth="1"/>
    <col min="5635" max="5635" width="17.3984375" style="9" bestFit="1" customWidth="1"/>
    <col min="5636" max="5636" width="17.59765625" style="9" bestFit="1" customWidth="1"/>
    <col min="5637" max="5637" width="14.73046875" style="9" bestFit="1" customWidth="1"/>
    <col min="5638" max="5638" width="14.3984375" style="9" bestFit="1" customWidth="1"/>
    <col min="5639" max="5639" width="12.1328125" style="9" bestFit="1" customWidth="1"/>
    <col min="5640" max="5640" width="12.3984375" style="9" bestFit="1" customWidth="1"/>
    <col min="5641" max="5642" width="13.86328125" style="9" bestFit="1" customWidth="1"/>
    <col min="5643" max="5643" width="14.86328125" style="9" bestFit="1" customWidth="1"/>
    <col min="5644" max="5644" width="12.1328125" style="9" bestFit="1" customWidth="1"/>
    <col min="5645" max="5645" width="12.3984375" style="9" bestFit="1" customWidth="1"/>
    <col min="5646" max="5647" width="13.86328125" style="9" bestFit="1" customWidth="1"/>
    <col min="5648" max="5648" width="14.86328125" style="9" bestFit="1" customWidth="1"/>
    <col min="5649" max="5887" width="9.06640625" style="9"/>
    <col min="5888" max="5888" width="15.3984375" style="9" bestFit="1" customWidth="1"/>
    <col min="5889" max="5889" width="11.1328125" style="9" bestFit="1" customWidth="1"/>
    <col min="5890" max="5890" width="14.59765625" style="9" bestFit="1" customWidth="1"/>
    <col min="5891" max="5891" width="17.3984375" style="9" bestFit="1" customWidth="1"/>
    <col min="5892" max="5892" width="17.59765625" style="9" bestFit="1" customWidth="1"/>
    <col min="5893" max="5893" width="14.73046875" style="9" bestFit="1" customWidth="1"/>
    <col min="5894" max="5894" width="14.3984375" style="9" bestFit="1" customWidth="1"/>
    <col min="5895" max="5895" width="12.1328125" style="9" bestFit="1" customWidth="1"/>
    <col min="5896" max="5896" width="12.3984375" style="9" bestFit="1" customWidth="1"/>
    <col min="5897" max="5898" width="13.86328125" style="9" bestFit="1" customWidth="1"/>
    <col min="5899" max="5899" width="14.86328125" style="9" bestFit="1" customWidth="1"/>
    <col min="5900" max="5900" width="12.1328125" style="9" bestFit="1" customWidth="1"/>
    <col min="5901" max="5901" width="12.3984375" style="9" bestFit="1" customWidth="1"/>
    <col min="5902" max="5903" width="13.86328125" style="9" bestFit="1" customWidth="1"/>
    <col min="5904" max="5904" width="14.86328125" style="9" bestFit="1" customWidth="1"/>
    <col min="5905" max="6143" width="9.06640625" style="9"/>
    <col min="6144" max="6144" width="15.3984375" style="9" bestFit="1" customWidth="1"/>
    <col min="6145" max="6145" width="11.1328125" style="9" bestFit="1" customWidth="1"/>
    <col min="6146" max="6146" width="14.59765625" style="9" bestFit="1" customWidth="1"/>
    <col min="6147" max="6147" width="17.3984375" style="9" bestFit="1" customWidth="1"/>
    <col min="6148" max="6148" width="17.59765625" style="9" bestFit="1" customWidth="1"/>
    <col min="6149" max="6149" width="14.73046875" style="9" bestFit="1" customWidth="1"/>
    <col min="6150" max="6150" width="14.3984375" style="9" bestFit="1" customWidth="1"/>
    <col min="6151" max="6151" width="12.1328125" style="9" bestFit="1" customWidth="1"/>
    <col min="6152" max="6152" width="12.3984375" style="9" bestFit="1" customWidth="1"/>
    <col min="6153" max="6154" width="13.86328125" style="9" bestFit="1" customWidth="1"/>
    <col min="6155" max="6155" width="14.86328125" style="9" bestFit="1" customWidth="1"/>
    <col min="6156" max="6156" width="12.1328125" style="9" bestFit="1" customWidth="1"/>
    <col min="6157" max="6157" width="12.3984375" style="9" bestFit="1" customWidth="1"/>
    <col min="6158" max="6159" width="13.86328125" style="9" bestFit="1" customWidth="1"/>
    <col min="6160" max="6160" width="14.86328125" style="9" bestFit="1" customWidth="1"/>
    <col min="6161" max="6399" width="9.06640625" style="9"/>
    <col min="6400" max="6400" width="15.3984375" style="9" bestFit="1" customWidth="1"/>
    <col min="6401" max="6401" width="11.1328125" style="9" bestFit="1" customWidth="1"/>
    <col min="6402" max="6402" width="14.59765625" style="9" bestFit="1" customWidth="1"/>
    <col min="6403" max="6403" width="17.3984375" style="9" bestFit="1" customWidth="1"/>
    <col min="6404" max="6404" width="17.59765625" style="9" bestFit="1" customWidth="1"/>
    <col min="6405" max="6405" width="14.73046875" style="9" bestFit="1" customWidth="1"/>
    <col min="6406" max="6406" width="14.3984375" style="9" bestFit="1" customWidth="1"/>
    <col min="6407" max="6407" width="12.1328125" style="9" bestFit="1" customWidth="1"/>
    <col min="6408" max="6408" width="12.3984375" style="9" bestFit="1" customWidth="1"/>
    <col min="6409" max="6410" width="13.86328125" style="9" bestFit="1" customWidth="1"/>
    <col min="6411" max="6411" width="14.86328125" style="9" bestFit="1" customWidth="1"/>
    <col min="6412" max="6412" width="12.1328125" style="9" bestFit="1" customWidth="1"/>
    <col min="6413" max="6413" width="12.3984375" style="9" bestFit="1" customWidth="1"/>
    <col min="6414" max="6415" width="13.86328125" style="9" bestFit="1" customWidth="1"/>
    <col min="6416" max="6416" width="14.86328125" style="9" bestFit="1" customWidth="1"/>
    <col min="6417" max="6655" width="9.06640625" style="9"/>
    <col min="6656" max="6656" width="15.3984375" style="9" bestFit="1" customWidth="1"/>
    <col min="6657" max="6657" width="11.1328125" style="9" bestFit="1" customWidth="1"/>
    <col min="6658" max="6658" width="14.59765625" style="9" bestFit="1" customWidth="1"/>
    <col min="6659" max="6659" width="17.3984375" style="9" bestFit="1" customWidth="1"/>
    <col min="6660" max="6660" width="17.59765625" style="9" bestFit="1" customWidth="1"/>
    <col min="6661" max="6661" width="14.73046875" style="9" bestFit="1" customWidth="1"/>
    <col min="6662" max="6662" width="14.3984375" style="9" bestFit="1" customWidth="1"/>
    <col min="6663" max="6663" width="12.1328125" style="9" bestFit="1" customWidth="1"/>
    <col min="6664" max="6664" width="12.3984375" style="9" bestFit="1" customWidth="1"/>
    <col min="6665" max="6666" width="13.86328125" style="9" bestFit="1" customWidth="1"/>
    <col min="6667" max="6667" width="14.86328125" style="9" bestFit="1" customWidth="1"/>
    <col min="6668" max="6668" width="12.1328125" style="9" bestFit="1" customWidth="1"/>
    <col min="6669" max="6669" width="12.3984375" style="9" bestFit="1" customWidth="1"/>
    <col min="6670" max="6671" width="13.86328125" style="9" bestFit="1" customWidth="1"/>
    <col min="6672" max="6672" width="14.86328125" style="9" bestFit="1" customWidth="1"/>
    <col min="6673" max="6911" width="9.06640625" style="9"/>
    <col min="6912" max="6912" width="15.3984375" style="9" bestFit="1" customWidth="1"/>
    <col min="6913" max="6913" width="11.1328125" style="9" bestFit="1" customWidth="1"/>
    <col min="6914" max="6914" width="14.59765625" style="9" bestFit="1" customWidth="1"/>
    <col min="6915" max="6915" width="17.3984375" style="9" bestFit="1" customWidth="1"/>
    <col min="6916" max="6916" width="17.59765625" style="9" bestFit="1" customWidth="1"/>
    <col min="6917" max="6917" width="14.73046875" style="9" bestFit="1" customWidth="1"/>
    <col min="6918" max="6918" width="14.3984375" style="9" bestFit="1" customWidth="1"/>
    <col min="6919" max="6919" width="12.1328125" style="9" bestFit="1" customWidth="1"/>
    <col min="6920" max="6920" width="12.3984375" style="9" bestFit="1" customWidth="1"/>
    <col min="6921" max="6922" width="13.86328125" style="9" bestFit="1" customWidth="1"/>
    <col min="6923" max="6923" width="14.86328125" style="9" bestFit="1" customWidth="1"/>
    <col min="6924" max="6924" width="12.1328125" style="9" bestFit="1" customWidth="1"/>
    <col min="6925" max="6925" width="12.3984375" style="9" bestFit="1" customWidth="1"/>
    <col min="6926" max="6927" width="13.86328125" style="9" bestFit="1" customWidth="1"/>
    <col min="6928" max="6928" width="14.86328125" style="9" bestFit="1" customWidth="1"/>
    <col min="6929" max="7167" width="9.06640625" style="9"/>
    <col min="7168" max="7168" width="15.3984375" style="9" bestFit="1" customWidth="1"/>
    <col min="7169" max="7169" width="11.1328125" style="9" bestFit="1" customWidth="1"/>
    <col min="7170" max="7170" width="14.59765625" style="9" bestFit="1" customWidth="1"/>
    <col min="7171" max="7171" width="17.3984375" style="9" bestFit="1" customWidth="1"/>
    <col min="7172" max="7172" width="17.59765625" style="9" bestFit="1" customWidth="1"/>
    <col min="7173" max="7173" width="14.73046875" style="9" bestFit="1" customWidth="1"/>
    <col min="7174" max="7174" width="14.3984375" style="9" bestFit="1" customWidth="1"/>
    <col min="7175" max="7175" width="12.1328125" style="9" bestFit="1" customWidth="1"/>
    <col min="7176" max="7176" width="12.3984375" style="9" bestFit="1" customWidth="1"/>
    <col min="7177" max="7178" width="13.86328125" style="9" bestFit="1" customWidth="1"/>
    <col min="7179" max="7179" width="14.86328125" style="9" bestFit="1" customWidth="1"/>
    <col min="7180" max="7180" width="12.1328125" style="9" bestFit="1" customWidth="1"/>
    <col min="7181" max="7181" width="12.3984375" style="9" bestFit="1" customWidth="1"/>
    <col min="7182" max="7183" width="13.86328125" style="9" bestFit="1" customWidth="1"/>
    <col min="7184" max="7184" width="14.86328125" style="9" bestFit="1" customWidth="1"/>
    <col min="7185" max="7423" width="9.06640625" style="9"/>
    <col min="7424" max="7424" width="15.3984375" style="9" bestFit="1" customWidth="1"/>
    <col min="7425" max="7425" width="11.1328125" style="9" bestFit="1" customWidth="1"/>
    <col min="7426" max="7426" width="14.59765625" style="9" bestFit="1" customWidth="1"/>
    <col min="7427" max="7427" width="17.3984375" style="9" bestFit="1" customWidth="1"/>
    <col min="7428" max="7428" width="17.59765625" style="9" bestFit="1" customWidth="1"/>
    <col min="7429" max="7429" width="14.73046875" style="9" bestFit="1" customWidth="1"/>
    <col min="7430" max="7430" width="14.3984375" style="9" bestFit="1" customWidth="1"/>
    <col min="7431" max="7431" width="12.1328125" style="9" bestFit="1" customWidth="1"/>
    <col min="7432" max="7432" width="12.3984375" style="9" bestFit="1" customWidth="1"/>
    <col min="7433" max="7434" width="13.86328125" style="9" bestFit="1" customWidth="1"/>
    <col min="7435" max="7435" width="14.86328125" style="9" bestFit="1" customWidth="1"/>
    <col min="7436" max="7436" width="12.1328125" style="9" bestFit="1" customWidth="1"/>
    <col min="7437" max="7437" width="12.3984375" style="9" bestFit="1" customWidth="1"/>
    <col min="7438" max="7439" width="13.86328125" style="9" bestFit="1" customWidth="1"/>
    <col min="7440" max="7440" width="14.86328125" style="9" bestFit="1" customWidth="1"/>
    <col min="7441" max="7679" width="9.06640625" style="9"/>
    <col min="7680" max="7680" width="15.3984375" style="9" bestFit="1" customWidth="1"/>
    <col min="7681" max="7681" width="11.1328125" style="9" bestFit="1" customWidth="1"/>
    <col min="7682" max="7682" width="14.59765625" style="9" bestFit="1" customWidth="1"/>
    <col min="7683" max="7683" width="17.3984375" style="9" bestFit="1" customWidth="1"/>
    <col min="7684" max="7684" width="17.59765625" style="9" bestFit="1" customWidth="1"/>
    <col min="7685" max="7685" width="14.73046875" style="9" bestFit="1" customWidth="1"/>
    <col min="7686" max="7686" width="14.3984375" style="9" bestFit="1" customWidth="1"/>
    <col min="7687" max="7687" width="12.1328125" style="9" bestFit="1" customWidth="1"/>
    <col min="7688" max="7688" width="12.3984375" style="9" bestFit="1" customWidth="1"/>
    <col min="7689" max="7690" width="13.86328125" style="9" bestFit="1" customWidth="1"/>
    <col min="7691" max="7691" width="14.86328125" style="9" bestFit="1" customWidth="1"/>
    <col min="7692" max="7692" width="12.1328125" style="9" bestFit="1" customWidth="1"/>
    <col min="7693" max="7693" width="12.3984375" style="9" bestFit="1" customWidth="1"/>
    <col min="7694" max="7695" width="13.86328125" style="9" bestFit="1" customWidth="1"/>
    <col min="7696" max="7696" width="14.86328125" style="9" bestFit="1" customWidth="1"/>
    <col min="7697" max="7935" width="9.06640625" style="9"/>
    <col min="7936" max="7936" width="15.3984375" style="9" bestFit="1" customWidth="1"/>
    <col min="7937" max="7937" width="11.1328125" style="9" bestFit="1" customWidth="1"/>
    <col min="7938" max="7938" width="14.59765625" style="9" bestFit="1" customWidth="1"/>
    <col min="7939" max="7939" width="17.3984375" style="9" bestFit="1" customWidth="1"/>
    <col min="7940" max="7940" width="17.59765625" style="9" bestFit="1" customWidth="1"/>
    <col min="7941" max="7941" width="14.73046875" style="9" bestFit="1" customWidth="1"/>
    <col min="7942" max="7942" width="14.3984375" style="9" bestFit="1" customWidth="1"/>
    <col min="7943" max="7943" width="12.1328125" style="9" bestFit="1" customWidth="1"/>
    <col min="7944" max="7944" width="12.3984375" style="9" bestFit="1" customWidth="1"/>
    <col min="7945" max="7946" width="13.86328125" style="9" bestFit="1" customWidth="1"/>
    <col min="7947" max="7947" width="14.86328125" style="9" bestFit="1" customWidth="1"/>
    <col min="7948" max="7948" width="12.1328125" style="9" bestFit="1" customWidth="1"/>
    <col min="7949" max="7949" width="12.3984375" style="9" bestFit="1" customWidth="1"/>
    <col min="7950" max="7951" width="13.86328125" style="9" bestFit="1" customWidth="1"/>
    <col min="7952" max="7952" width="14.86328125" style="9" bestFit="1" customWidth="1"/>
    <col min="7953" max="8191" width="9.06640625" style="9"/>
    <col min="8192" max="8192" width="15.3984375" style="9" bestFit="1" customWidth="1"/>
    <col min="8193" max="8193" width="11.1328125" style="9" bestFit="1" customWidth="1"/>
    <col min="8194" max="8194" width="14.59765625" style="9" bestFit="1" customWidth="1"/>
    <col min="8195" max="8195" width="17.3984375" style="9" bestFit="1" customWidth="1"/>
    <col min="8196" max="8196" width="17.59765625" style="9" bestFit="1" customWidth="1"/>
    <col min="8197" max="8197" width="14.73046875" style="9" bestFit="1" customWidth="1"/>
    <col min="8198" max="8198" width="14.3984375" style="9" bestFit="1" customWidth="1"/>
    <col min="8199" max="8199" width="12.1328125" style="9" bestFit="1" customWidth="1"/>
    <col min="8200" max="8200" width="12.3984375" style="9" bestFit="1" customWidth="1"/>
    <col min="8201" max="8202" width="13.86328125" style="9" bestFit="1" customWidth="1"/>
    <col min="8203" max="8203" width="14.86328125" style="9" bestFit="1" customWidth="1"/>
    <col min="8204" max="8204" width="12.1328125" style="9" bestFit="1" customWidth="1"/>
    <col min="8205" max="8205" width="12.3984375" style="9" bestFit="1" customWidth="1"/>
    <col min="8206" max="8207" width="13.86328125" style="9" bestFit="1" customWidth="1"/>
    <col min="8208" max="8208" width="14.86328125" style="9" bestFit="1" customWidth="1"/>
    <col min="8209" max="8447" width="9.06640625" style="9"/>
    <col min="8448" max="8448" width="15.3984375" style="9" bestFit="1" customWidth="1"/>
    <col min="8449" max="8449" width="11.1328125" style="9" bestFit="1" customWidth="1"/>
    <col min="8450" max="8450" width="14.59765625" style="9" bestFit="1" customWidth="1"/>
    <col min="8451" max="8451" width="17.3984375" style="9" bestFit="1" customWidth="1"/>
    <col min="8452" max="8452" width="17.59765625" style="9" bestFit="1" customWidth="1"/>
    <col min="8453" max="8453" width="14.73046875" style="9" bestFit="1" customWidth="1"/>
    <col min="8454" max="8454" width="14.3984375" style="9" bestFit="1" customWidth="1"/>
    <col min="8455" max="8455" width="12.1328125" style="9" bestFit="1" customWidth="1"/>
    <col min="8456" max="8456" width="12.3984375" style="9" bestFit="1" customWidth="1"/>
    <col min="8457" max="8458" width="13.86328125" style="9" bestFit="1" customWidth="1"/>
    <col min="8459" max="8459" width="14.86328125" style="9" bestFit="1" customWidth="1"/>
    <col min="8460" max="8460" width="12.1328125" style="9" bestFit="1" customWidth="1"/>
    <col min="8461" max="8461" width="12.3984375" style="9" bestFit="1" customWidth="1"/>
    <col min="8462" max="8463" width="13.86328125" style="9" bestFit="1" customWidth="1"/>
    <col min="8464" max="8464" width="14.86328125" style="9" bestFit="1" customWidth="1"/>
    <col min="8465" max="8703" width="9.06640625" style="9"/>
    <col min="8704" max="8704" width="15.3984375" style="9" bestFit="1" customWidth="1"/>
    <col min="8705" max="8705" width="11.1328125" style="9" bestFit="1" customWidth="1"/>
    <col min="8706" max="8706" width="14.59765625" style="9" bestFit="1" customWidth="1"/>
    <col min="8707" max="8707" width="17.3984375" style="9" bestFit="1" customWidth="1"/>
    <col min="8708" max="8708" width="17.59765625" style="9" bestFit="1" customWidth="1"/>
    <col min="8709" max="8709" width="14.73046875" style="9" bestFit="1" customWidth="1"/>
    <col min="8710" max="8710" width="14.3984375" style="9" bestFit="1" customWidth="1"/>
    <col min="8711" max="8711" width="12.1328125" style="9" bestFit="1" customWidth="1"/>
    <col min="8712" max="8712" width="12.3984375" style="9" bestFit="1" customWidth="1"/>
    <col min="8713" max="8714" width="13.86328125" style="9" bestFit="1" customWidth="1"/>
    <col min="8715" max="8715" width="14.86328125" style="9" bestFit="1" customWidth="1"/>
    <col min="8716" max="8716" width="12.1328125" style="9" bestFit="1" customWidth="1"/>
    <col min="8717" max="8717" width="12.3984375" style="9" bestFit="1" customWidth="1"/>
    <col min="8718" max="8719" width="13.86328125" style="9" bestFit="1" customWidth="1"/>
    <col min="8720" max="8720" width="14.86328125" style="9" bestFit="1" customWidth="1"/>
    <col min="8721" max="8959" width="9.06640625" style="9"/>
    <col min="8960" max="8960" width="15.3984375" style="9" bestFit="1" customWidth="1"/>
    <col min="8961" max="8961" width="11.1328125" style="9" bestFit="1" customWidth="1"/>
    <col min="8962" max="8962" width="14.59765625" style="9" bestFit="1" customWidth="1"/>
    <col min="8963" max="8963" width="17.3984375" style="9" bestFit="1" customWidth="1"/>
    <col min="8964" max="8964" width="17.59765625" style="9" bestFit="1" customWidth="1"/>
    <col min="8965" max="8965" width="14.73046875" style="9" bestFit="1" customWidth="1"/>
    <col min="8966" max="8966" width="14.3984375" style="9" bestFit="1" customWidth="1"/>
    <col min="8967" max="8967" width="12.1328125" style="9" bestFit="1" customWidth="1"/>
    <col min="8968" max="8968" width="12.3984375" style="9" bestFit="1" customWidth="1"/>
    <col min="8969" max="8970" width="13.86328125" style="9" bestFit="1" customWidth="1"/>
    <col min="8971" max="8971" width="14.86328125" style="9" bestFit="1" customWidth="1"/>
    <col min="8972" max="8972" width="12.1328125" style="9" bestFit="1" customWidth="1"/>
    <col min="8973" max="8973" width="12.3984375" style="9" bestFit="1" customWidth="1"/>
    <col min="8974" max="8975" width="13.86328125" style="9" bestFit="1" customWidth="1"/>
    <col min="8976" max="8976" width="14.86328125" style="9" bestFit="1" customWidth="1"/>
    <col min="8977" max="9215" width="9.06640625" style="9"/>
    <col min="9216" max="9216" width="15.3984375" style="9" bestFit="1" customWidth="1"/>
    <col min="9217" max="9217" width="11.1328125" style="9" bestFit="1" customWidth="1"/>
    <col min="9218" max="9218" width="14.59765625" style="9" bestFit="1" customWidth="1"/>
    <col min="9219" max="9219" width="17.3984375" style="9" bestFit="1" customWidth="1"/>
    <col min="9220" max="9220" width="17.59765625" style="9" bestFit="1" customWidth="1"/>
    <col min="9221" max="9221" width="14.73046875" style="9" bestFit="1" customWidth="1"/>
    <col min="9222" max="9222" width="14.3984375" style="9" bestFit="1" customWidth="1"/>
    <col min="9223" max="9223" width="12.1328125" style="9" bestFit="1" customWidth="1"/>
    <col min="9224" max="9224" width="12.3984375" style="9" bestFit="1" customWidth="1"/>
    <col min="9225" max="9226" width="13.86328125" style="9" bestFit="1" customWidth="1"/>
    <col min="9227" max="9227" width="14.86328125" style="9" bestFit="1" customWidth="1"/>
    <col min="9228" max="9228" width="12.1328125" style="9" bestFit="1" customWidth="1"/>
    <col min="9229" max="9229" width="12.3984375" style="9" bestFit="1" customWidth="1"/>
    <col min="9230" max="9231" width="13.86328125" style="9" bestFit="1" customWidth="1"/>
    <col min="9232" max="9232" width="14.86328125" style="9" bestFit="1" customWidth="1"/>
    <col min="9233" max="9471" width="9.06640625" style="9"/>
    <col min="9472" max="9472" width="15.3984375" style="9" bestFit="1" customWidth="1"/>
    <col min="9473" max="9473" width="11.1328125" style="9" bestFit="1" customWidth="1"/>
    <col min="9474" max="9474" width="14.59765625" style="9" bestFit="1" customWidth="1"/>
    <col min="9475" max="9475" width="17.3984375" style="9" bestFit="1" customWidth="1"/>
    <col min="9476" max="9476" width="17.59765625" style="9" bestFit="1" customWidth="1"/>
    <col min="9477" max="9477" width="14.73046875" style="9" bestFit="1" customWidth="1"/>
    <col min="9478" max="9478" width="14.3984375" style="9" bestFit="1" customWidth="1"/>
    <col min="9479" max="9479" width="12.1328125" style="9" bestFit="1" customWidth="1"/>
    <col min="9480" max="9480" width="12.3984375" style="9" bestFit="1" customWidth="1"/>
    <col min="9481" max="9482" width="13.86328125" style="9" bestFit="1" customWidth="1"/>
    <col min="9483" max="9483" width="14.86328125" style="9" bestFit="1" customWidth="1"/>
    <col min="9484" max="9484" width="12.1328125" style="9" bestFit="1" customWidth="1"/>
    <col min="9485" max="9485" width="12.3984375" style="9" bestFit="1" customWidth="1"/>
    <col min="9486" max="9487" width="13.86328125" style="9" bestFit="1" customWidth="1"/>
    <col min="9488" max="9488" width="14.86328125" style="9" bestFit="1" customWidth="1"/>
    <col min="9489" max="9727" width="9.06640625" style="9"/>
    <col min="9728" max="9728" width="15.3984375" style="9" bestFit="1" customWidth="1"/>
    <col min="9729" max="9729" width="11.1328125" style="9" bestFit="1" customWidth="1"/>
    <col min="9730" max="9730" width="14.59765625" style="9" bestFit="1" customWidth="1"/>
    <col min="9731" max="9731" width="17.3984375" style="9" bestFit="1" customWidth="1"/>
    <col min="9732" max="9732" width="17.59765625" style="9" bestFit="1" customWidth="1"/>
    <col min="9733" max="9733" width="14.73046875" style="9" bestFit="1" customWidth="1"/>
    <col min="9734" max="9734" width="14.3984375" style="9" bestFit="1" customWidth="1"/>
    <col min="9735" max="9735" width="12.1328125" style="9" bestFit="1" customWidth="1"/>
    <col min="9736" max="9736" width="12.3984375" style="9" bestFit="1" customWidth="1"/>
    <col min="9737" max="9738" width="13.86328125" style="9" bestFit="1" customWidth="1"/>
    <col min="9739" max="9739" width="14.86328125" style="9" bestFit="1" customWidth="1"/>
    <col min="9740" max="9740" width="12.1328125" style="9" bestFit="1" customWidth="1"/>
    <col min="9741" max="9741" width="12.3984375" style="9" bestFit="1" customWidth="1"/>
    <col min="9742" max="9743" width="13.86328125" style="9" bestFit="1" customWidth="1"/>
    <col min="9744" max="9744" width="14.86328125" style="9" bestFit="1" customWidth="1"/>
    <col min="9745" max="9983" width="9.06640625" style="9"/>
    <col min="9984" max="9984" width="15.3984375" style="9" bestFit="1" customWidth="1"/>
    <col min="9985" max="9985" width="11.1328125" style="9" bestFit="1" customWidth="1"/>
    <col min="9986" max="9986" width="14.59765625" style="9" bestFit="1" customWidth="1"/>
    <col min="9987" max="9987" width="17.3984375" style="9" bestFit="1" customWidth="1"/>
    <col min="9988" max="9988" width="17.59765625" style="9" bestFit="1" customWidth="1"/>
    <col min="9989" max="9989" width="14.73046875" style="9" bestFit="1" customWidth="1"/>
    <col min="9990" max="9990" width="14.3984375" style="9" bestFit="1" customWidth="1"/>
    <col min="9991" max="9991" width="12.1328125" style="9" bestFit="1" customWidth="1"/>
    <col min="9992" max="9992" width="12.3984375" style="9" bestFit="1" customWidth="1"/>
    <col min="9993" max="9994" width="13.86328125" style="9" bestFit="1" customWidth="1"/>
    <col min="9995" max="9995" width="14.86328125" style="9" bestFit="1" customWidth="1"/>
    <col min="9996" max="9996" width="12.1328125" style="9" bestFit="1" customWidth="1"/>
    <col min="9997" max="9997" width="12.3984375" style="9" bestFit="1" customWidth="1"/>
    <col min="9998" max="9999" width="13.86328125" style="9" bestFit="1" customWidth="1"/>
    <col min="10000" max="10000" width="14.86328125" style="9" bestFit="1" customWidth="1"/>
    <col min="10001" max="10239" width="9.06640625" style="9"/>
    <col min="10240" max="10240" width="15.3984375" style="9" bestFit="1" customWidth="1"/>
    <col min="10241" max="10241" width="11.1328125" style="9" bestFit="1" customWidth="1"/>
    <col min="10242" max="10242" width="14.59765625" style="9" bestFit="1" customWidth="1"/>
    <col min="10243" max="10243" width="17.3984375" style="9" bestFit="1" customWidth="1"/>
    <col min="10244" max="10244" width="17.59765625" style="9" bestFit="1" customWidth="1"/>
    <col min="10245" max="10245" width="14.73046875" style="9" bestFit="1" customWidth="1"/>
    <col min="10246" max="10246" width="14.3984375" style="9" bestFit="1" customWidth="1"/>
    <col min="10247" max="10247" width="12.1328125" style="9" bestFit="1" customWidth="1"/>
    <col min="10248" max="10248" width="12.3984375" style="9" bestFit="1" customWidth="1"/>
    <col min="10249" max="10250" width="13.86328125" style="9" bestFit="1" customWidth="1"/>
    <col min="10251" max="10251" width="14.86328125" style="9" bestFit="1" customWidth="1"/>
    <col min="10252" max="10252" width="12.1328125" style="9" bestFit="1" customWidth="1"/>
    <col min="10253" max="10253" width="12.3984375" style="9" bestFit="1" customWidth="1"/>
    <col min="10254" max="10255" width="13.86328125" style="9" bestFit="1" customWidth="1"/>
    <col min="10256" max="10256" width="14.86328125" style="9" bestFit="1" customWidth="1"/>
    <col min="10257" max="10495" width="9.06640625" style="9"/>
    <col min="10496" max="10496" width="15.3984375" style="9" bestFit="1" customWidth="1"/>
    <col min="10497" max="10497" width="11.1328125" style="9" bestFit="1" customWidth="1"/>
    <col min="10498" max="10498" width="14.59765625" style="9" bestFit="1" customWidth="1"/>
    <col min="10499" max="10499" width="17.3984375" style="9" bestFit="1" customWidth="1"/>
    <col min="10500" max="10500" width="17.59765625" style="9" bestFit="1" customWidth="1"/>
    <col min="10501" max="10501" width="14.73046875" style="9" bestFit="1" customWidth="1"/>
    <col min="10502" max="10502" width="14.3984375" style="9" bestFit="1" customWidth="1"/>
    <col min="10503" max="10503" width="12.1328125" style="9" bestFit="1" customWidth="1"/>
    <col min="10504" max="10504" width="12.3984375" style="9" bestFit="1" customWidth="1"/>
    <col min="10505" max="10506" width="13.86328125" style="9" bestFit="1" customWidth="1"/>
    <col min="10507" max="10507" width="14.86328125" style="9" bestFit="1" customWidth="1"/>
    <col min="10508" max="10508" width="12.1328125" style="9" bestFit="1" customWidth="1"/>
    <col min="10509" max="10509" width="12.3984375" style="9" bestFit="1" customWidth="1"/>
    <col min="10510" max="10511" width="13.86328125" style="9" bestFit="1" customWidth="1"/>
    <col min="10512" max="10512" width="14.86328125" style="9" bestFit="1" customWidth="1"/>
    <col min="10513" max="10751" width="9.06640625" style="9"/>
    <col min="10752" max="10752" width="15.3984375" style="9" bestFit="1" customWidth="1"/>
    <col min="10753" max="10753" width="11.1328125" style="9" bestFit="1" customWidth="1"/>
    <col min="10754" max="10754" width="14.59765625" style="9" bestFit="1" customWidth="1"/>
    <col min="10755" max="10755" width="17.3984375" style="9" bestFit="1" customWidth="1"/>
    <col min="10756" max="10756" width="17.59765625" style="9" bestFit="1" customWidth="1"/>
    <col min="10757" max="10757" width="14.73046875" style="9" bestFit="1" customWidth="1"/>
    <col min="10758" max="10758" width="14.3984375" style="9" bestFit="1" customWidth="1"/>
    <col min="10759" max="10759" width="12.1328125" style="9" bestFit="1" customWidth="1"/>
    <col min="10760" max="10760" width="12.3984375" style="9" bestFit="1" customWidth="1"/>
    <col min="10761" max="10762" width="13.86328125" style="9" bestFit="1" customWidth="1"/>
    <col min="10763" max="10763" width="14.86328125" style="9" bestFit="1" customWidth="1"/>
    <col min="10764" max="10764" width="12.1328125" style="9" bestFit="1" customWidth="1"/>
    <col min="10765" max="10765" width="12.3984375" style="9" bestFit="1" customWidth="1"/>
    <col min="10766" max="10767" width="13.86328125" style="9" bestFit="1" customWidth="1"/>
    <col min="10768" max="10768" width="14.86328125" style="9" bestFit="1" customWidth="1"/>
    <col min="10769" max="11007" width="9.06640625" style="9"/>
    <col min="11008" max="11008" width="15.3984375" style="9" bestFit="1" customWidth="1"/>
    <col min="11009" max="11009" width="11.1328125" style="9" bestFit="1" customWidth="1"/>
    <col min="11010" max="11010" width="14.59765625" style="9" bestFit="1" customWidth="1"/>
    <col min="11011" max="11011" width="17.3984375" style="9" bestFit="1" customWidth="1"/>
    <col min="11012" max="11012" width="17.59765625" style="9" bestFit="1" customWidth="1"/>
    <col min="11013" max="11013" width="14.73046875" style="9" bestFit="1" customWidth="1"/>
    <col min="11014" max="11014" width="14.3984375" style="9" bestFit="1" customWidth="1"/>
    <col min="11015" max="11015" width="12.1328125" style="9" bestFit="1" customWidth="1"/>
    <col min="11016" max="11016" width="12.3984375" style="9" bestFit="1" customWidth="1"/>
    <col min="11017" max="11018" width="13.86328125" style="9" bestFit="1" customWidth="1"/>
    <col min="11019" max="11019" width="14.86328125" style="9" bestFit="1" customWidth="1"/>
    <col min="11020" max="11020" width="12.1328125" style="9" bestFit="1" customWidth="1"/>
    <col min="11021" max="11021" width="12.3984375" style="9" bestFit="1" customWidth="1"/>
    <col min="11022" max="11023" width="13.86328125" style="9" bestFit="1" customWidth="1"/>
    <col min="11024" max="11024" width="14.86328125" style="9" bestFit="1" customWidth="1"/>
    <col min="11025" max="11263" width="9.06640625" style="9"/>
    <col min="11264" max="11264" width="15.3984375" style="9" bestFit="1" customWidth="1"/>
    <col min="11265" max="11265" width="11.1328125" style="9" bestFit="1" customWidth="1"/>
    <col min="11266" max="11266" width="14.59765625" style="9" bestFit="1" customWidth="1"/>
    <col min="11267" max="11267" width="17.3984375" style="9" bestFit="1" customWidth="1"/>
    <col min="11268" max="11268" width="17.59765625" style="9" bestFit="1" customWidth="1"/>
    <col min="11269" max="11269" width="14.73046875" style="9" bestFit="1" customWidth="1"/>
    <col min="11270" max="11270" width="14.3984375" style="9" bestFit="1" customWidth="1"/>
    <col min="11271" max="11271" width="12.1328125" style="9" bestFit="1" customWidth="1"/>
    <col min="11272" max="11272" width="12.3984375" style="9" bestFit="1" customWidth="1"/>
    <col min="11273" max="11274" width="13.86328125" style="9" bestFit="1" customWidth="1"/>
    <col min="11275" max="11275" width="14.86328125" style="9" bestFit="1" customWidth="1"/>
    <col min="11276" max="11276" width="12.1328125" style="9" bestFit="1" customWidth="1"/>
    <col min="11277" max="11277" width="12.3984375" style="9" bestFit="1" customWidth="1"/>
    <col min="11278" max="11279" width="13.86328125" style="9" bestFit="1" customWidth="1"/>
    <col min="11280" max="11280" width="14.86328125" style="9" bestFit="1" customWidth="1"/>
    <col min="11281" max="11519" width="9.06640625" style="9"/>
    <col min="11520" max="11520" width="15.3984375" style="9" bestFit="1" customWidth="1"/>
    <col min="11521" max="11521" width="11.1328125" style="9" bestFit="1" customWidth="1"/>
    <col min="11522" max="11522" width="14.59765625" style="9" bestFit="1" customWidth="1"/>
    <col min="11523" max="11523" width="17.3984375" style="9" bestFit="1" customWidth="1"/>
    <col min="11524" max="11524" width="17.59765625" style="9" bestFit="1" customWidth="1"/>
    <col min="11525" max="11525" width="14.73046875" style="9" bestFit="1" customWidth="1"/>
    <col min="11526" max="11526" width="14.3984375" style="9" bestFit="1" customWidth="1"/>
    <col min="11527" max="11527" width="12.1328125" style="9" bestFit="1" customWidth="1"/>
    <col min="11528" max="11528" width="12.3984375" style="9" bestFit="1" customWidth="1"/>
    <col min="11529" max="11530" width="13.86328125" style="9" bestFit="1" customWidth="1"/>
    <col min="11531" max="11531" width="14.86328125" style="9" bestFit="1" customWidth="1"/>
    <col min="11532" max="11532" width="12.1328125" style="9" bestFit="1" customWidth="1"/>
    <col min="11533" max="11533" width="12.3984375" style="9" bestFit="1" customWidth="1"/>
    <col min="11534" max="11535" width="13.86328125" style="9" bestFit="1" customWidth="1"/>
    <col min="11536" max="11536" width="14.86328125" style="9" bestFit="1" customWidth="1"/>
    <col min="11537" max="11775" width="9.06640625" style="9"/>
    <col min="11776" max="11776" width="15.3984375" style="9" bestFit="1" customWidth="1"/>
    <col min="11777" max="11777" width="11.1328125" style="9" bestFit="1" customWidth="1"/>
    <col min="11778" max="11778" width="14.59765625" style="9" bestFit="1" customWidth="1"/>
    <col min="11779" max="11779" width="17.3984375" style="9" bestFit="1" customWidth="1"/>
    <col min="11780" max="11780" width="17.59765625" style="9" bestFit="1" customWidth="1"/>
    <col min="11781" max="11781" width="14.73046875" style="9" bestFit="1" customWidth="1"/>
    <col min="11782" max="11782" width="14.3984375" style="9" bestFit="1" customWidth="1"/>
    <col min="11783" max="11783" width="12.1328125" style="9" bestFit="1" customWidth="1"/>
    <col min="11784" max="11784" width="12.3984375" style="9" bestFit="1" customWidth="1"/>
    <col min="11785" max="11786" width="13.86328125" style="9" bestFit="1" customWidth="1"/>
    <col min="11787" max="11787" width="14.86328125" style="9" bestFit="1" customWidth="1"/>
    <col min="11788" max="11788" width="12.1328125" style="9" bestFit="1" customWidth="1"/>
    <col min="11789" max="11789" width="12.3984375" style="9" bestFit="1" customWidth="1"/>
    <col min="11790" max="11791" width="13.86328125" style="9" bestFit="1" customWidth="1"/>
    <col min="11792" max="11792" width="14.86328125" style="9" bestFit="1" customWidth="1"/>
    <col min="11793" max="12031" width="9.06640625" style="9"/>
    <col min="12032" max="12032" width="15.3984375" style="9" bestFit="1" customWidth="1"/>
    <col min="12033" max="12033" width="11.1328125" style="9" bestFit="1" customWidth="1"/>
    <col min="12034" max="12034" width="14.59765625" style="9" bestFit="1" customWidth="1"/>
    <col min="12035" max="12035" width="17.3984375" style="9" bestFit="1" customWidth="1"/>
    <col min="12036" max="12036" width="17.59765625" style="9" bestFit="1" customWidth="1"/>
    <col min="12037" max="12037" width="14.73046875" style="9" bestFit="1" customWidth="1"/>
    <col min="12038" max="12038" width="14.3984375" style="9" bestFit="1" customWidth="1"/>
    <col min="12039" max="12039" width="12.1328125" style="9" bestFit="1" customWidth="1"/>
    <col min="12040" max="12040" width="12.3984375" style="9" bestFit="1" customWidth="1"/>
    <col min="12041" max="12042" width="13.86328125" style="9" bestFit="1" customWidth="1"/>
    <col min="12043" max="12043" width="14.86328125" style="9" bestFit="1" customWidth="1"/>
    <col min="12044" max="12044" width="12.1328125" style="9" bestFit="1" customWidth="1"/>
    <col min="12045" max="12045" width="12.3984375" style="9" bestFit="1" customWidth="1"/>
    <col min="12046" max="12047" width="13.86328125" style="9" bestFit="1" customWidth="1"/>
    <col min="12048" max="12048" width="14.86328125" style="9" bestFit="1" customWidth="1"/>
    <col min="12049" max="12287" width="9.06640625" style="9"/>
    <col min="12288" max="12288" width="15.3984375" style="9" bestFit="1" customWidth="1"/>
    <col min="12289" max="12289" width="11.1328125" style="9" bestFit="1" customWidth="1"/>
    <col min="12290" max="12290" width="14.59765625" style="9" bestFit="1" customWidth="1"/>
    <col min="12291" max="12291" width="17.3984375" style="9" bestFit="1" customWidth="1"/>
    <col min="12292" max="12292" width="17.59765625" style="9" bestFit="1" customWidth="1"/>
    <col min="12293" max="12293" width="14.73046875" style="9" bestFit="1" customWidth="1"/>
    <col min="12294" max="12294" width="14.3984375" style="9" bestFit="1" customWidth="1"/>
    <col min="12295" max="12295" width="12.1328125" style="9" bestFit="1" customWidth="1"/>
    <col min="12296" max="12296" width="12.3984375" style="9" bestFit="1" customWidth="1"/>
    <col min="12297" max="12298" width="13.86328125" style="9" bestFit="1" customWidth="1"/>
    <col min="12299" max="12299" width="14.86328125" style="9" bestFit="1" customWidth="1"/>
    <col min="12300" max="12300" width="12.1328125" style="9" bestFit="1" customWidth="1"/>
    <col min="12301" max="12301" width="12.3984375" style="9" bestFit="1" customWidth="1"/>
    <col min="12302" max="12303" width="13.86328125" style="9" bestFit="1" customWidth="1"/>
    <col min="12304" max="12304" width="14.86328125" style="9" bestFit="1" customWidth="1"/>
    <col min="12305" max="12543" width="9.06640625" style="9"/>
    <col min="12544" max="12544" width="15.3984375" style="9" bestFit="1" customWidth="1"/>
    <col min="12545" max="12545" width="11.1328125" style="9" bestFit="1" customWidth="1"/>
    <col min="12546" max="12546" width="14.59765625" style="9" bestFit="1" customWidth="1"/>
    <col min="12547" max="12547" width="17.3984375" style="9" bestFit="1" customWidth="1"/>
    <col min="12548" max="12548" width="17.59765625" style="9" bestFit="1" customWidth="1"/>
    <col min="12549" max="12549" width="14.73046875" style="9" bestFit="1" customWidth="1"/>
    <col min="12550" max="12550" width="14.3984375" style="9" bestFit="1" customWidth="1"/>
    <col min="12551" max="12551" width="12.1328125" style="9" bestFit="1" customWidth="1"/>
    <col min="12552" max="12552" width="12.3984375" style="9" bestFit="1" customWidth="1"/>
    <col min="12553" max="12554" width="13.86328125" style="9" bestFit="1" customWidth="1"/>
    <col min="12555" max="12555" width="14.86328125" style="9" bestFit="1" customWidth="1"/>
    <col min="12556" max="12556" width="12.1328125" style="9" bestFit="1" customWidth="1"/>
    <col min="12557" max="12557" width="12.3984375" style="9" bestFit="1" customWidth="1"/>
    <col min="12558" max="12559" width="13.86328125" style="9" bestFit="1" customWidth="1"/>
    <col min="12560" max="12560" width="14.86328125" style="9" bestFit="1" customWidth="1"/>
    <col min="12561" max="12799" width="9.06640625" style="9"/>
    <col min="12800" max="12800" width="15.3984375" style="9" bestFit="1" customWidth="1"/>
    <col min="12801" max="12801" width="11.1328125" style="9" bestFit="1" customWidth="1"/>
    <col min="12802" max="12802" width="14.59765625" style="9" bestFit="1" customWidth="1"/>
    <col min="12803" max="12803" width="17.3984375" style="9" bestFit="1" customWidth="1"/>
    <col min="12804" max="12804" width="17.59765625" style="9" bestFit="1" customWidth="1"/>
    <col min="12805" max="12805" width="14.73046875" style="9" bestFit="1" customWidth="1"/>
    <col min="12806" max="12806" width="14.3984375" style="9" bestFit="1" customWidth="1"/>
    <col min="12807" max="12807" width="12.1328125" style="9" bestFit="1" customWidth="1"/>
    <col min="12808" max="12808" width="12.3984375" style="9" bestFit="1" customWidth="1"/>
    <col min="12809" max="12810" width="13.86328125" style="9" bestFit="1" customWidth="1"/>
    <col min="12811" max="12811" width="14.86328125" style="9" bestFit="1" customWidth="1"/>
    <col min="12812" max="12812" width="12.1328125" style="9" bestFit="1" customWidth="1"/>
    <col min="12813" max="12813" width="12.3984375" style="9" bestFit="1" customWidth="1"/>
    <col min="12814" max="12815" width="13.86328125" style="9" bestFit="1" customWidth="1"/>
    <col min="12816" max="12816" width="14.86328125" style="9" bestFit="1" customWidth="1"/>
    <col min="12817" max="13055" width="9.06640625" style="9"/>
    <col min="13056" max="13056" width="15.3984375" style="9" bestFit="1" customWidth="1"/>
    <col min="13057" max="13057" width="11.1328125" style="9" bestFit="1" customWidth="1"/>
    <col min="13058" max="13058" width="14.59765625" style="9" bestFit="1" customWidth="1"/>
    <col min="13059" max="13059" width="17.3984375" style="9" bestFit="1" customWidth="1"/>
    <col min="13060" max="13060" width="17.59765625" style="9" bestFit="1" customWidth="1"/>
    <col min="13061" max="13061" width="14.73046875" style="9" bestFit="1" customWidth="1"/>
    <col min="13062" max="13062" width="14.3984375" style="9" bestFit="1" customWidth="1"/>
    <col min="13063" max="13063" width="12.1328125" style="9" bestFit="1" customWidth="1"/>
    <col min="13064" max="13064" width="12.3984375" style="9" bestFit="1" customWidth="1"/>
    <col min="13065" max="13066" width="13.86328125" style="9" bestFit="1" customWidth="1"/>
    <col min="13067" max="13067" width="14.86328125" style="9" bestFit="1" customWidth="1"/>
    <col min="13068" max="13068" width="12.1328125" style="9" bestFit="1" customWidth="1"/>
    <col min="13069" max="13069" width="12.3984375" style="9" bestFit="1" customWidth="1"/>
    <col min="13070" max="13071" width="13.86328125" style="9" bestFit="1" customWidth="1"/>
    <col min="13072" max="13072" width="14.86328125" style="9" bestFit="1" customWidth="1"/>
    <col min="13073" max="13311" width="9.06640625" style="9"/>
    <col min="13312" max="13312" width="15.3984375" style="9" bestFit="1" customWidth="1"/>
    <col min="13313" max="13313" width="11.1328125" style="9" bestFit="1" customWidth="1"/>
    <col min="13314" max="13314" width="14.59765625" style="9" bestFit="1" customWidth="1"/>
    <col min="13315" max="13315" width="17.3984375" style="9" bestFit="1" customWidth="1"/>
    <col min="13316" max="13316" width="17.59765625" style="9" bestFit="1" customWidth="1"/>
    <col min="13317" max="13317" width="14.73046875" style="9" bestFit="1" customWidth="1"/>
    <col min="13318" max="13318" width="14.3984375" style="9" bestFit="1" customWidth="1"/>
    <col min="13319" max="13319" width="12.1328125" style="9" bestFit="1" customWidth="1"/>
    <col min="13320" max="13320" width="12.3984375" style="9" bestFit="1" customWidth="1"/>
    <col min="13321" max="13322" width="13.86328125" style="9" bestFit="1" customWidth="1"/>
    <col min="13323" max="13323" width="14.86328125" style="9" bestFit="1" customWidth="1"/>
    <col min="13324" max="13324" width="12.1328125" style="9" bestFit="1" customWidth="1"/>
    <col min="13325" max="13325" width="12.3984375" style="9" bestFit="1" customWidth="1"/>
    <col min="13326" max="13327" width="13.86328125" style="9" bestFit="1" customWidth="1"/>
    <col min="13328" max="13328" width="14.86328125" style="9" bestFit="1" customWidth="1"/>
    <col min="13329" max="13567" width="9.06640625" style="9"/>
    <col min="13568" max="13568" width="15.3984375" style="9" bestFit="1" customWidth="1"/>
    <col min="13569" max="13569" width="11.1328125" style="9" bestFit="1" customWidth="1"/>
    <col min="13570" max="13570" width="14.59765625" style="9" bestFit="1" customWidth="1"/>
    <col min="13571" max="13571" width="17.3984375" style="9" bestFit="1" customWidth="1"/>
    <col min="13572" max="13572" width="17.59765625" style="9" bestFit="1" customWidth="1"/>
    <col min="13573" max="13573" width="14.73046875" style="9" bestFit="1" customWidth="1"/>
    <col min="13574" max="13574" width="14.3984375" style="9" bestFit="1" customWidth="1"/>
    <col min="13575" max="13575" width="12.1328125" style="9" bestFit="1" customWidth="1"/>
    <col min="13576" max="13576" width="12.3984375" style="9" bestFit="1" customWidth="1"/>
    <col min="13577" max="13578" width="13.86328125" style="9" bestFit="1" customWidth="1"/>
    <col min="13579" max="13579" width="14.86328125" style="9" bestFit="1" customWidth="1"/>
    <col min="13580" max="13580" width="12.1328125" style="9" bestFit="1" customWidth="1"/>
    <col min="13581" max="13581" width="12.3984375" style="9" bestFit="1" customWidth="1"/>
    <col min="13582" max="13583" width="13.86328125" style="9" bestFit="1" customWidth="1"/>
    <col min="13584" max="13584" width="14.86328125" style="9" bestFit="1" customWidth="1"/>
    <col min="13585" max="13823" width="9.06640625" style="9"/>
    <col min="13824" max="13824" width="15.3984375" style="9" bestFit="1" customWidth="1"/>
    <col min="13825" max="13825" width="11.1328125" style="9" bestFit="1" customWidth="1"/>
    <col min="13826" max="13826" width="14.59765625" style="9" bestFit="1" customWidth="1"/>
    <col min="13827" max="13827" width="17.3984375" style="9" bestFit="1" customWidth="1"/>
    <col min="13828" max="13828" width="17.59765625" style="9" bestFit="1" customWidth="1"/>
    <col min="13829" max="13829" width="14.73046875" style="9" bestFit="1" customWidth="1"/>
    <col min="13830" max="13830" width="14.3984375" style="9" bestFit="1" customWidth="1"/>
    <col min="13831" max="13831" width="12.1328125" style="9" bestFit="1" customWidth="1"/>
    <col min="13832" max="13832" width="12.3984375" style="9" bestFit="1" customWidth="1"/>
    <col min="13833" max="13834" width="13.86328125" style="9" bestFit="1" customWidth="1"/>
    <col min="13835" max="13835" width="14.86328125" style="9" bestFit="1" customWidth="1"/>
    <col min="13836" max="13836" width="12.1328125" style="9" bestFit="1" customWidth="1"/>
    <col min="13837" max="13837" width="12.3984375" style="9" bestFit="1" customWidth="1"/>
    <col min="13838" max="13839" width="13.86328125" style="9" bestFit="1" customWidth="1"/>
    <col min="13840" max="13840" width="14.86328125" style="9" bestFit="1" customWidth="1"/>
    <col min="13841" max="14079" width="9.06640625" style="9"/>
    <col min="14080" max="14080" width="15.3984375" style="9" bestFit="1" customWidth="1"/>
    <col min="14081" max="14081" width="11.1328125" style="9" bestFit="1" customWidth="1"/>
    <col min="14082" max="14082" width="14.59765625" style="9" bestFit="1" customWidth="1"/>
    <col min="14083" max="14083" width="17.3984375" style="9" bestFit="1" customWidth="1"/>
    <col min="14084" max="14084" width="17.59765625" style="9" bestFit="1" customWidth="1"/>
    <col min="14085" max="14085" width="14.73046875" style="9" bestFit="1" customWidth="1"/>
    <col min="14086" max="14086" width="14.3984375" style="9" bestFit="1" customWidth="1"/>
    <col min="14087" max="14087" width="12.1328125" style="9" bestFit="1" customWidth="1"/>
    <col min="14088" max="14088" width="12.3984375" style="9" bestFit="1" customWidth="1"/>
    <col min="14089" max="14090" width="13.86328125" style="9" bestFit="1" customWidth="1"/>
    <col min="14091" max="14091" width="14.86328125" style="9" bestFit="1" customWidth="1"/>
    <col min="14092" max="14092" width="12.1328125" style="9" bestFit="1" customWidth="1"/>
    <col min="14093" max="14093" width="12.3984375" style="9" bestFit="1" customWidth="1"/>
    <col min="14094" max="14095" width="13.86328125" style="9" bestFit="1" customWidth="1"/>
    <col min="14096" max="14096" width="14.86328125" style="9" bestFit="1" customWidth="1"/>
    <col min="14097" max="14335" width="9.06640625" style="9"/>
    <col min="14336" max="14336" width="15.3984375" style="9" bestFit="1" customWidth="1"/>
    <col min="14337" max="14337" width="11.1328125" style="9" bestFit="1" customWidth="1"/>
    <col min="14338" max="14338" width="14.59765625" style="9" bestFit="1" customWidth="1"/>
    <col min="14339" max="14339" width="17.3984375" style="9" bestFit="1" customWidth="1"/>
    <col min="14340" max="14340" width="17.59765625" style="9" bestFit="1" customWidth="1"/>
    <col min="14341" max="14341" width="14.73046875" style="9" bestFit="1" customWidth="1"/>
    <col min="14342" max="14342" width="14.3984375" style="9" bestFit="1" customWidth="1"/>
    <col min="14343" max="14343" width="12.1328125" style="9" bestFit="1" customWidth="1"/>
    <col min="14344" max="14344" width="12.3984375" style="9" bestFit="1" customWidth="1"/>
    <col min="14345" max="14346" width="13.86328125" style="9" bestFit="1" customWidth="1"/>
    <col min="14347" max="14347" width="14.86328125" style="9" bestFit="1" customWidth="1"/>
    <col min="14348" max="14348" width="12.1328125" style="9" bestFit="1" customWidth="1"/>
    <col min="14349" max="14349" width="12.3984375" style="9" bestFit="1" customWidth="1"/>
    <col min="14350" max="14351" width="13.86328125" style="9" bestFit="1" customWidth="1"/>
    <col min="14352" max="14352" width="14.86328125" style="9" bestFit="1" customWidth="1"/>
    <col min="14353" max="14591" width="9.06640625" style="9"/>
    <col min="14592" max="14592" width="15.3984375" style="9" bestFit="1" customWidth="1"/>
    <col min="14593" max="14593" width="11.1328125" style="9" bestFit="1" customWidth="1"/>
    <col min="14594" max="14594" width="14.59765625" style="9" bestFit="1" customWidth="1"/>
    <col min="14595" max="14595" width="17.3984375" style="9" bestFit="1" customWidth="1"/>
    <col min="14596" max="14596" width="17.59765625" style="9" bestFit="1" customWidth="1"/>
    <col min="14597" max="14597" width="14.73046875" style="9" bestFit="1" customWidth="1"/>
    <col min="14598" max="14598" width="14.3984375" style="9" bestFit="1" customWidth="1"/>
    <col min="14599" max="14599" width="12.1328125" style="9" bestFit="1" customWidth="1"/>
    <col min="14600" max="14600" width="12.3984375" style="9" bestFit="1" customWidth="1"/>
    <col min="14601" max="14602" width="13.86328125" style="9" bestFit="1" customWidth="1"/>
    <col min="14603" max="14603" width="14.86328125" style="9" bestFit="1" customWidth="1"/>
    <col min="14604" max="14604" width="12.1328125" style="9" bestFit="1" customWidth="1"/>
    <col min="14605" max="14605" width="12.3984375" style="9" bestFit="1" customWidth="1"/>
    <col min="14606" max="14607" width="13.86328125" style="9" bestFit="1" customWidth="1"/>
    <col min="14608" max="14608" width="14.86328125" style="9" bestFit="1" customWidth="1"/>
    <col min="14609" max="14847" width="9.06640625" style="9"/>
    <col min="14848" max="14848" width="15.3984375" style="9" bestFit="1" customWidth="1"/>
    <col min="14849" max="14849" width="11.1328125" style="9" bestFit="1" customWidth="1"/>
    <col min="14850" max="14850" width="14.59765625" style="9" bestFit="1" customWidth="1"/>
    <col min="14851" max="14851" width="17.3984375" style="9" bestFit="1" customWidth="1"/>
    <col min="14852" max="14852" width="17.59765625" style="9" bestFit="1" customWidth="1"/>
    <col min="14853" max="14853" width="14.73046875" style="9" bestFit="1" customWidth="1"/>
    <col min="14854" max="14854" width="14.3984375" style="9" bestFit="1" customWidth="1"/>
    <col min="14855" max="14855" width="12.1328125" style="9" bestFit="1" customWidth="1"/>
    <col min="14856" max="14856" width="12.3984375" style="9" bestFit="1" customWidth="1"/>
    <col min="14857" max="14858" width="13.86328125" style="9" bestFit="1" customWidth="1"/>
    <col min="14859" max="14859" width="14.86328125" style="9" bestFit="1" customWidth="1"/>
    <col min="14860" max="14860" width="12.1328125" style="9" bestFit="1" customWidth="1"/>
    <col min="14861" max="14861" width="12.3984375" style="9" bestFit="1" customWidth="1"/>
    <col min="14862" max="14863" width="13.86328125" style="9" bestFit="1" customWidth="1"/>
    <col min="14864" max="14864" width="14.86328125" style="9" bestFit="1" customWidth="1"/>
    <col min="14865" max="15103" width="9.06640625" style="9"/>
    <col min="15104" max="15104" width="15.3984375" style="9" bestFit="1" customWidth="1"/>
    <col min="15105" max="15105" width="11.1328125" style="9" bestFit="1" customWidth="1"/>
    <col min="15106" max="15106" width="14.59765625" style="9" bestFit="1" customWidth="1"/>
    <col min="15107" max="15107" width="17.3984375" style="9" bestFit="1" customWidth="1"/>
    <col min="15108" max="15108" width="17.59765625" style="9" bestFit="1" customWidth="1"/>
    <col min="15109" max="15109" width="14.73046875" style="9" bestFit="1" customWidth="1"/>
    <col min="15110" max="15110" width="14.3984375" style="9" bestFit="1" customWidth="1"/>
    <col min="15111" max="15111" width="12.1328125" style="9" bestFit="1" customWidth="1"/>
    <col min="15112" max="15112" width="12.3984375" style="9" bestFit="1" customWidth="1"/>
    <col min="15113" max="15114" width="13.86328125" style="9" bestFit="1" customWidth="1"/>
    <col min="15115" max="15115" width="14.86328125" style="9" bestFit="1" customWidth="1"/>
    <col min="15116" max="15116" width="12.1328125" style="9" bestFit="1" customWidth="1"/>
    <col min="15117" max="15117" width="12.3984375" style="9" bestFit="1" customWidth="1"/>
    <col min="15118" max="15119" width="13.86328125" style="9" bestFit="1" customWidth="1"/>
    <col min="15120" max="15120" width="14.86328125" style="9" bestFit="1" customWidth="1"/>
    <col min="15121" max="15359" width="9.06640625" style="9"/>
    <col min="15360" max="15360" width="15.3984375" style="9" bestFit="1" customWidth="1"/>
    <col min="15361" max="15361" width="11.1328125" style="9" bestFit="1" customWidth="1"/>
    <col min="15362" max="15362" width="14.59765625" style="9" bestFit="1" customWidth="1"/>
    <col min="15363" max="15363" width="17.3984375" style="9" bestFit="1" customWidth="1"/>
    <col min="15364" max="15364" width="17.59765625" style="9" bestFit="1" customWidth="1"/>
    <col min="15365" max="15365" width="14.73046875" style="9" bestFit="1" customWidth="1"/>
    <col min="15366" max="15366" width="14.3984375" style="9" bestFit="1" customWidth="1"/>
    <col min="15367" max="15367" width="12.1328125" style="9" bestFit="1" customWidth="1"/>
    <col min="15368" max="15368" width="12.3984375" style="9" bestFit="1" customWidth="1"/>
    <col min="15369" max="15370" width="13.86328125" style="9" bestFit="1" customWidth="1"/>
    <col min="15371" max="15371" width="14.86328125" style="9" bestFit="1" customWidth="1"/>
    <col min="15372" max="15372" width="12.1328125" style="9" bestFit="1" customWidth="1"/>
    <col min="15373" max="15373" width="12.3984375" style="9" bestFit="1" customWidth="1"/>
    <col min="15374" max="15375" width="13.86328125" style="9" bestFit="1" customWidth="1"/>
    <col min="15376" max="15376" width="14.86328125" style="9" bestFit="1" customWidth="1"/>
    <col min="15377" max="15615" width="9.06640625" style="9"/>
    <col min="15616" max="15616" width="15.3984375" style="9" bestFit="1" customWidth="1"/>
    <col min="15617" max="15617" width="11.1328125" style="9" bestFit="1" customWidth="1"/>
    <col min="15618" max="15618" width="14.59765625" style="9" bestFit="1" customWidth="1"/>
    <col min="15619" max="15619" width="17.3984375" style="9" bestFit="1" customWidth="1"/>
    <col min="15620" max="15620" width="17.59765625" style="9" bestFit="1" customWidth="1"/>
    <col min="15621" max="15621" width="14.73046875" style="9" bestFit="1" customWidth="1"/>
    <col min="15622" max="15622" width="14.3984375" style="9" bestFit="1" customWidth="1"/>
    <col min="15623" max="15623" width="12.1328125" style="9" bestFit="1" customWidth="1"/>
    <col min="15624" max="15624" width="12.3984375" style="9" bestFit="1" customWidth="1"/>
    <col min="15625" max="15626" width="13.86328125" style="9" bestFit="1" customWidth="1"/>
    <col min="15627" max="15627" width="14.86328125" style="9" bestFit="1" customWidth="1"/>
    <col min="15628" max="15628" width="12.1328125" style="9" bestFit="1" customWidth="1"/>
    <col min="15629" max="15629" width="12.3984375" style="9" bestFit="1" customWidth="1"/>
    <col min="15630" max="15631" width="13.86328125" style="9" bestFit="1" customWidth="1"/>
    <col min="15632" max="15632" width="14.86328125" style="9" bestFit="1" customWidth="1"/>
    <col min="15633" max="15871" width="9.06640625" style="9"/>
    <col min="15872" max="15872" width="15.3984375" style="9" bestFit="1" customWidth="1"/>
    <col min="15873" max="15873" width="11.1328125" style="9" bestFit="1" customWidth="1"/>
    <col min="15874" max="15874" width="14.59765625" style="9" bestFit="1" customWidth="1"/>
    <col min="15875" max="15875" width="17.3984375" style="9" bestFit="1" customWidth="1"/>
    <col min="15876" max="15876" width="17.59765625" style="9" bestFit="1" customWidth="1"/>
    <col min="15877" max="15877" width="14.73046875" style="9" bestFit="1" customWidth="1"/>
    <col min="15878" max="15878" width="14.3984375" style="9" bestFit="1" customWidth="1"/>
    <col min="15879" max="15879" width="12.1328125" style="9" bestFit="1" customWidth="1"/>
    <col min="15880" max="15880" width="12.3984375" style="9" bestFit="1" customWidth="1"/>
    <col min="15881" max="15882" width="13.86328125" style="9" bestFit="1" customWidth="1"/>
    <col min="15883" max="15883" width="14.86328125" style="9" bestFit="1" customWidth="1"/>
    <col min="15884" max="15884" width="12.1328125" style="9" bestFit="1" customWidth="1"/>
    <col min="15885" max="15885" width="12.3984375" style="9" bestFit="1" customWidth="1"/>
    <col min="15886" max="15887" width="13.86328125" style="9" bestFit="1" customWidth="1"/>
    <col min="15888" max="15888" width="14.86328125" style="9" bestFit="1" customWidth="1"/>
    <col min="15889" max="16127" width="9.06640625" style="9"/>
    <col min="16128" max="16128" width="15.3984375" style="9" bestFit="1" customWidth="1"/>
    <col min="16129" max="16129" width="11.1328125" style="9" bestFit="1" customWidth="1"/>
    <col min="16130" max="16130" width="14.59765625" style="9" bestFit="1" customWidth="1"/>
    <col min="16131" max="16131" width="17.3984375" style="9" bestFit="1" customWidth="1"/>
    <col min="16132" max="16132" width="17.59765625" style="9" bestFit="1" customWidth="1"/>
    <col min="16133" max="16133" width="14.73046875" style="9" bestFit="1" customWidth="1"/>
    <col min="16134" max="16134" width="14.3984375" style="9" bestFit="1" customWidth="1"/>
    <col min="16135" max="16135" width="12.1328125" style="9" bestFit="1" customWidth="1"/>
    <col min="16136" max="16136" width="12.3984375" style="9" bestFit="1" customWidth="1"/>
    <col min="16137" max="16138" width="13.86328125" style="9" bestFit="1" customWidth="1"/>
    <col min="16139" max="16139" width="14.86328125" style="9" bestFit="1" customWidth="1"/>
    <col min="16140" max="16140" width="12.1328125" style="9" bestFit="1" customWidth="1"/>
    <col min="16141" max="16141" width="12.3984375" style="9" bestFit="1" customWidth="1"/>
    <col min="16142" max="16143" width="13.86328125" style="9" bestFit="1" customWidth="1"/>
    <col min="16144" max="16144" width="14.86328125" style="9" bestFit="1" customWidth="1"/>
    <col min="16145" max="16384" width="9.06640625" style="9"/>
  </cols>
  <sheetData>
    <row r="1" spans="1:18">
      <c r="A1" s="83" t="s">
        <v>0</v>
      </c>
      <c r="B1" s="83" t="s">
        <v>1</v>
      </c>
      <c r="C1" s="89" t="s">
        <v>233</v>
      </c>
      <c r="D1" s="89" t="s">
        <v>234</v>
      </c>
      <c r="E1" s="89" t="s">
        <v>235</v>
      </c>
      <c r="F1" s="89" t="s">
        <v>236</v>
      </c>
      <c r="G1" s="89" t="s">
        <v>238</v>
      </c>
      <c r="H1" s="89" t="s">
        <v>237</v>
      </c>
      <c r="I1" s="89" t="s">
        <v>239</v>
      </c>
      <c r="J1" s="89" t="s">
        <v>240</v>
      </c>
      <c r="K1" s="89" t="s">
        <v>241</v>
      </c>
      <c r="L1" s="89" t="s">
        <v>242</v>
      </c>
      <c r="M1" s="89" t="s">
        <v>243</v>
      </c>
      <c r="N1" s="89" t="s">
        <v>244</v>
      </c>
      <c r="O1" s="89" t="s">
        <v>245</v>
      </c>
      <c r="P1" s="89" t="s">
        <v>246</v>
      </c>
      <c r="Q1" s="89" t="s">
        <v>247</v>
      </c>
      <c r="R1" s="89" t="s">
        <v>248</v>
      </c>
    </row>
    <row r="2" spans="1:18">
      <c r="A2" s="90" t="s">
        <v>23</v>
      </c>
      <c r="B2" s="91" t="s">
        <v>24</v>
      </c>
      <c r="C2" s="96">
        <f>IFERROR((s_TR/(k_decay_iw*up_Rad_Spec!I2*s_IFD_iw*s_EF_iw*s_ED_iw))*1,".")</f>
        <v>1.3584532365070731E-11</v>
      </c>
      <c r="D2" s="96">
        <f>IFERROR((s_TR/(k_decay_iw*up_Rad_Spec!G2*s_IRA_iw*(1/s_PEFm_pp)*s_SLF*s_ET_iw*s_EF_iw*s_ED_iw))*1,".")</f>
        <v>3.469814044020457E-11</v>
      </c>
      <c r="E2" s="96">
        <f>IFERROR((s_TR/(k_decay_iw*up_Rad_Spec!G2*s_IRA_iw*(1/s_PEF)*s_SLF*s_ET_iw*s_EF_iw*s_ED_iw))*1,".")</f>
        <v>1.7029913786274649E-10</v>
      </c>
      <c r="F2" s="96">
        <f>IFERROR((s_TR/(k_decay_iw*up_Rad_Spec!K2*s_GSF_i*s_Fam*s_Foffset*s_EF_iw*(1/365)*ACF!C2*s_ET_iw*(1/24)*s_ED_iw))*1,".")</f>
        <v>1.0214521155693007E-5</v>
      </c>
      <c r="G2" s="96">
        <f t="shared" ref="G2:G3" si="0">(IF(AND(C2&lt;&gt;".",E2&lt;&gt;".",F2&lt;&gt;"."),1/((1/C2)+(1/E2)+(1/F2)),IF(AND(C2&lt;&gt;".",E2&lt;&gt;".",F2="."), 1/((1/C2)+(1/E2)),IF(AND(C2&lt;&gt;".",E2=".",F2&lt;&gt;"."),1/((1/C2)+(1/F2)),IF(AND(C2=".",E2&lt;&gt;".",F2&lt;&gt;"."),1/((1/E2)+(1/F2)),IF(AND(C2&lt;&gt;".",E2=".",F2="."),1/(1/C2),IF(AND(C2=".",E2&lt;&gt;".",F2="."),1/(1/E2),IF(AND(C2=".",E2=".",F2&lt;&gt;"."),1/(1/F2),IF(AND(C2=".",E2=".",F2="."),".")))))))))</f>
        <v>1.2580950215859391E-11</v>
      </c>
      <c r="H2" s="96">
        <f t="shared" ref="H2:H3" si="1">(IF(AND(C2&lt;&gt;".",D2&lt;&gt;".",F2&lt;&gt;"."),1/((1/C2)+(1/D2)+(1/F2)),IF(AND(C2&lt;&gt;".",D2&lt;&gt;".",F2="."), 1/((1/C2)+(1/D2)),IF(AND(C2&lt;&gt;".",D2=".",F2&lt;&gt;"."),1/((1/C2)+(1/F2)),IF(AND(C2=".",D2&lt;&gt;".",F2&lt;&gt;"."),1/((1/D2)+(1/F2)),IF(AND(C2&lt;&gt;".",D2=".",F2="."),1/(1/C2),IF(AND(C2=".",D2&lt;&gt;".",F2="."),1/(1/D2),IF(AND(C2=".",D2=".",F2&lt;&gt;"."),1/(1/F2),IF(AND(C2=".",D2=".",F2="."),".")))))))))</f>
        <v>9.7624579157322539E-12</v>
      </c>
      <c r="I2" s="108">
        <f>IFERROR((s_TR/(up_Rad_Spec!F2*s_GSF_i*s_Fam*s_Foffset*Fsurf!C2*s_EF_iw*(1/365)*s_ET_iw*(1/24)*s_ED_iw))*1,".")</f>
        <v>1.7001785575654066E-6</v>
      </c>
      <c r="J2" s="96">
        <f>IFERROR((s_TR/(up_Rad_Spec!M2*s_GSF_i*s_Fam*s_Foffset*Fsurf!C2*s_EF_iw*(1/365)*s_ET_iw*(1/24)*s_ED_iw))*1,".")</f>
        <v>1.7001785575654066E-6</v>
      </c>
      <c r="K2" s="96">
        <f>IFERROR((s_TR/(up_Rad_Spec!N2*s_GSF_i*s_Fam*s_Foffset*Fsurf!C2*s_EF_iw*(1/365)*s_ET_iw*(1/24)*s_ED_iw))*1,".")</f>
        <v>1.7001785575654066E-6</v>
      </c>
      <c r="L2" s="96">
        <f>IFERROR((s_TR/(up_Rad_Spec!O2*s_GSF_i*s_Fam*s_Foffset*Fsurf!C2*s_EF_iw*(1/365)*s_ET_iw*(1/24)*s_ED_iw))*1,".")</f>
        <v>1.7001785575654066E-6</v>
      </c>
      <c r="M2" s="96">
        <f>IFERROR((s_TR/(up_Rad_Spec!K2*s_GSF_i*s_Fam*s_Foffset*Fsurf!C2*s_EF_iw*(1/365)*s_ET_iw*(1/24)*s_ED_iw))*1,".")</f>
        <v>1.7001785575654066E-6</v>
      </c>
      <c r="N2" s="96">
        <f>IFERROR((s_TR/(up_Rad_Spec!F2*s_GSF_i*s_Fam*s_Foffset*ACF!D2*s_ET_iw*(1/24)*s_EF_iw*(1/365)*s_ED_iw))*1,".")</f>
        <v>2.1136568694463435E-6</v>
      </c>
      <c r="O2" s="96">
        <f>IFERROR((s_TR/(up_Rad_Spec!M2*s_GSF_i*s_Fam*s_Foffset*ACF!E2*s_ET_iw*(1/24)*s_EF_iw*(1/365)*s_ED_iw))*1,".")</f>
        <v>2.1368396001903856E-6</v>
      </c>
      <c r="P2" s="96">
        <f>IFERROR((s_TR/(up_Rad_Spec!N2*s_GSF_i*s_Fam*s_Foffset*ACF!F2*s_ET_iw*(1/24)*s_EF_iw*(1/365)*s_ED_iw))*1,".")</f>
        <v>2.1769753610875103E-6</v>
      </c>
      <c r="Q2" s="96">
        <f>IFERROR((s_TR/(up_Rad_Spec!O2*s_GSF_i*s_Fam*s_Foffset*ACF!G2*s_ET_iw*(1/24)*s_EF_iw*(1/365)*s_ED_iw))*1,".")</f>
        <v>2.1714572192513361E-6</v>
      </c>
      <c r="R2" s="96">
        <f>IFERROR((s_TR/(up_Rad_Spec!K2*s_GSF_i*s_Fam*s_Foffset*ACF!C2*s_ET_iw*(1/24)*s_EF_iw*(1/365)*s_ED_iw))*1,".")</f>
        <v>2.0291392507049818E-6</v>
      </c>
    </row>
    <row r="3" spans="1:18">
      <c r="A3" s="94" t="s">
        <v>25</v>
      </c>
      <c r="B3" s="91" t="s">
        <v>26</v>
      </c>
      <c r="C3" s="96">
        <f>IFERROR((s_TR/(k_decay_iw*up_Rad_Spec!I3*s_IFD_iw*s_EF_iw*s_ED_iw))*1,".")</f>
        <v>1.3584532365070731E-11</v>
      </c>
      <c r="D3" s="96">
        <f>IFERROR((s_TR/(k_decay_iw*up_Rad_Spec!G3*s_IRA_iw*(1/s_PEFm_pp)*s_SLF*s_ET_iw*s_EF_iw*s_ED_iw))*1,".")</f>
        <v>3.469814044020457E-11</v>
      </c>
      <c r="E3" s="96">
        <f>IFERROR((s_TR/(k_decay_iw*up_Rad_Spec!G3*s_IRA_iw*(1/s_PEF)*s_SLF*s_ET_iw*s_EF_iw*s_ED_iw))*1,".")</f>
        <v>1.7029913786274649E-10</v>
      </c>
      <c r="F3" s="96">
        <f>IFERROR((s_TR/(k_decay_iw*up_Rad_Spec!K3*s_GSF_i*s_Fam*s_Foffset*s_EF_iw*(1/365)*ACF!C3*s_ET_iw*(1/24)*s_ED_iw))*1,".")</f>
        <v>1.0166276154300781E-5</v>
      </c>
      <c r="G3" s="96">
        <f t="shared" si="0"/>
        <v>1.2580950142323511E-11</v>
      </c>
      <c r="H3" s="96">
        <f t="shared" si="1"/>
        <v>9.762457871453972E-12</v>
      </c>
      <c r="I3" s="108">
        <f>IFERROR((s_TR/(up_Rad_Spec!F3*s_GSF_i*s_Fam*s_Foffset*Fsurf!C3*s_EF_iw*(1/365)*s_ET_iw*(1/24)*s_ED_iw))*1,".")</f>
        <v>1.6688257258248877E-6</v>
      </c>
      <c r="J3" s="96">
        <f>IFERROR((s_TR/(up_Rad_Spec!M3*s_GSF_i*s_Fam*s_Foffset*Fsurf!C3*s_EF_iw*(1/365)*s_ET_iw*(1/24)*s_ED_iw))*1,".")</f>
        <v>1.6688257258248877E-6</v>
      </c>
      <c r="K3" s="96">
        <f>IFERROR((s_TR/(up_Rad_Spec!N3*s_GSF_i*s_Fam*s_Foffset*Fsurf!C3*s_EF_iw*(1/365)*s_ET_iw*(1/24)*s_ED_iw))*1,".")</f>
        <v>1.6688257258248877E-6</v>
      </c>
      <c r="L3" s="96">
        <f>IFERROR((s_TR/(up_Rad_Spec!O3*s_GSF_i*s_Fam*s_Foffset*Fsurf!C3*s_EF_iw*(1/365)*s_ET_iw*(1/24)*s_ED_iw))*1,".")</f>
        <v>1.6688257258248877E-6</v>
      </c>
      <c r="M3" s="96">
        <f>IFERROR((s_TR/(up_Rad_Spec!K3*s_GSF_i*s_Fam*s_Foffset*Fsurf!C3*s_EF_iw*(1/365)*s_ET_iw*(1/24)*s_ED_iw))*1,".")</f>
        <v>1.6688257258248877E-6</v>
      </c>
      <c r="N3" s="96">
        <f>IFERROR((s_TR/(up_Rad_Spec!F3*s_GSF_i*s_Fam*s_Foffset*ACF!D3*s_ET_iw*(1/24)*s_EF_iw*(1/365)*s_ED_iw))*1,".")</f>
        <v>2.0797889610389619E-6</v>
      </c>
      <c r="O3" s="96">
        <f>IFERROR((s_TR/(up_Rad_Spec!M3*s_GSF_i*s_Fam*s_Foffset*ACF!E3*s_ET_iw*(1/24)*s_EF_iw*(1/365)*s_ED_iw))*1,".")</f>
        <v>2.1385495403472942E-6</v>
      </c>
      <c r="P3" s="96">
        <f>IFERROR((s_TR/(up_Rad_Spec!N3*s_GSF_i*s_Fam*s_Foffset*ACF!F3*s_ET_iw*(1/24)*s_EF_iw*(1/365)*s_ED_iw))*1,".")</f>
        <v>2.2108990457056755E-6</v>
      </c>
      <c r="Q3" s="96">
        <f>IFERROR((s_TR/(up_Rad_Spec!O3*s_GSF_i*s_Fam*s_Foffset*ACF!G3*s_ET_iw*(1/24)*s_EF_iw*(1/365)*s_ED_iw))*1,".")</f>
        <v>2.2790328315752039E-6</v>
      </c>
      <c r="R3" s="96">
        <f>IFERROR((s_TR/(up_Rad_Spec!K3*s_GSF_i*s_Fam*s_Foffset*ACF!C3*s_ET_iw*(1/24)*s_EF_iw*(1/365)*s_ED_iw))*1,".")</f>
        <v>2.0195552648790072E-6</v>
      </c>
    </row>
    <row r="4" spans="1:18">
      <c r="A4" s="90" t="s">
        <v>27</v>
      </c>
      <c r="B4" s="91" t="s">
        <v>24</v>
      </c>
      <c r="C4" s="96">
        <f>IFERROR((s_TR/(k_decay_iw*up_Rad_Spec!I4*s_IFD_iw*s_EF_iw*s_ED_iw))*1,".")</f>
        <v>1.3584532365070731E-11</v>
      </c>
      <c r="D4" s="96">
        <f>IFERROR((s_TR/(k_decay_iw*up_Rad_Spec!G4*s_IRA_iw*(1/s_PEFm_pp)*s_SLF*s_ET_iw*s_EF_iw*s_ED_iw))*1,".")</f>
        <v>3.469814044020457E-11</v>
      </c>
      <c r="E4" s="96">
        <f>IFERROR((s_TR/(k_decay_iw*up_Rad_Spec!G4*s_IRA_iw*(1/s_PEF)*s_SLF*s_ET_iw*s_EF_iw*s_ED_iw))*1,".")</f>
        <v>1.7029913786274649E-10</v>
      </c>
      <c r="F4" s="96">
        <f>IFERROR((s_TR/(k_decay_iw*up_Rad_Spec!K4*s_GSF_i*s_Fam*s_Foffset*s_EF_iw*(1/365)*ACF!C4*s_ET_iw*(1/24)*s_ED_iw))*1,".")</f>
        <v>1.0962656620105095E-5</v>
      </c>
      <c r="G4" s="96">
        <f t="shared" ref="G4:G5" si="2">(IF(AND(C4&lt;&gt;".",E4&lt;&gt;".",F4&lt;&gt;"."),1/((1/C4)+(1/E4)+(1/F4)),IF(AND(C4&lt;&gt;".",E4&lt;&gt;".",F4="."), 1/((1/C4)+(1/E4)),IF(AND(C4&lt;&gt;".",E4=".",F4&lt;&gt;"."),1/((1/C4)+(1/F4)),IF(AND(C4=".",E4&lt;&gt;".",F4&lt;&gt;"."),1/((1/E4)+(1/F4)),IF(AND(C4&lt;&gt;".",E4=".",F4="."),1/(1/C4),IF(AND(C4=".",E4&lt;&gt;".",F4="."),1/(1/E4),IF(AND(C4=".",E4=".",F4&lt;&gt;"."),1/(1/F4),IF(AND(C4=".",E4=".",F4="."),".")))))))))</f>
        <v>1.2580951273342266E-11</v>
      </c>
      <c r="H4" s="96">
        <f t="shared" ref="H4:H5" si="3">(IF(AND(C4&lt;&gt;".",D4&lt;&gt;".",F4&lt;&gt;"."),1/((1/C4)+(1/D4)+(1/F4)),IF(AND(C4&lt;&gt;".",D4&lt;&gt;".",F4="."), 1/((1/C4)+(1/D4)),IF(AND(C4&lt;&gt;".",D4=".",F4&lt;&gt;"."),1/((1/C4)+(1/F4)),IF(AND(C4=".",D4&lt;&gt;".",F4&lt;&gt;"."),1/((1/D4)+(1/F4)),IF(AND(C4&lt;&gt;".",D4=".",F4="."),1/(1/C4),IF(AND(C4=".",D4&lt;&gt;".",F4="."),1/(1/D4),IF(AND(C4=".",D4=".",F4&lt;&gt;"."),1/(1/F4),IF(AND(C4=".",D4=".",F4="."),".")))))))))</f>
        <v>9.7624585524761583E-12</v>
      </c>
      <c r="I4" s="108">
        <f>IFERROR((s_TR/(up_Rad_Spec!F4*s_GSF_i*s_Fam*s_Foffset*Fsurf!C4*s_EF_iw*(1/365)*s_ET_iw*(1/24)*s_ED_iw))*1,".")</f>
        <v>1.9790348816193749E-6</v>
      </c>
      <c r="J4" s="96">
        <f>IFERROR((s_TR/(up_Rad_Spec!M4*s_GSF_i*s_Fam*s_Foffset*Fsurf!C4*s_EF_iw*(1/365)*s_ET_iw*(1/24)*s_ED_iw))*1,".")</f>
        <v>1.9790348816193749E-6</v>
      </c>
      <c r="K4" s="96">
        <f>IFERROR((s_TR/(up_Rad_Spec!N4*s_GSF_i*s_Fam*s_Foffset*Fsurf!C4*s_EF_iw*(1/365)*s_ET_iw*(1/24)*s_ED_iw))*1,".")</f>
        <v>1.9790348816193749E-6</v>
      </c>
      <c r="L4" s="96">
        <f>IFERROR((s_TR/(up_Rad_Spec!O4*s_GSF_i*s_Fam*s_Foffset*Fsurf!C4*s_EF_iw*(1/365)*s_ET_iw*(1/24)*s_ED_iw))*1,".")</f>
        <v>1.9790348816193749E-6</v>
      </c>
      <c r="M4" s="96">
        <f>IFERROR((s_TR/(up_Rad_Spec!K4*s_GSF_i*s_Fam*s_Foffset*Fsurf!C4*s_EF_iw*(1/365)*s_ET_iw*(1/24)*s_ED_iw))*1,".")</f>
        <v>1.9790348816193749E-6</v>
      </c>
      <c r="N4" s="96">
        <f>IFERROR((s_TR/(up_Rad_Spec!F4*s_GSF_i*s_Fam*s_Foffset*ACF!D4*s_ET_iw*(1/24)*s_EF_iw*(1/365)*s_ED_iw))*1,".")</f>
        <v>2.3227272727272731E-6</v>
      </c>
      <c r="O4" s="96">
        <f>IFERROR((s_TR/(up_Rad_Spec!M4*s_GSF_i*s_Fam*s_Foffset*ACF!E4*s_ET_iw*(1/24)*s_EF_iw*(1/365)*s_ED_iw))*1,".")</f>
        <v>2.1900000000000006E-6</v>
      </c>
      <c r="P4" s="96">
        <f>IFERROR((s_TR/(up_Rad_Spec!N4*s_GSF_i*s_Fam*s_Foffset*ACF!F4*s_ET_iw*(1/24)*s_EF_iw*(1/365)*s_ED_iw))*1,".")</f>
        <v>2.1813438735177861E-6</v>
      </c>
      <c r="Q4" s="96">
        <f>IFERROR((s_TR/(up_Rad_Spec!O4*s_GSF_i*s_Fam*s_Foffset*ACF!G4*s_ET_iw*(1/24)*s_EF_iw*(1/365)*s_ED_iw))*1,".")</f>
        <v>2.2153271848924027E-6</v>
      </c>
      <c r="R4" s="96">
        <f>IFERROR((s_TR/(up_Rad_Spec!K4*s_GSF_i*s_Fam*s_Foffset*ACF!C4*s_ET_iw*(1/24)*s_EF_iw*(1/365)*s_ED_iw))*1,".")</f>
        <v>2.1777581641659308E-6</v>
      </c>
    </row>
    <row r="5" spans="1:18">
      <c r="A5" s="90" t="s">
        <v>28</v>
      </c>
      <c r="B5" s="97" t="s">
        <v>24</v>
      </c>
      <c r="C5" s="96">
        <f>IFERROR((s_TR/(k_decay_iw*up_Rad_Spec!I5*s_IFD_iw*s_EF_iw*s_ED_iw))*1,".")</f>
        <v>1.3584532365070731E-11</v>
      </c>
      <c r="D5" s="96">
        <f>IFERROR((s_TR/(k_decay_iw*up_Rad_Spec!G5*s_IRA_iw*(1/s_PEFm_pp)*s_SLF*s_ET_iw*s_EF_iw*s_ED_iw))*1,".")</f>
        <v>3.469814044020457E-11</v>
      </c>
      <c r="E5" s="96">
        <f>IFERROR((s_TR/(k_decay_iw*up_Rad_Spec!G5*s_IRA_iw*(1/s_PEF)*s_SLF*s_ET_iw*s_EF_iw*s_ED_iw))*1,".")</f>
        <v>1.7029913786274649E-10</v>
      </c>
      <c r="F5" s="96">
        <f>IFERROR((s_TR/(k_decay_iw*up_Rad_Spec!K5*s_GSF_i*s_Fam*s_Foffset*s_EF_iw*(1/365)*ACF!C5*s_ET_iw*(1/24)*s_ED_iw))*1,".")</f>
        <v>1.113563739517579E-5</v>
      </c>
      <c r="G5" s="96">
        <f t="shared" si="2"/>
        <v>1.2580951497624005E-11</v>
      </c>
      <c r="H5" s="96">
        <f t="shared" si="3"/>
        <v>9.7624586875232887E-12</v>
      </c>
      <c r="I5" s="108">
        <f>IFERROR((s_TR/(up_Rad_Spec!F5*s_GSF_i*s_Fam*s_Foffset*Fsurf!C5*s_EF_iw*(1/365)*s_ET_iw*(1/24)*s_ED_iw))*1,".")</f>
        <v>1.664639708117969E-6</v>
      </c>
      <c r="J5" s="96">
        <f>IFERROR((s_TR/(up_Rad_Spec!M5*s_GSF_i*s_Fam*s_Foffset*Fsurf!C5*s_EF_iw*(1/365)*s_ET_iw*(1/24)*s_ED_iw))*1,".")</f>
        <v>1.664639708117969E-6</v>
      </c>
      <c r="K5" s="96">
        <f>IFERROR((s_TR/(up_Rad_Spec!N5*s_GSF_i*s_Fam*s_Foffset*Fsurf!C5*s_EF_iw*(1/365)*s_ET_iw*(1/24)*s_ED_iw))*1,".")</f>
        <v>1.664639708117969E-6</v>
      </c>
      <c r="L5" s="96">
        <f>IFERROR((s_TR/(up_Rad_Spec!O5*s_GSF_i*s_Fam*s_Foffset*Fsurf!C5*s_EF_iw*(1/365)*s_ET_iw*(1/24)*s_ED_iw))*1,".")</f>
        <v>1.664639708117969E-6</v>
      </c>
      <c r="M5" s="96">
        <f>IFERROR((s_TR/(up_Rad_Spec!K5*s_GSF_i*s_Fam*s_Foffset*Fsurf!C5*s_EF_iw*(1/365)*s_ET_iw*(1/24)*s_ED_iw))*1,".")</f>
        <v>1.664639708117969E-6</v>
      </c>
      <c r="N5" s="96">
        <f>IFERROR((s_TR/(up_Rad_Spec!F5*s_GSF_i*s_Fam*s_Foffset*ACF!D5*s_ET_iw*(1/24)*s_EF_iw*(1/365)*s_ED_iw))*1,".")</f>
        <v>2.2121212121212124E-6</v>
      </c>
      <c r="O5" s="96">
        <f>IFERROR((s_TR/(up_Rad_Spec!M5*s_GSF_i*s_Fam*s_Foffset*ACF!E5*s_ET_iw*(1/24)*s_EF_iw*(1/365)*s_ED_iw))*1,".")</f>
        <v>2.2121212121212124E-6</v>
      </c>
      <c r="P5" s="96">
        <f>IFERROR((s_TR/(up_Rad_Spec!N5*s_GSF_i*s_Fam*s_Foffset*ACF!F5*s_ET_iw*(1/24)*s_EF_iw*(1/365)*s_ED_iw))*1,".")</f>
        <v>2.2121212121212124E-6</v>
      </c>
      <c r="Q5" s="96">
        <f>IFERROR((s_TR/(up_Rad_Spec!O5*s_GSF_i*s_Fam*s_Foffset*ACF!G5*s_ET_iw*(1/24)*s_EF_iw*(1/365)*s_ED_iw))*1,".")</f>
        <v>2.2121212121212124E-6</v>
      </c>
      <c r="R5" s="96">
        <f>IFERROR((s_TR/(up_Rad_Spec!K5*s_GSF_i*s_Fam*s_Foffset*ACF!C5*s_ET_iw*(1/24)*s_EF_iw*(1/365)*s_ED_iw))*1,".")</f>
        <v>2.2121212121212124E-6</v>
      </c>
    </row>
    <row r="6" spans="1:18">
      <c r="A6" s="90" t="s">
        <v>29</v>
      </c>
      <c r="B6" s="97" t="s">
        <v>24</v>
      </c>
      <c r="C6" s="96">
        <f>IFERROR((s_TR/(k_decay_iw*up_Rad_Spec!I6*s_IFD_iw*s_EF_iw*s_ED_iw))*1,".")</f>
        <v>1.3584532365070731E-11</v>
      </c>
      <c r="D6" s="96">
        <f>IFERROR((s_TR/(k_decay_iw*up_Rad_Spec!G6*s_IRA_iw*(1/s_PEFm_pp)*s_SLF*s_ET_iw*s_EF_iw*s_ED_iw))*1,".")</f>
        <v>3.469814044020457E-11</v>
      </c>
      <c r="E6" s="96">
        <f>IFERROR((s_TR/(k_decay_iw*up_Rad_Spec!G6*s_IRA_iw*(1/s_PEF)*s_SLF*s_ET_iw*s_EF_iw*s_ED_iw))*1,".")</f>
        <v>1.7029913786274649E-10</v>
      </c>
      <c r="F6" s="96">
        <f>IFERROR((s_TR/(k_decay_iw*up_Rad_Spec!K6*s_GSF_i*s_Fam*s_Foffset*s_EF_iw*(1/365)*ACF!C6*s_ET_iw*(1/24)*s_ED_iw))*1,".")</f>
        <v>1.1306954893563114E-5</v>
      </c>
      <c r="G6" s="96">
        <f t="shared" ref="G6:G9" si="4">(IF(AND(C6&lt;&gt;".",E6&lt;&gt;".",F6&lt;&gt;"."),1/((1/C6)+(1/E6)+(1/F6)),IF(AND(C6&lt;&gt;".",E6&lt;&gt;".",F6="."), 1/((1/C6)+(1/E6)),IF(AND(C6&lt;&gt;".",E6=".",F6&lt;&gt;"."),1/((1/C6)+(1/F6)),IF(AND(C6=".",E6&lt;&gt;".",F6&lt;&gt;"."),1/((1/E6)+(1/F6)),IF(AND(C6&lt;&gt;".",E6=".",F6="."),1/(1/C6),IF(AND(C6=".",E6&lt;&gt;".",F6="."),1/(1/E6),IF(AND(C6=".",E6=".",F6&lt;&gt;"."),1/(1/F6),IF(AND(C6=".",E6=".",F6="."),".")))))))))</f>
        <v>1.2580951712985456E-11</v>
      </c>
      <c r="H6" s="96">
        <f t="shared" ref="H6:H9" si="5">(IF(AND(C6&lt;&gt;".",D6&lt;&gt;".",F6&lt;&gt;"."),1/((1/C6)+(1/D6)+(1/F6)),IF(AND(C6&lt;&gt;".",D6&lt;&gt;".",F6="."), 1/((1/C6)+(1/D6)),IF(AND(C6&lt;&gt;".",D6=".",F6&lt;&gt;"."),1/((1/C6)+(1/F6)),IF(AND(C6=".",D6&lt;&gt;".",F6&lt;&gt;"."),1/((1/D6)+(1/F6)),IF(AND(C6&lt;&gt;".",D6=".",F6="."),1/(1/C6),IF(AND(C6=".",D6&lt;&gt;".",F6="."),1/(1/D6),IF(AND(C6=".",D6=".",F6&lt;&gt;"."),1/(1/F6),IF(AND(C6=".",D6=".",F6="."),".")))))))))</f>
        <v>9.7624588171992301E-12</v>
      </c>
      <c r="I6" s="108">
        <f>IFERROR((s_TR/(up_Rad_Spec!F6*s_GSF_i*s_Fam*s_Foffset*Fsurf!C6*s_EF_iw*(1/365)*s_ET_iw*(1/24)*s_ED_iw))*1,".")</f>
        <v>2.0212275034610059E-6</v>
      </c>
      <c r="J6" s="96">
        <f>IFERROR((s_TR/(up_Rad_Spec!M6*s_GSF_i*s_Fam*s_Foffset*Fsurf!C6*s_EF_iw*(1/365)*s_ET_iw*(1/24)*s_ED_iw))*1,".")</f>
        <v>2.0212275034610059E-6</v>
      </c>
      <c r="K6" s="96">
        <f>IFERROR((s_TR/(up_Rad_Spec!N6*s_GSF_i*s_Fam*s_Foffset*Fsurf!C6*s_EF_iw*(1/365)*s_ET_iw*(1/24)*s_ED_iw))*1,".")</f>
        <v>2.0212275034610059E-6</v>
      </c>
      <c r="L6" s="96">
        <f>IFERROR((s_TR/(up_Rad_Spec!O6*s_GSF_i*s_Fam*s_Foffset*Fsurf!C6*s_EF_iw*(1/365)*s_ET_iw*(1/24)*s_ED_iw))*1,".")</f>
        <v>2.0212275034610059E-6</v>
      </c>
      <c r="M6" s="96">
        <f>IFERROR((s_TR/(up_Rad_Spec!K6*s_GSF_i*s_Fam*s_Foffset*Fsurf!C6*s_EF_iw*(1/365)*s_ET_iw*(1/24)*s_ED_iw))*1,".")</f>
        <v>2.0212275034610059E-6</v>
      </c>
      <c r="N6" s="96">
        <f>IFERROR((s_TR/(up_Rad_Spec!F6*s_GSF_i*s_Fam*s_Foffset*ACF!D6*s_ET_iw*(1/24)*s_EF_iw*(1/365)*s_ED_iw))*1,".")</f>
        <v>2.1753948753948746E-6</v>
      </c>
      <c r="O6" s="96">
        <f>IFERROR((s_TR/(up_Rad_Spec!M6*s_GSF_i*s_Fam*s_Foffset*ACF!E6*s_ET_iw*(1/24)*s_EF_iw*(1/365)*s_ED_iw))*1,".")</f>
        <v>2.1296016343207355E-6</v>
      </c>
      <c r="P6" s="96">
        <f>IFERROR((s_TR/(up_Rad_Spec!N6*s_GSF_i*s_Fam*s_Foffset*ACF!F6*s_ET_iw*(1/24)*s_EF_iw*(1/365)*s_ED_iw))*1,".")</f>
        <v>2.1698672114402462E-6</v>
      </c>
      <c r="Q6" s="96">
        <f>IFERROR((s_TR/(up_Rad_Spec!O6*s_GSF_i*s_Fam*s_Foffset*ACF!G6*s_ET_iw*(1/24)*s_EF_iw*(1/365)*s_ED_iw))*1,".")</f>
        <v>2.0838181818181814E-6</v>
      </c>
      <c r="R6" s="96">
        <f>IFERROR((s_TR/(up_Rad_Spec!K6*s_GSF_i*s_Fam*s_Foffset*ACF!C6*s_ET_iw*(1/24)*s_EF_iw*(1/365)*s_ED_iw))*1,".")</f>
        <v>2.2461538461538469E-6</v>
      </c>
    </row>
    <row r="7" spans="1:18">
      <c r="A7" s="90" t="s">
        <v>30</v>
      </c>
      <c r="B7" s="97" t="s">
        <v>24</v>
      </c>
      <c r="C7" s="96">
        <f>IFERROR((s_TR/(k_decay_iw*up_Rad_Spec!I7*s_IFD_iw*s_EF_iw*s_ED_iw))*1,".")</f>
        <v>1.3584532365070731E-11</v>
      </c>
      <c r="D7" s="96">
        <f>IFERROR((s_TR/(k_decay_iw*up_Rad_Spec!G7*s_IRA_iw*(1/s_PEFm_pp)*s_SLF*s_ET_iw*s_EF_iw*s_ED_iw))*1,".")</f>
        <v>3.469814044020457E-11</v>
      </c>
      <c r="E7" s="96">
        <f>IFERROR((s_TR/(k_decay_iw*up_Rad_Spec!G7*s_IRA_iw*(1/s_PEF)*s_SLF*s_ET_iw*s_EF_iw*s_ED_iw))*1,".")</f>
        <v>1.7029913786274649E-10</v>
      </c>
      <c r="F7" s="96">
        <f>IFERROR((s_TR/(k_decay_iw*up_Rad_Spec!K7*s_GSF_i*s_Fam*s_Foffset*s_EF_iw*(1/365)*ACF!C7*s_ET_iw*(1/24)*s_ED_iw))*1,".")</f>
        <v>1.1013562225870382E-5</v>
      </c>
      <c r="G7" s="96">
        <f t="shared" si="4"/>
        <v>1.2580951340076542E-11</v>
      </c>
      <c r="H7" s="96">
        <f t="shared" si="5"/>
        <v>9.7624585926589768E-12</v>
      </c>
      <c r="I7" s="108">
        <f>IFERROR((s_TR/(up_Rad_Spec!F7*s_GSF_i*s_Fam*s_Foffset*Fsurf!C7*s_EF_iw*(1/365)*s_ET_iw*(1/24)*s_ED_iw))*1,".")</f>
        <v>1.8571913161465405E-6</v>
      </c>
      <c r="J7" s="96">
        <f>IFERROR((s_TR/(up_Rad_Spec!M7*s_GSF_i*s_Fam*s_Foffset*Fsurf!C7*s_EF_iw*(1/365)*s_ET_iw*(1/24)*s_ED_iw))*1,".")</f>
        <v>1.8571913161465405E-6</v>
      </c>
      <c r="K7" s="96">
        <f>IFERROR((s_TR/(up_Rad_Spec!N7*s_GSF_i*s_Fam*s_Foffset*Fsurf!C7*s_EF_iw*(1/365)*s_ET_iw*(1/24)*s_ED_iw))*1,".")</f>
        <v>1.8571913161465405E-6</v>
      </c>
      <c r="L7" s="96">
        <f>IFERROR((s_TR/(up_Rad_Spec!O7*s_GSF_i*s_Fam*s_Foffset*Fsurf!C7*s_EF_iw*(1/365)*s_ET_iw*(1/24)*s_ED_iw))*1,".")</f>
        <v>1.8571913161465405E-6</v>
      </c>
      <c r="M7" s="96">
        <f>IFERROR((s_TR/(up_Rad_Spec!K7*s_GSF_i*s_Fam*s_Foffset*Fsurf!C7*s_EF_iw*(1/365)*s_ET_iw*(1/24)*s_ED_iw))*1,".")</f>
        <v>1.8571913161465405E-6</v>
      </c>
      <c r="N7" s="96">
        <f>IFERROR((s_TR/(up_Rad_Spec!F7*s_GSF_i*s_Fam*s_Foffset*ACF!D7*s_ET_iw*(1/24)*s_EF_iw*(1/365)*s_ED_iw))*1,".")</f>
        <v>2.2960849369608487E-6</v>
      </c>
      <c r="O7" s="96">
        <f>IFERROR((s_TR/(up_Rad_Spec!M7*s_GSF_i*s_Fam*s_Foffset*ACF!E7*s_ET_iw*(1/24)*s_EF_iw*(1/365)*s_ED_iw))*1,".")</f>
        <v>2.1916730328495051E-6</v>
      </c>
      <c r="P7" s="96">
        <f>IFERROR((s_TR/(up_Rad_Spec!N7*s_GSF_i*s_Fam*s_Foffset*ACF!F7*s_ET_iw*(1/24)*s_EF_iw*(1/365)*s_ED_iw))*1,".")</f>
        <v>2.1409090909090911E-6</v>
      </c>
      <c r="Q7" s="96">
        <f>IFERROR((s_TR/(up_Rad_Spec!O7*s_GSF_i*s_Fam*s_Foffset*ACF!G7*s_ET_iw*(1/24)*s_EF_iw*(1/365)*s_ED_iw))*1,".")</f>
        <v>2.2771501925545564E-6</v>
      </c>
      <c r="R7" s="96">
        <f>IFERROR((s_TR/(up_Rad_Spec!K7*s_GSF_i*s_Fam*s_Foffset*ACF!C7*s_ET_iw*(1/24)*s_EF_iw*(1/365)*s_ED_iw))*1,".")</f>
        <v>2.1878706854642678E-6</v>
      </c>
    </row>
    <row r="8" spans="1:18">
      <c r="A8" s="90" t="s">
        <v>31</v>
      </c>
      <c r="B8" s="91" t="s">
        <v>24</v>
      </c>
      <c r="C8" s="96">
        <f>IFERROR((s_TR/(k_decay_iw*up_Rad_Spec!I8*s_IFD_iw*s_EF_iw*s_ED_iw))*1,".")</f>
        <v>1.3584532365070731E-11</v>
      </c>
      <c r="D8" s="96">
        <f>IFERROR((s_TR/(k_decay_iw*up_Rad_Spec!G8*s_IRA_iw*(1/s_PEFm_pp)*s_SLF*s_ET_iw*s_EF_iw*s_ED_iw))*1,".")</f>
        <v>3.469814044020457E-11</v>
      </c>
      <c r="E8" s="96">
        <f>IFERROR((s_TR/(k_decay_iw*up_Rad_Spec!G8*s_IRA_iw*(1/s_PEF)*s_SLF*s_ET_iw*s_EF_iw*s_ED_iw))*1,".")</f>
        <v>1.7029913786274649E-10</v>
      </c>
      <c r="F8" s="96">
        <f>IFERROR((s_TR/(k_decay_iw*up_Rad_Spec!K8*s_GSF_i*s_Fam*s_Foffset*s_EF_iw*(1/365)*ACF!C8*s_ET_iw*(1/24)*s_ED_iw))*1,".")</f>
        <v>1.1300056202352881E-5</v>
      </c>
      <c r="G8" s="96">
        <f t="shared" si="4"/>
        <v>1.2580951704439367E-11</v>
      </c>
      <c r="H8" s="96">
        <f t="shared" si="5"/>
        <v>9.7624588120533589E-12</v>
      </c>
      <c r="I8" s="108">
        <f>IFERROR((s_TR/(up_Rad_Spec!F8*s_GSF_i*s_Fam*s_Foffset*Fsurf!C8*s_EF_iw*(1/365)*s_ET_iw*(1/24)*s_ED_iw))*1,".")</f>
        <v>1.9731507343003878E-6</v>
      </c>
      <c r="J8" s="96">
        <f>IFERROR((s_TR/(up_Rad_Spec!M8*s_GSF_i*s_Fam*s_Foffset*Fsurf!C8*s_EF_iw*(1/365)*s_ET_iw*(1/24)*s_ED_iw))*1,".")</f>
        <v>1.9731507343003878E-6</v>
      </c>
      <c r="K8" s="96">
        <f>IFERROR((s_TR/(up_Rad_Spec!N8*s_GSF_i*s_Fam*s_Foffset*Fsurf!C8*s_EF_iw*(1/365)*s_ET_iw*(1/24)*s_ED_iw))*1,".")</f>
        <v>1.9731507343003878E-6</v>
      </c>
      <c r="L8" s="96">
        <f>IFERROR((s_TR/(up_Rad_Spec!O8*s_GSF_i*s_Fam*s_Foffset*Fsurf!C8*s_EF_iw*(1/365)*s_ET_iw*(1/24)*s_ED_iw))*1,".")</f>
        <v>1.9731507343003878E-6</v>
      </c>
      <c r="M8" s="96">
        <f>IFERROR((s_TR/(up_Rad_Spec!K8*s_GSF_i*s_Fam*s_Foffset*Fsurf!C8*s_EF_iw*(1/365)*s_ET_iw*(1/24)*s_ED_iw))*1,".")</f>
        <v>1.9731507343003878E-6</v>
      </c>
      <c r="N8" s="96">
        <f>IFERROR((s_TR/(up_Rad_Spec!F8*s_GSF_i*s_Fam*s_Foffset*ACF!D8*s_ET_iw*(1/24)*s_EF_iw*(1/365)*s_ED_iw))*1,".")</f>
        <v>2.0459065796082383E-6</v>
      </c>
      <c r="O8" s="96">
        <f>IFERROR((s_TR/(up_Rad_Spec!M8*s_GSF_i*s_Fam*s_Foffset*ACF!E8*s_ET_iw*(1/24)*s_EF_iw*(1/365)*s_ED_iw))*1,".")</f>
        <v>2.1201364558362532E-6</v>
      </c>
      <c r="P8" s="96">
        <f>IFERROR((s_TR/(up_Rad_Spec!N8*s_GSF_i*s_Fam*s_Foffset*ACF!F8*s_ET_iw*(1/24)*s_EF_iw*(1/365)*s_ED_iw))*1,".")</f>
        <v>2.1222888786340568E-6</v>
      </c>
      <c r="Q8" s="96">
        <f>IFERROR((s_TR/(up_Rad_Spec!O8*s_GSF_i*s_Fam*s_Foffset*ACF!G8*s_ET_iw*(1/24)*s_EF_iw*(1/365)*s_ED_iw))*1,".")</f>
        <v>2.2295669630054497E-6</v>
      </c>
      <c r="R8" s="96">
        <f>IFERROR((s_TR/(up_Rad_Spec!K8*s_GSF_i*s_Fam*s_Foffset*ACF!C8*s_ET_iw*(1/24)*s_EF_iw*(1/365)*s_ED_iw))*1,".")</f>
        <v>2.2447834045149478E-6</v>
      </c>
    </row>
    <row r="9" spans="1:18">
      <c r="A9" s="90" t="s">
        <v>32</v>
      </c>
      <c r="B9" s="97" t="s">
        <v>24</v>
      </c>
      <c r="C9" s="96">
        <f>IFERROR((s_TR/(k_decay_iw*up_Rad_Spec!I9*s_IFD_iw*s_EF_iw*s_ED_iw))*1,".")</f>
        <v>1.3584532365070731E-11</v>
      </c>
      <c r="D9" s="96">
        <f>IFERROR((s_TR/(k_decay_iw*up_Rad_Spec!G9*s_IRA_iw*(1/s_PEFm_pp)*s_SLF*s_ET_iw*s_EF_iw*s_ED_iw))*1,".")</f>
        <v>3.469814044020457E-11</v>
      </c>
      <c r="E9" s="96">
        <f>IFERROR((s_TR/(k_decay_iw*up_Rad_Spec!G9*s_IRA_iw*(1/s_PEF)*s_SLF*s_ET_iw*s_EF_iw*s_ED_iw))*1,".")</f>
        <v>1.7029913786274649E-10</v>
      </c>
      <c r="F9" s="96">
        <f>IFERROR((s_TR/(k_decay_iw*up_Rad_Spec!K9*s_GSF_i*s_Fam*s_Foffset*s_EF_iw*(1/365)*ACF!C9*s_ET_iw*(1/24)*s_ED_iw))*1,".")</f>
        <v>1.1574789292450334E-5</v>
      </c>
      <c r="G9" s="96">
        <f t="shared" si="4"/>
        <v>1.2580952036903098E-11</v>
      </c>
      <c r="H9" s="96">
        <f t="shared" si="5"/>
        <v>9.7624590122402857E-12</v>
      </c>
      <c r="I9" s="108">
        <f>IFERROR((s_TR/(up_Rad_Spec!F9*s_GSF_i*s_Fam*s_Foffset*Fsurf!C9*s_EF_iw*(1/365)*s_ET_iw*(1/24)*s_ED_iw))*1,".")</f>
        <v>2.106782106782107E-6</v>
      </c>
      <c r="J9" s="96">
        <f>IFERROR((s_TR/(up_Rad_Spec!M9*s_GSF_i*s_Fam*s_Foffset*Fsurf!C9*s_EF_iw*(1/365)*s_ET_iw*(1/24)*s_ED_iw))*1,".")</f>
        <v>2.106782106782107E-6</v>
      </c>
      <c r="K9" s="96">
        <f>IFERROR((s_TR/(up_Rad_Spec!N9*s_GSF_i*s_Fam*s_Foffset*Fsurf!C9*s_EF_iw*(1/365)*s_ET_iw*(1/24)*s_ED_iw))*1,".")</f>
        <v>2.106782106782107E-6</v>
      </c>
      <c r="L9" s="96">
        <f>IFERROR((s_TR/(up_Rad_Spec!O9*s_GSF_i*s_Fam*s_Foffset*Fsurf!C9*s_EF_iw*(1/365)*s_ET_iw*(1/24)*s_ED_iw))*1,".")</f>
        <v>2.106782106782107E-6</v>
      </c>
      <c r="M9" s="96">
        <f>IFERROR((s_TR/(up_Rad_Spec!K9*s_GSF_i*s_Fam*s_Foffset*Fsurf!C9*s_EF_iw*(1/365)*s_ET_iw*(1/24)*s_ED_iw))*1,".")</f>
        <v>2.106782106782107E-6</v>
      </c>
      <c r="N9" s="96">
        <f>IFERROR((s_TR/(up_Rad_Spec!F9*s_GSF_i*s_Fam*s_Foffset*ACF!D9*s_ET_iw*(1/24)*s_EF_iw*(1/365)*s_ED_iw))*1,".")</f>
        <v>2.1126772310258546E-6</v>
      </c>
      <c r="O9" s="96">
        <f>IFERROR((s_TR/(up_Rad_Spec!M9*s_GSF_i*s_Fam*s_Foffset*ACF!E9*s_ET_iw*(1/24)*s_EF_iw*(1/365)*s_ED_iw))*1,".")</f>
        <v>2.1302727272727285E-6</v>
      </c>
      <c r="P9" s="96">
        <f>IFERROR((s_TR/(up_Rad_Spec!N9*s_GSF_i*s_Fam*s_Foffset*ACF!F9*s_ET_iw*(1/24)*s_EF_iw*(1/365)*s_ED_iw))*1,".")</f>
        <v>2.107830342577489E-6</v>
      </c>
      <c r="Q9" s="96">
        <f>IFERROR((s_TR/(up_Rad_Spec!O9*s_GSF_i*s_Fam*s_Foffset*ACF!G9*s_ET_iw*(1/24)*s_EF_iw*(1/365)*s_ED_iw))*1,".")</f>
        <v>2.1236363636363637E-6</v>
      </c>
      <c r="R9" s="96">
        <f>IFERROR((s_TR/(up_Rad_Spec!K9*s_GSF_i*s_Fam*s_Foffset*ACF!C9*s_ET_iw*(1/24)*s_EF_iw*(1/365)*s_ED_iw))*1,".")</f>
        <v>2.2993597951344444E-6</v>
      </c>
    </row>
    <row r="10" spans="1:18">
      <c r="A10" s="94" t="s">
        <v>33</v>
      </c>
      <c r="B10" s="97" t="s">
        <v>26</v>
      </c>
      <c r="C10" s="96">
        <f>IFERROR((s_TR/(k_decay_iw*up_Rad_Spec!I10*s_IFD_iw*s_EF_iw*s_ED_iw))*1,".")</f>
        <v>1.3584532365070731E-11</v>
      </c>
      <c r="D10" s="96">
        <f>IFERROR((s_TR/(k_decay_iw*up_Rad_Spec!G10*s_IRA_iw*(1/s_PEFm_pp)*s_SLF*s_ET_iw*s_EF_iw*s_ED_iw))*1,".")</f>
        <v>3.469814044020457E-11</v>
      </c>
      <c r="E10" s="96">
        <f>IFERROR((s_TR/(k_decay_iw*up_Rad_Spec!G10*s_IRA_iw*(1/s_PEF)*s_SLF*s_ET_iw*s_EF_iw*s_ED_iw))*1,".")</f>
        <v>1.7029913786274649E-10</v>
      </c>
      <c r="F10" s="96">
        <f>IFERROR((s_TR/(k_decay_iw*up_Rad_Spec!K10*s_GSF_i*s_Fam*s_Foffset*s_EF_iw*(1/365)*ACF!C10*s_ET_iw*(1/24)*s_ED_iw))*1,".")</f>
        <v>1.1071505452062215E-5</v>
      </c>
      <c r="G10" s="96">
        <f t="shared" ref="G10" si="6">(IF(AND(C10&lt;&gt;".",E10&lt;&gt;".",F10&lt;&gt;"."),1/((1/C10)+(1/E10)+(1/F10)),IF(AND(C10&lt;&gt;".",E10&lt;&gt;".",F10="."), 1/((1/C10)+(1/E10)),IF(AND(C10&lt;&gt;".",E10=".",F10&lt;&gt;"."),1/((1/C10)+(1/F10)),IF(AND(C10=".",E10&lt;&gt;".",F10&lt;&gt;"."),1/((1/E10)+(1/F10)),IF(AND(C10&lt;&gt;".",E10=".",F10="."),1/(1/C10),IF(AND(C10=".",E10&lt;&gt;".",F10="."),1/(1/E10),IF(AND(C10=".",E10=".",F10&lt;&gt;"."),1/(1/F10),IF(AND(C10=".",E10=".",F10="."),".")))))))))</f>
        <v>1.258095141528993E-11</v>
      </c>
      <c r="H10" s="96">
        <f t="shared" ref="H10" si="7">(IF(AND(C10&lt;&gt;".",D10&lt;&gt;".",F10&lt;&gt;"."),1/((1/C10)+(1/D10)+(1/F10)),IF(AND(C10&lt;&gt;".",D10&lt;&gt;".",F10="."), 1/((1/C10)+(1/D10)),IF(AND(C10&lt;&gt;".",D10=".",F10&lt;&gt;"."),1/((1/C10)+(1/F10)),IF(AND(C10=".",D10&lt;&gt;".",F10&lt;&gt;"."),1/((1/D10)+(1/F10)),IF(AND(C10&lt;&gt;".",D10=".",F10="."),1/(1/C10),IF(AND(C10=".",D10&lt;&gt;".",F10="."),1/(1/D10),IF(AND(C10=".",D10=".",F10&lt;&gt;"."),1/(1/F10),IF(AND(C10=".",D10=".",F10="."),".")))))))))</f>
        <v>9.7624586379473383E-12</v>
      </c>
      <c r="I10" s="108">
        <f>IFERROR((s_TR/(up_Rad_Spec!F10*s_GSF_i*s_Fam*s_Foffset*Fsurf!C10*s_EF_iw*(1/365)*s_ET_iw*(1/24)*s_ED_iw))*1,".")</f>
        <v>1.8571913161465405E-6</v>
      </c>
      <c r="J10" s="96">
        <f>IFERROR((s_TR/(up_Rad_Spec!M10*s_GSF_i*s_Fam*s_Foffset*Fsurf!C10*s_EF_iw*(1/365)*s_ET_iw*(1/24)*s_ED_iw))*1,".")</f>
        <v>1.8571913161465405E-6</v>
      </c>
      <c r="K10" s="96">
        <f>IFERROR((s_TR/(up_Rad_Spec!N10*s_GSF_i*s_Fam*s_Foffset*Fsurf!C10*s_EF_iw*(1/365)*s_ET_iw*(1/24)*s_ED_iw))*1,".")</f>
        <v>1.8571913161465405E-6</v>
      </c>
      <c r="L10" s="96">
        <f>IFERROR((s_TR/(up_Rad_Spec!O10*s_GSF_i*s_Fam*s_Foffset*Fsurf!C10*s_EF_iw*(1/365)*s_ET_iw*(1/24)*s_ED_iw))*1,".")</f>
        <v>1.8571913161465405E-6</v>
      </c>
      <c r="M10" s="96">
        <f>IFERROR((s_TR/(up_Rad_Spec!K10*s_GSF_i*s_Fam*s_Foffset*Fsurf!C10*s_EF_iw*(1/365)*s_ET_iw*(1/24)*s_ED_iw))*1,".")</f>
        <v>1.8571913161465405E-6</v>
      </c>
      <c r="N10" s="96">
        <f>IFERROR((s_TR/(up_Rad_Spec!F10*s_GSF_i*s_Fam*s_Foffset*ACF!D10*s_ET_iw*(1/24)*s_EF_iw*(1/365)*s_ED_iw))*1,".")</f>
        <v>2.3322077922077926E-6</v>
      </c>
      <c r="O10" s="96">
        <f>IFERROR((s_TR/(up_Rad_Spec!M10*s_GSF_i*s_Fam*s_Foffset*ACF!E10*s_ET_iw*(1/24)*s_EF_iw*(1/365)*s_ED_iw))*1,".")</f>
        <v>2.1805194805194799E-6</v>
      </c>
      <c r="P10" s="96">
        <f>IFERROR((s_TR/(up_Rad_Spec!N10*s_GSF_i*s_Fam*s_Foffset*ACF!F10*s_ET_iw*(1/24)*s_EF_iw*(1/365)*s_ED_iw))*1,".")</f>
        <v>2.1454427848994478E-6</v>
      </c>
      <c r="Q10" s="96">
        <f>IFERROR((s_TR/(up_Rad_Spec!O10*s_GSF_i*s_Fam*s_Foffset*ACF!G10*s_ET_iw*(1/24)*s_EF_iw*(1/365)*s_ED_iw))*1,".")</f>
        <v>2.2787513691128152E-6</v>
      </c>
      <c r="R10" s="96">
        <f>IFERROR((s_TR/(up_Rad_Spec!K10*s_GSF_i*s_Fam*s_Foffset*ACF!C10*s_ET_iw*(1/24)*s_EF_iw*(1/365)*s_ED_iw))*1,".")</f>
        <v>2.1993812470252267E-6</v>
      </c>
    </row>
    <row r="11" spans="1:18">
      <c r="A11" s="90" t="s">
        <v>34</v>
      </c>
      <c r="B11" s="91" t="s">
        <v>24</v>
      </c>
      <c r="C11" s="96">
        <f>IFERROR((s_TR/(k_decay_iw*up_Rad_Spec!I11*s_IFD_iw*s_EF_iw*s_ED_iw))*1,".")</f>
        <v>1.3584532365070731E-11</v>
      </c>
      <c r="D11" s="96">
        <f>IFERROR((s_TR/(k_decay_iw*up_Rad_Spec!G11*s_IRA_iw*(1/s_PEFm_pp)*s_SLF*s_ET_iw*s_EF_iw*s_ED_iw))*1,".")</f>
        <v>3.469814044020457E-11</v>
      </c>
      <c r="E11" s="96">
        <f>IFERROR((s_TR/(k_decay_iw*up_Rad_Spec!G11*s_IRA_iw*(1/s_PEF)*s_SLF*s_ET_iw*s_EF_iw*s_ED_iw))*1,".")</f>
        <v>1.7029913786274649E-10</v>
      </c>
      <c r="F11" s="96">
        <f>IFERROR((s_TR/(k_decay_iw*up_Rad_Spec!K11*s_GSF_i*s_Fam*s_Foffset*s_EF_iw*(1/365)*ACF!C11*s_ET_iw*(1/24)*s_ED_iw))*1,".")</f>
        <v>1.080504816000651E-5</v>
      </c>
      <c r="G11" s="96">
        <f t="shared" ref="G11" si="8">(IF(AND(C11&lt;&gt;".",E11&lt;&gt;".",F11&lt;&gt;"."),1/((1/C11)+(1/E11)+(1/F11)),IF(AND(C11&lt;&gt;".",E11&lt;&gt;".",F11="."), 1/((1/C11)+(1/E11)),IF(AND(C11&lt;&gt;".",E11=".",F11&lt;&gt;"."),1/((1/C11)+(1/F11)),IF(AND(C11=".",E11&lt;&gt;".",F11&lt;&gt;"."),1/((1/E11)+(1/F11)),IF(AND(C11&lt;&gt;".",E11=".",F11="."),1/(1/C11),IF(AND(C11=".",E11&lt;&gt;".",F11="."),1/(1/E11),IF(AND(C11=".",E11=".",F11&lt;&gt;"."),1/(1/F11),IF(AND(C11=".",E11=".",F11="."),".")))))))))</f>
        <v>1.2580951062739554E-11</v>
      </c>
      <c r="H11" s="96">
        <f t="shared" ref="H11" si="9">(IF(AND(C11&lt;&gt;".",D11&lt;&gt;".",F11&lt;&gt;"."),1/((1/C11)+(1/D11)+(1/F11)),IF(AND(C11&lt;&gt;".",D11&lt;&gt;".",F11="."), 1/((1/C11)+(1/D11)),IF(AND(C11&lt;&gt;".",D11=".",F11&lt;&gt;"."),1/((1/C11)+(1/F11)),IF(AND(C11=".",D11&lt;&gt;".",F11&lt;&gt;"."),1/((1/D11)+(1/F11)),IF(AND(C11&lt;&gt;".",D11=".",F11="."),1/(1/C11),IF(AND(C11=".",D11&lt;&gt;".",F11="."),1/(1/D11),IF(AND(C11=".",D11=".",F11&lt;&gt;"."),1/(1/F11),IF(AND(C11=".",D11=".",F11="."),".")))))))))</f>
        <v>9.7624584256656028E-12</v>
      </c>
      <c r="I11" s="108">
        <f>IFERROR((s_TR/(up_Rad_Spec!F11*s_GSF_i*s_Fam*s_Foffset*Fsurf!C11*s_EF_iw*(1/365)*s_ET_iw*(1/24)*s_ED_iw))*1,".")</f>
        <v>1.871155160628845E-6</v>
      </c>
      <c r="J11" s="96">
        <f>IFERROR((s_TR/(up_Rad_Spec!M11*s_GSF_i*s_Fam*s_Foffset*Fsurf!C11*s_EF_iw*(1/365)*s_ET_iw*(1/24)*s_ED_iw))*1,".")</f>
        <v>1.871155160628845E-6</v>
      </c>
      <c r="K11" s="96">
        <f>IFERROR((s_TR/(up_Rad_Spec!N11*s_GSF_i*s_Fam*s_Foffset*Fsurf!C11*s_EF_iw*(1/365)*s_ET_iw*(1/24)*s_ED_iw))*1,".")</f>
        <v>1.871155160628845E-6</v>
      </c>
      <c r="L11" s="96">
        <f>IFERROR((s_TR/(up_Rad_Spec!O11*s_GSF_i*s_Fam*s_Foffset*Fsurf!C11*s_EF_iw*(1/365)*s_ET_iw*(1/24)*s_ED_iw))*1,".")</f>
        <v>1.871155160628845E-6</v>
      </c>
      <c r="M11" s="96">
        <f>IFERROR((s_TR/(up_Rad_Spec!K11*s_GSF_i*s_Fam*s_Foffset*Fsurf!C11*s_EF_iw*(1/365)*s_ET_iw*(1/24)*s_ED_iw))*1,".")</f>
        <v>1.871155160628845E-6</v>
      </c>
      <c r="N11" s="96">
        <f>IFERROR((s_TR/(up_Rad_Spec!F11*s_GSF_i*s_Fam*s_Foffset*ACF!D11*s_ET_iw*(1/24)*s_EF_iw*(1/365)*s_ED_iw))*1,".")</f>
        <v>2.4175324675324676E-6</v>
      </c>
      <c r="O11" s="96">
        <f>IFERROR((s_TR/(up_Rad_Spec!M11*s_GSF_i*s_Fam*s_Foffset*ACF!E11*s_ET_iw*(1/24)*s_EF_iw*(1/365)*s_ED_iw))*1,".")</f>
        <v>2.2354066985645934E-6</v>
      </c>
      <c r="P11" s="96">
        <f>IFERROR((s_TR/(up_Rad_Spec!N11*s_GSF_i*s_Fam*s_Foffset*ACF!F11*s_ET_iw*(1/24)*s_EF_iw*(1/365)*s_ED_iw))*1,".")</f>
        <v>2.1914323086984953E-6</v>
      </c>
      <c r="Q11" s="96">
        <f>IFERROR((s_TR/(up_Rad_Spec!O11*s_GSF_i*s_Fam*s_Foffset*ACF!G11*s_ET_iw*(1/24)*s_EF_iw*(1/365)*s_ED_iw))*1,".")</f>
        <v>2.2614130434782615E-6</v>
      </c>
      <c r="R11" s="96">
        <f>IFERROR((s_TR/(up_Rad_Spec!K11*s_GSF_i*s_Fam*s_Foffset*ACF!C11*s_ET_iw*(1/24)*s_EF_iw*(1/365)*s_ED_iw))*1,".")</f>
        <v>2.1464488636363642E-6</v>
      </c>
    </row>
    <row r="12" spans="1:18">
      <c r="A12" s="90" t="s">
        <v>35</v>
      </c>
      <c r="B12" s="97" t="s">
        <v>24</v>
      </c>
      <c r="C12" s="96">
        <f>IFERROR((s_TR/(k_decay_iw*up_Rad_Spec!I12*s_IFD_iw*s_EF_iw*s_ED_iw))*1,".")</f>
        <v>1.3584532365070731E-11</v>
      </c>
      <c r="D12" s="96">
        <f>IFERROR((s_TR/(k_decay_iw*up_Rad_Spec!G12*s_IRA_iw*(1/s_PEFm_pp)*s_SLF*s_ET_iw*s_EF_iw*s_ED_iw))*1,".")</f>
        <v>3.469814044020457E-11</v>
      </c>
      <c r="E12" s="96">
        <f>IFERROR((s_TR/(k_decay_iw*up_Rad_Spec!G12*s_IRA_iw*(1/s_PEF)*s_SLF*s_ET_iw*s_EF_iw*s_ED_iw))*1,".")</f>
        <v>1.7029913786274649E-10</v>
      </c>
      <c r="F12" s="96">
        <f>IFERROR((s_TR/(k_decay_iw*up_Rad_Spec!K12*s_GSF_i*s_Fam*s_Foffset*s_EF_iw*(1/365)*ACF!C12*s_ET_iw*(1/24)*s_ED_iw))*1,".")</f>
        <v>1.111291160457339E-5</v>
      </c>
      <c r="G12" s="96">
        <f t="shared" ref="G12" si="10">(IF(AND(C12&lt;&gt;".",E12&lt;&gt;".",F12&lt;&gt;"."),1/((1/C12)+(1/E12)+(1/F12)),IF(AND(C12&lt;&gt;".",E12&lt;&gt;".",F12="."), 1/((1/C12)+(1/E12)),IF(AND(C12&lt;&gt;".",E12=".",F12&lt;&gt;"."),1/((1/C12)+(1/F12)),IF(AND(C12=".",E12&lt;&gt;".",F12&lt;&gt;"."),1/((1/E12)+(1/F12)),IF(AND(C12&lt;&gt;".",E12=".",F12="."),1/(1/C12),IF(AND(C12=".",E12&lt;&gt;".",F12="."),1/(1/E12),IF(AND(C12=".",E12=".",F12&lt;&gt;"."),1/(1/F12),IF(AND(C12=".",E12=".",F12="."),".")))))))))</f>
        <v>1.2580951468556816E-11</v>
      </c>
      <c r="H12" s="96">
        <f t="shared" ref="H12" si="11">(IF(AND(C12&lt;&gt;".",D12&lt;&gt;".",F12&lt;&gt;"."),1/((1/C12)+(1/D12)+(1/F12)),IF(AND(C12&lt;&gt;".",D12&lt;&gt;".",F12="."), 1/((1/C12)+(1/D12)),IF(AND(C12&lt;&gt;".",D12=".",F12&lt;&gt;"."),1/((1/C12)+(1/F12)),IF(AND(C12=".",D12&lt;&gt;".",F12&lt;&gt;"."),1/((1/D12)+(1/F12)),IF(AND(C12&lt;&gt;".",D12=".",F12="."),1/(1/C12),IF(AND(C12=".",D12&lt;&gt;".",F12="."),1/(1/D12),IF(AND(C12=".",D12=".",F12&lt;&gt;"."),1/(1/F12),IF(AND(C12=".",D12=".",F12="."),".")))))))))</f>
        <v>9.7624586700210145E-12</v>
      </c>
      <c r="I12" s="108" t="str">
        <f>IFERROR((s_TR/(up_Rad_Spec!F12*s_GSF_i*s_Fam*s_Foffset*Fsurf!C12*s_EF_iw*(1/365)*s_ET_iw*(1/24)*s_ED_iw))*1,".")</f>
        <v>.</v>
      </c>
      <c r="J12" s="96" t="str">
        <f>IFERROR((s_TR/(up_Rad_Spec!M12*s_GSF_i*s_Fam*s_Foffset*Fsurf!C12*s_EF_iw*(1/365)*s_ET_iw*(1/24)*s_ED_iw))*1,".")</f>
        <v>.</v>
      </c>
      <c r="K12" s="96" t="str">
        <f>IFERROR((s_TR/(up_Rad_Spec!N12*s_GSF_i*s_Fam*s_Foffset*Fsurf!C12*s_EF_iw*(1/365)*s_ET_iw*(1/24)*s_ED_iw))*1,".")</f>
        <v>.</v>
      </c>
      <c r="L12" s="96" t="str">
        <f>IFERROR((s_TR/(up_Rad_Spec!O12*s_GSF_i*s_Fam*s_Foffset*Fsurf!C12*s_EF_iw*(1/365)*s_ET_iw*(1/24)*s_ED_iw))*1,".")</f>
        <v>.</v>
      </c>
      <c r="M12" s="96" t="str">
        <f>IFERROR((s_TR/(up_Rad_Spec!K12*s_GSF_i*s_Fam*s_Foffset*Fsurf!C12*s_EF_iw*(1/365)*s_ET_iw*(1/24)*s_ED_iw))*1,".")</f>
        <v>.</v>
      </c>
      <c r="N12" s="96">
        <f>IFERROR((s_TR/(up_Rad_Spec!F12*s_GSF_i*s_Fam*s_Foffset*ACF!D12*s_ET_iw*(1/24)*s_EF_iw*(1/365)*s_ED_iw))*1,".")</f>
        <v>2.227564322469983E-6</v>
      </c>
      <c r="O12" s="96">
        <f>IFERROR((s_TR/(up_Rad_Spec!M12*s_GSF_i*s_Fam*s_Foffset*ACF!E12*s_ET_iw*(1/24)*s_EF_iw*(1/365)*s_ED_iw))*1,".")</f>
        <v>2.1580523620906206E-6</v>
      </c>
      <c r="P12" s="96">
        <f>IFERROR((s_TR/(up_Rad_Spec!N12*s_GSF_i*s_Fam*s_Foffset*ACF!F12*s_ET_iw*(1/24)*s_EF_iw*(1/365)*s_ED_iw))*1,".")</f>
        <v>2.1443241522050628E-6</v>
      </c>
      <c r="Q12" s="96">
        <f>IFERROR((s_TR/(up_Rad_Spec!O12*s_GSF_i*s_Fam*s_Foffset*ACF!G12*s_ET_iw*(1/24)*s_EF_iw*(1/365)*s_ED_iw))*1,".")</f>
        <v>2.252011922503725E-6</v>
      </c>
      <c r="R12" s="96">
        <f>IFERROR((s_TR/(up_Rad_Spec!K12*s_GSF_i*s_Fam*s_Foffset*ACF!C12*s_ET_iw*(1/24)*s_EF_iw*(1/365)*s_ED_iw))*1,".")</f>
        <v>2.2076066790352506E-6</v>
      </c>
    </row>
    <row r="13" spans="1:18">
      <c r="A13" s="90" t="s">
        <v>36</v>
      </c>
      <c r="B13" s="91" t="s">
        <v>24</v>
      </c>
      <c r="C13" s="96">
        <f>IFERROR((s_TR/(k_decay_iw*up_Rad_Spec!I13*s_IFD_iw*s_EF_iw*s_ED_iw))*1,".")</f>
        <v>1.3584532365070731E-11</v>
      </c>
      <c r="D13" s="96">
        <f>IFERROR((s_TR/(k_decay_iw*up_Rad_Spec!G13*s_IRA_iw*(1/s_PEFm_pp)*s_SLF*s_ET_iw*s_EF_iw*s_ED_iw))*1,".")</f>
        <v>3.469814044020457E-11</v>
      </c>
      <c r="E13" s="96">
        <f>IFERROR((s_TR/(k_decay_iw*up_Rad_Spec!G13*s_IRA_iw*(1/s_PEF)*s_SLF*s_ET_iw*s_EF_iw*s_ED_iw))*1,".")</f>
        <v>1.7029913786274649E-10</v>
      </c>
      <c r="F13" s="96">
        <f>IFERROR((s_TR/(k_decay_iw*up_Rad_Spec!K13*s_GSF_i*s_Fam*s_Foffset*s_EF_iw*(1/365)*ACF!C13*s_ET_iw*(1/24)*s_ED_iw))*1,".")</f>
        <v>1.012647025623798E-5</v>
      </c>
      <c r="G13" s="96">
        <f t="shared" ref="G13:G14" si="12">(IF(AND(C13&lt;&gt;".",E13&lt;&gt;".",F13&lt;&gt;"."),1/((1/C13)+(1/E13)+(1/F13)),IF(AND(C13&lt;&gt;".",E13&lt;&gt;".",F13="."), 1/((1/C13)+(1/E13)),IF(AND(C13&lt;&gt;".",E13=".",F13&lt;&gt;"."),1/((1/C13)+(1/F13)),IF(AND(C13=".",E13&lt;&gt;".",F13&lt;&gt;"."),1/((1/E13)+(1/F13)),IF(AND(C13&lt;&gt;".",E13=".",F13="."),1/(1/C13),IF(AND(C13=".",E13&lt;&gt;".",F13="."),1/(1/E13),IF(AND(C13=".",E13=".",F13&lt;&gt;"."),1/(1/F13),IF(AND(C13=".",E13=".",F13="."),".")))))))))</f>
        <v>1.2580950081123103E-11</v>
      </c>
      <c r="H13" s="96">
        <f t="shared" ref="H13:H14" si="13">(IF(AND(C13&lt;&gt;".",D13&lt;&gt;".",F13&lt;&gt;"."),1/((1/C13)+(1/D13)+(1/F13)),IF(AND(C13&lt;&gt;".",D13&lt;&gt;".",F13="."), 1/((1/C13)+(1/D13)),IF(AND(C13&lt;&gt;".",D13=".",F13&lt;&gt;"."),1/((1/C13)+(1/F13)),IF(AND(C13=".",D13&lt;&gt;".",F13&lt;&gt;"."),1/((1/D13)+(1/F13)),IF(AND(C13&lt;&gt;".",D13=".",F13="."),1/(1/C13),IF(AND(C13=".",D13&lt;&gt;".",F13="."),1/(1/D13),IF(AND(C13=".",D13=".",F13&lt;&gt;"."),1/(1/F13),IF(AND(C13=".",D13=".",F13="."),".")))))))))</f>
        <v>9.762457834603268E-12</v>
      </c>
      <c r="I13" s="108">
        <f>IFERROR((s_TR/(up_Rad_Spec!F13*s_GSF_i*s_Fam*s_Foffset*Fsurf!C13*s_EF_iw*(1/365)*s_ET_iw*(1/24)*s_ED_iw))*1,".")</f>
        <v>1.6730328495034378E-6</v>
      </c>
      <c r="J13" s="96">
        <f>IFERROR((s_TR/(up_Rad_Spec!M13*s_GSF_i*s_Fam*s_Foffset*Fsurf!C13*s_EF_iw*(1/365)*s_ET_iw*(1/24)*s_ED_iw))*1,".")</f>
        <v>1.6730328495034378E-6</v>
      </c>
      <c r="K13" s="96">
        <f>IFERROR((s_TR/(up_Rad_Spec!N13*s_GSF_i*s_Fam*s_Foffset*Fsurf!C13*s_EF_iw*(1/365)*s_ET_iw*(1/24)*s_ED_iw))*1,".")</f>
        <v>1.6730328495034378E-6</v>
      </c>
      <c r="L13" s="96">
        <f>IFERROR((s_TR/(up_Rad_Spec!O13*s_GSF_i*s_Fam*s_Foffset*Fsurf!C13*s_EF_iw*(1/365)*s_ET_iw*(1/24)*s_ED_iw))*1,".")</f>
        <v>1.6730328495034378E-6</v>
      </c>
      <c r="M13" s="96">
        <f>IFERROR((s_TR/(up_Rad_Spec!K13*s_GSF_i*s_Fam*s_Foffset*Fsurf!C13*s_EF_iw*(1/365)*s_ET_iw*(1/24)*s_ED_iw))*1,".")</f>
        <v>1.6730328495034378E-6</v>
      </c>
      <c r="N13" s="96">
        <f>IFERROR((s_TR/(up_Rad_Spec!F13*s_GSF_i*s_Fam*s_Foffset*ACF!D13*s_ET_iw*(1/24)*s_EF_iw*(1/365)*s_ED_iw))*1,".")</f>
        <v>2.0204040404040419E-6</v>
      </c>
      <c r="O13" s="96">
        <f>IFERROR((s_TR/(up_Rad_Spec!M13*s_GSF_i*s_Fam*s_Foffset*ACF!E13*s_ET_iw*(1/24)*s_EF_iw*(1/365)*s_ED_iw))*1,".")</f>
        <v>2.0910106653123413E-6</v>
      </c>
      <c r="P13" s="96">
        <f>IFERROR((s_TR/(up_Rad_Spec!N13*s_GSF_i*s_Fam*s_Foffset*ACF!F13*s_ET_iw*(1/24)*s_EF_iw*(1/365)*s_ED_iw))*1,".")</f>
        <v>2.1295793758480322E-6</v>
      </c>
      <c r="Q13" s="96">
        <f>IFERROR((s_TR/(up_Rad_Spec!O13*s_GSF_i*s_Fam*s_Foffset*ACF!G13*s_ET_iw*(1/24)*s_EF_iw*(1/365)*s_ED_iw))*1,".")</f>
        <v>2.1242602286080552E-6</v>
      </c>
      <c r="R13" s="96">
        <f>IFERROR((s_TR/(up_Rad_Spec!K13*s_GSF_i*s_Fam*s_Foffset*ACF!C13*s_ET_iw*(1/24)*s_EF_iw*(1/365)*s_ED_iw))*1,".")</f>
        <v>2.0116477272727268E-6</v>
      </c>
    </row>
    <row r="14" spans="1:18">
      <c r="A14" s="90" t="s">
        <v>37</v>
      </c>
      <c r="B14" s="91" t="s">
        <v>24</v>
      </c>
      <c r="C14" s="96">
        <f>IFERROR((s_TR/(k_decay_iw*up_Rad_Spec!I14*s_IFD_iw*s_EF_iw*s_ED_iw))*1,".")</f>
        <v>1.3584532365070731E-11</v>
      </c>
      <c r="D14" s="96">
        <f>IFERROR((s_TR/(k_decay_iw*up_Rad_Spec!G14*s_IRA_iw*(1/s_PEFm_pp)*s_SLF*s_ET_iw*s_EF_iw*s_ED_iw))*1,".")</f>
        <v>3.469814044020457E-11</v>
      </c>
      <c r="E14" s="96">
        <f>IFERROR((s_TR/(k_decay_iw*up_Rad_Spec!G14*s_IRA_iw*(1/s_PEF)*s_SLF*s_ET_iw*s_EF_iw*s_ED_iw))*1,".")</f>
        <v>1.7029913786274649E-10</v>
      </c>
      <c r="F14" s="96">
        <f>IFERROR((s_TR/(k_decay_iw*up_Rad_Spec!K14*s_GSF_i*s_Fam*s_Foffset*s_EF_iw*(1/365)*ACF!C14*s_ET_iw*(1/24)*s_ED_iw))*1,".")</f>
        <v>1.0752849859716627E-5</v>
      </c>
      <c r="G14" s="96">
        <f t="shared" si="12"/>
        <v>1.2580950991629173E-11</v>
      </c>
      <c r="H14" s="96">
        <f t="shared" si="13"/>
        <v>9.7624583828477923E-12</v>
      </c>
      <c r="I14" s="108">
        <f>IFERROR((s_TR/(up_Rad_Spec!F14*s_GSF_i*s_Fam*s_Foffset*Fsurf!C14*s_EF_iw*(1/365)*s_ET_iw*(1/24)*s_ED_iw))*1,".")</f>
        <v>1.8248479293392221E-6</v>
      </c>
      <c r="J14" s="96">
        <f>IFERROR((s_TR/(up_Rad_Spec!M14*s_GSF_i*s_Fam*s_Foffset*Fsurf!C14*s_EF_iw*(1/365)*s_ET_iw*(1/24)*s_ED_iw))*1,".")</f>
        <v>1.8248479293392221E-6</v>
      </c>
      <c r="K14" s="96">
        <f>IFERROR((s_TR/(up_Rad_Spec!N14*s_GSF_i*s_Fam*s_Foffset*Fsurf!C14*s_EF_iw*(1/365)*s_ET_iw*(1/24)*s_ED_iw))*1,".")</f>
        <v>1.8248479293392221E-6</v>
      </c>
      <c r="L14" s="96">
        <f>IFERROR((s_TR/(up_Rad_Spec!O14*s_GSF_i*s_Fam*s_Foffset*Fsurf!C14*s_EF_iw*(1/365)*s_ET_iw*(1/24)*s_ED_iw))*1,".")</f>
        <v>1.8248479293392221E-6</v>
      </c>
      <c r="M14" s="96">
        <f>IFERROR((s_TR/(up_Rad_Spec!K14*s_GSF_i*s_Fam*s_Foffset*Fsurf!C14*s_EF_iw*(1/365)*s_ET_iw*(1/24)*s_ED_iw))*1,".")</f>
        <v>1.8248479293392221E-6</v>
      </c>
      <c r="N14" s="96">
        <f>IFERROR((s_TR/(up_Rad_Spec!F14*s_GSF_i*s_Fam*s_Foffset*ACF!D14*s_ET_iw*(1/24)*s_EF_iw*(1/365)*s_ED_iw))*1,".")</f>
        <v>2.1590672101621001E-6</v>
      </c>
      <c r="O14" s="96">
        <f>IFERROR((s_TR/(up_Rad_Spec!M14*s_GSF_i*s_Fam*s_Foffset*ACF!E14*s_ET_iw*(1/24)*s_EF_iw*(1/365)*s_ED_iw))*1,".")</f>
        <v>2.1472632079961936E-6</v>
      </c>
      <c r="P14" s="96">
        <f>IFERROR((s_TR/(up_Rad_Spec!N14*s_GSF_i*s_Fam*s_Foffset*ACF!F14*s_ET_iw*(1/24)*s_EF_iw*(1/365)*s_ED_iw))*1,".")</f>
        <v>2.1397621070518284E-6</v>
      </c>
      <c r="Q14" s="96">
        <f>IFERROR((s_TR/(up_Rad_Spec!O14*s_GSF_i*s_Fam*s_Foffset*ACF!G14*s_ET_iw*(1/24)*s_EF_iw*(1/365)*s_ED_iw))*1,".")</f>
        <v>2.2379823413996079E-6</v>
      </c>
      <c r="R14" s="96">
        <f>IFERROR((s_TR/(up_Rad_Spec!K14*s_GSF_i*s_Fam*s_Foffset*ACF!C14*s_ET_iw*(1/24)*s_EF_iw*(1/365)*s_ED_iw))*1,".")</f>
        <v>2.1360795454545458E-6</v>
      </c>
    </row>
    <row r="15" spans="1:18">
      <c r="A15" s="90" t="s">
        <v>38</v>
      </c>
      <c r="B15" s="91" t="s">
        <v>24</v>
      </c>
      <c r="C15" s="96">
        <f>IFERROR((s_TR/(k_decay_iw*up_Rad_Spec!I15*s_IFD_iw*s_EF_iw*s_ED_iw))*1,".")</f>
        <v>1.3584532365070731E-11</v>
      </c>
      <c r="D15" s="96">
        <f>IFERROR((s_TR/(k_decay_iw*up_Rad_Spec!G15*s_IRA_iw*(1/s_PEFm_pp)*s_SLF*s_ET_iw*s_EF_iw*s_ED_iw))*1,".")</f>
        <v>3.469814044020457E-11</v>
      </c>
      <c r="E15" s="96">
        <f>IFERROR((s_TR/(k_decay_iw*up_Rad_Spec!G15*s_IRA_iw*(1/s_PEF)*s_SLF*s_ET_iw*s_EF_iw*s_ED_iw))*1,".")</f>
        <v>1.7029913786274649E-10</v>
      </c>
      <c r="F15" s="96">
        <f>IFERROR((s_TR/(k_decay_iw*up_Rad_Spec!K15*s_GSF_i*s_Fam*s_Foffset*s_EF_iw*(1/365)*ACF!C15*s_ET_iw*(1/24)*s_ED_iw))*1,".")</f>
        <v>1.113563739517579E-5</v>
      </c>
      <c r="G15" s="96">
        <f t="shared" ref="G15:G21" si="14">(IF(AND(C15&lt;&gt;".",E15&lt;&gt;".",F15&lt;&gt;"."),1/((1/C15)+(1/E15)+(1/F15)),IF(AND(C15&lt;&gt;".",E15&lt;&gt;".",F15="."), 1/((1/C15)+(1/E15)),IF(AND(C15&lt;&gt;".",E15=".",F15&lt;&gt;"."),1/((1/C15)+(1/F15)),IF(AND(C15=".",E15&lt;&gt;".",F15&lt;&gt;"."),1/((1/E15)+(1/F15)),IF(AND(C15&lt;&gt;".",E15=".",F15="."),1/(1/C15),IF(AND(C15=".",E15&lt;&gt;".",F15="."),1/(1/E15),IF(AND(C15=".",E15=".",F15&lt;&gt;"."),1/(1/F15),IF(AND(C15=".",E15=".",F15="."),".")))))))))</f>
        <v>1.2580951497624005E-11</v>
      </c>
      <c r="H15" s="96">
        <f t="shared" ref="H15:H21" si="15">(IF(AND(C15&lt;&gt;".",D15&lt;&gt;".",F15&lt;&gt;"."),1/((1/C15)+(1/D15)+(1/F15)),IF(AND(C15&lt;&gt;".",D15&lt;&gt;".",F15="."), 1/((1/C15)+(1/D15)),IF(AND(C15&lt;&gt;".",D15=".",F15&lt;&gt;"."),1/((1/C15)+(1/F15)),IF(AND(C15=".",D15&lt;&gt;".",F15&lt;&gt;"."),1/((1/D15)+(1/F15)),IF(AND(C15&lt;&gt;".",D15=".",F15="."),1/(1/C15),IF(AND(C15=".",D15&lt;&gt;".",F15="."),1/(1/D15),IF(AND(C15=".",D15=".",F15&lt;&gt;"."),1/(1/F15),IF(AND(C15=".",D15=".",F15="."),".")))))))))</f>
        <v>9.7624586875232887E-12</v>
      </c>
      <c r="I15" s="108">
        <f>IFERROR((s_TR/(up_Rad_Spec!F15*s_GSF_i*s_Fam*s_Foffset*Fsurf!C15*s_EF_iw*(1/365)*s_ET_iw*(1/24)*s_ED_iw))*1,".")</f>
        <v>1.8571913161465405E-6</v>
      </c>
      <c r="J15" s="96">
        <f>IFERROR((s_TR/(up_Rad_Spec!M15*s_GSF_i*s_Fam*s_Foffset*Fsurf!C15*s_EF_iw*(1/365)*s_ET_iw*(1/24)*s_ED_iw))*1,".")</f>
        <v>1.8571913161465405E-6</v>
      </c>
      <c r="K15" s="96">
        <f>IFERROR((s_TR/(up_Rad_Spec!N15*s_GSF_i*s_Fam*s_Foffset*Fsurf!C15*s_EF_iw*(1/365)*s_ET_iw*(1/24)*s_ED_iw))*1,".")</f>
        <v>1.8571913161465405E-6</v>
      </c>
      <c r="L15" s="96">
        <f>IFERROR((s_TR/(up_Rad_Spec!O15*s_GSF_i*s_Fam*s_Foffset*Fsurf!C15*s_EF_iw*(1/365)*s_ET_iw*(1/24)*s_ED_iw))*1,".")</f>
        <v>1.8571913161465405E-6</v>
      </c>
      <c r="M15" s="96">
        <f>IFERROR((s_TR/(up_Rad_Spec!K15*s_GSF_i*s_Fam*s_Foffset*Fsurf!C15*s_EF_iw*(1/365)*s_ET_iw*(1/24)*s_ED_iw))*1,".")</f>
        <v>1.8571913161465405E-6</v>
      </c>
      <c r="N15" s="96">
        <f>IFERROR((s_TR/(up_Rad_Spec!F15*s_GSF_i*s_Fam*s_Foffset*ACF!D15*s_ET_iw*(1/24)*s_EF_iw*(1/365)*s_ED_iw))*1,".")</f>
        <v>2.2121212121212124E-6</v>
      </c>
      <c r="O15" s="96">
        <f>IFERROR((s_TR/(up_Rad_Spec!M15*s_GSF_i*s_Fam*s_Foffset*ACF!E15*s_ET_iw*(1/24)*s_EF_iw*(1/365)*s_ED_iw))*1,".")</f>
        <v>2.2121212121212124E-6</v>
      </c>
      <c r="P15" s="96">
        <f>IFERROR((s_TR/(up_Rad_Spec!N15*s_GSF_i*s_Fam*s_Foffset*ACF!F15*s_ET_iw*(1/24)*s_EF_iw*(1/365)*s_ED_iw))*1,".")</f>
        <v>2.2121212121212124E-6</v>
      </c>
      <c r="Q15" s="96">
        <f>IFERROR((s_TR/(up_Rad_Spec!O15*s_GSF_i*s_Fam*s_Foffset*ACF!G15*s_ET_iw*(1/24)*s_EF_iw*(1/365)*s_ED_iw))*1,".")</f>
        <v>2.2121212121212124E-6</v>
      </c>
      <c r="R15" s="96">
        <f>IFERROR((s_TR/(up_Rad_Spec!K15*s_GSF_i*s_Fam*s_Foffset*ACF!C15*s_ET_iw*(1/24)*s_EF_iw*(1/365)*s_ED_iw))*1,".")</f>
        <v>2.2121212121212124E-6</v>
      </c>
    </row>
    <row r="16" spans="1:18">
      <c r="A16" s="90" t="s">
        <v>39</v>
      </c>
      <c r="B16" s="97" t="s">
        <v>24</v>
      </c>
      <c r="C16" s="96">
        <f>IFERROR((s_TR/(k_decay_iw*up_Rad_Spec!I16*s_IFD_iw*s_EF_iw*s_ED_iw))*1,".")</f>
        <v>1.3584532365070731E-11</v>
      </c>
      <c r="D16" s="96">
        <f>IFERROR((s_TR/(k_decay_iw*up_Rad_Spec!G16*s_IRA_iw*(1/s_PEFm_pp)*s_SLF*s_ET_iw*s_EF_iw*s_ED_iw))*1,".")</f>
        <v>3.469814044020457E-11</v>
      </c>
      <c r="E16" s="96">
        <f>IFERROR((s_TR/(k_decay_iw*up_Rad_Spec!G16*s_IRA_iw*(1/s_PEF)*s_SLF*s_ET_iw*s_EF_iw*s_ED_iw))*1,".")</f>
        <v>1.7029913786274649E-10</v>
      </c>
      <c r="F16" s="96">
        <f>IFERROR((s_TR/(k_decay_iw*up_Rad_Spec!K16*s_GSF_i*s_Fam*s_Foffset*s_EF_iw*(1/365)*ACF!C16*s_ET_iw*(1/24)*s_ED_iw))*1,".")</f>
        <v>1.0022073655658212E-5</v>
      </c>
      <c r="G16" s="96">
        <f t="shared" si="14"/>
        <v>1.2580949918306928E-11</v>
      </c>
      <c r="H16" s="96">
        <f t="shared" si="15"/>
        <v>9.7624577365664939E-12</v>
      </c>
      <c r="I16" s="108">
        <f>IFERROR((s_TR/(up_Rad_Spec!F16*s_GSF_i*s_Fam*s_Foffset*Fsurf!C16*s_EF_iw*(1/365)*s_ET_iw*(1/24)*s_ED_iw))*1,".")</f>
        <v>1.6604746379558723E-6</v>
      </c>
      <c r="J16" s="96">
        <f>IFERROR((s_TR/(up_Rad_Spec!M16*s_GSF_i*s_Fam*s_Foffset*Fsurf!C16*s_EF_iw*(1/365)*s_ET_iw*(1/24)*s_ED_iw))*1,".")</f>
        <v>1.6604746379558723E-6</v>
      </c>
      <c r="K16" s="96">
        <f>IFERROR((s_TR/(up_Rad_Spec!N16*s_GSF_i*s_Fam*s_Foffset*Fsurf!C16*s_EF_iw*(1/365)*s_ET_iw*(1/24)*s_ED_iw))*1,".")</f>
        <v>1.6604746379558723E-6</v>
      </c>
      <c r="L16" s="96">
        <f>IFERROR((s_TR/(up_Rad_Spec!O16*s_GSF_i*s_Fam*s_Foffset*Fsurf!C16*s_EF_iw*(1/365)*s_ET_iw*(1/24)*s_ED_iw))*1,".")</f>
        <v>1.6604746379558723E-6</v>
      </c>
      <c r="M16" s="96">
        <f>IFERROR((s_TR/(up_Rad_Spec!K16*s_GSF_i*s_Fam*s_Foffset*Fsurf!C16*s_EF_iw*(1/365)*s_ET_iw*(1/24)*s_ED_iw))*1,".")</f>
        <v>1.6604746379558723E-6</v>
      </c>
      <c r="N16" s="96">
        <f>IFERROR((s_TR/(up_Rad_Spec!F16*s_GSF_i*s_Fam*s_Foffset*ACF!D16*s_ET_iw*(1/24)*s_EF_iw*(1/365)*s_ED_iw))*1,".")</f>
        <v>2.103602058319041E-6</v>
      </c>
      <c r="O16" s="96">
        <f>IFERROR((s_TR/(up_Rad_Spec!M16*s_GSF_i*s_Fam*s_Foffset*ACF!E16*s_ET_iw*(1/24)*s_EF_iw*(1/365)*s_ED_iw))*1,".")</f>
        <v>2.0435144124168522E-6</v>
      </c>
      <c r="P16" s="96">
        <f>IFERROR((s_TR/(up_Rad_Spec!N16*s_GSF_i*s_Fam*s_Foffset*ACF!F16*s_ET_iw*(1/24)*s_EF_iw*(1/365)*s_ED_iw))*1,".")</f>
        <v>2.0971853769006801E-6</v>
      </c>
      <c r="Q16" s="96">
        <f>IFERROR((s_TR/(up_Rad_Spec!O16*s_GSF_i*s_Fam*s_Foffset*ACF!G16*s_ET_iw*(1/24)*s_EF_iw*(1/365)*s_ED_iw))*1,".")</f>
        <v>2.1080213903743329E-6</v>
      </c>
      <c r="R16" s="96">
        <f>IFERROR((s_TR/(up_Rad_Spec!K16*s_GSF_i*s_Fam*s_Foffset*ACF!C16*s_ET_iw*(1/24)*s_EF_iw*(1/365)*s_ED_iw))*1,".")</f>
        <v>1.9909090909090913E-6</v>
      </c>
    </row>
    <row r="17" spans="1:18">
      <c r="A17" s="90" t="s">
        <v>40</v>
      </c>
      <c r="B17" s="97" t="s">
        <v>24</v>
      </c>
      <c r="C17" s="96">
        <f>IFERROR((s_TR/(k_decay_iw*up_Rad_Spec!I17*s_IFD_iw*s_EF_iw*s_ED_iw))*1,".")</f>
        <v>1.3584532365070731E-11</v>
      </c>
      <c r="D17" s="96">
        <f>IFERROR((s_TR/(k_decay_iw*up_Rad_Spec!G17*s_IRA_iw*(1/s_PEFm_pp)*s_SLF*s_ET_iw*s_EF_iw*s_ED_iw))*1,".")</f>
        <v>3.469814044020457E-11</v>
      </c>
      <c r="E17" s="96">
        <f>IFERROR((s_TR/(k_decay_iw*up_Rad_Spec!G17*s_IRA_iw*(1/s_PEF)*s_SLF*s_ET_iw*s_EF_iw*s_ED_iw))*1,".")</f>
        <v>1.7029913786274649E-10</v>
      </c>
      <c r="F17" s="96">
        <f>IFERROR((s_TR/(k_decay_iw*up_Rad_Spec!K17*s_GSF_i*s_Fam*s_Foffset*s_EF_iw*(1/365)*ACF!C17*s_ET_iw*(1/24)*s_ED_iw))*1,".")</f>
        <v>1.1114823119670789E-5</v>
      </c>
      <c r="G17" s="96">
        <f t="shared" si="14"/>
        <v>1.2580951471006299E-11</v>
      </c>
      <c r="H17" s="96">
        <f t="shared" si="15"/>
        <v>9.7624586714959244E-12</v>
      </c>
      <c r="I17" s="108">
        <f>IFERROR((s_TR/(up_Rad_Spec!F17*s_GSF_i*s_Fam*s_Foffset*Fsurf!C17*s_EF_iw*(1/365)*s_ET_iw*(1/24)*s_ED_iw))*1,".")</f>
        <v>1.9180241723594322E-6</v>
      </c>
      <c r="J17" s="96">
        <f>IFERROR((s_TR/(up_Rad_Spec!M17*s_GSF_i*s_Fam*s_Foffset*Fsurf!C17*s_EF_iw*(1/365)*s_ET_iw*(1/24)*s_ED_iw))*1,".")</f>
        <v>1.9180241723594322E-6</v>
      </c>
      <c r="K17" s="96">
        <f>IFERROR((s_TR/(up_Rad_Spec!N17*s_GSF_i*s_Fam*s_Foffset*Fsurf!C17*s_EF_iw*(1/365)*s_ET_iw*(1/24)*s_ED_iw))*1,".")</f>
        <v>1.9180241723594322E-6</v>
      </c>
      <c r="L17" s="96">
        <f>IFERROR((s_TR/(up_Rad_Spec!O17*s_GSF_i*s_Fam*s_Foffset*Fsurf!C17*s_EF_iw*(1/365)*s_ET_iw*(1/24)*s_ED_iw))*1,".")</f>
        <v>1.9180241723594322E-6</v>
      </c>
      <c r="M17" s="96">
        <f>IFERROR((s_TR/(up_Rad_Spec!K17*s_GSF_i*s_Fam*s_Foffset*Fsurf!C17*s_EF_iw*(1/365)*s_ET_iw*(1/24)*s_ED_iw))*1,".")</f>
        <v>1.9180241723594322E-6</v>
      </c>
      <c r="N17" s="96">
        <f>IFERROR((s_TR/(up_Rad_Spec!F17*s_GSF_i*s_Fam*s_Foffset*ACF!D17*s_ET_iw*(1/24)*s_EF_iw*(1/365)*s_ED_iw))*1,".")</f>
        <v>2.1538016528925611E-6</v>
      </c>
      <c r="O17" s="96">
        <f>IFERROR((s_TR/(up_Rad_Spec!M17*s_GSF_i*s_Fam*s_Foffset*ACF!E17*s_ET_iw*(1/24)*s_EF_iw*(1/365)*s_ED_iw))*1,".")</f>
        <v>2.150982183645501E-6</v>
      </c>
      <c r="P17" s="96">
        <f>IFERROR((s_TR/(up_Rad_Spec!N17*s_GSF_i*s_Fam*s_Foffset*ACF!F17*s_ET_iw*(1/24)*s_EF_iw*(1/365)*s_ED_iw))*1,".")</f>
        <v>2.1414820473644003E-6</v>
      </c>
      <c r="Q17" s="96">
        <f>IFERROR((s_TR/(up_Rad_Spec!O17*s_GSF_i*s_Fam*s_Foffset*ACF!G17*s_ET_iw*(1/24)*s_EF_iw*(1/365)*s_ED_iw))*1,".")</f>
        <v>2.264541146057733E-6</v>
      </c>
      <c r="R17" s="96">
        <f>IFERROR((s_TR/(up_Rad_Spec!K17*s_GSF_i*s_Fam*s_Foffset*ACF!C17*s_ET_iw*(1/24)*s_EF_iw*(1/365)*s_ED_iw))*1,".")</f>
        <v>2.2079864061172475E-6</v>
      </c>
    </row>
    <row r="18" spans="1:18">
      <c r="A18" s="90" t="s">
        <v>41</v>
      </c>
      <c r="B18" s="97" t="s">
        <v>24</v>
      </c>
      <c r="C18" s="96">
        <f>IFERROR((s_TR/(k_decay_iw*up_Rad_Spec!I18*s_IFD_iw*s_EF_iw*s_ED_iw))*1,".")</f>
        <v>1.3584532365070731E-11</v>
      </c>
      <c r="D18" s="96">
        <f>IFERROR((s_TR/(k_decay_iw*up_Rad_Spec!G18*s_IRA_iw*(1/s_PEFm_pp)*s_SLF*s_ET_iw*s_EF_iw*s_ED_iw))*1,".")</f>
        <v>3.469814044020457E-11</v>
      </c>
      <c r="E18" s="96">
        <f>IFERROR((s_TR/(k_decay_iw*up_Rad_Spec!G18*s_IRA_iw*(1/s_PEF)*s_SLF*s_ET_iw*s_EF_iw*s_ED_iw))*1,".")</f>
        <v>1.7029913786274649E-10</v>
      </c>
      <c r="F18" s="96">
        <f>IFERROR((s_TR/(k_decay_iw*up_Rad_Spec!K18*s_GSF_i*s_Fam*s_Foffset*s_EF_iw*(1/365)*ACF!C18*s_ET_iw*(1/24)*s_ED_iw))*1,".")</f>
        <v>1.1371198955458352E-5</v>
      </c>
      <c r="G18" s="96">
        <f t="shared" si="14"/>
        <v>1.2580951792072996E-11</v>
      </c>
      <c r="H18" s="96">
        <f t="shared" si="15"/>
        <v>9.7624588648203379E-12</v>
      </c>
      <c r="I18" s="108">
        <f>IFERROR((s_TR/(up_Rad_Spec!F18*s_GSF_i*s_Fam*s_Foffset*Fsurf!C18*s_EF_iw*(1/365)*s_ET_iw*(1/24)*s_ED_iw))*1,".")</f>
        <v>2.0482603815937156E-6</v>
      </c>
      <c r="J18" s="96">
        <f>IFERROR((s_TR/(up_Rad_Spec!M18*s_GSF_i*s_Fam*s_Foffset*Fsurf!C18*s_EF_iw*(1/365)*s_ET_iw*(1/24)*s_ED_iw))*1,".")</f>
        <v>2.0482603815937156E-6</v>
      </c>
      <c r="K18" s="96">
        <f>IFERROR((s_TR/(up_Rad_Spec!N18*s_GSF_i*s_Fam*s_Foffset*Fsurf!C18*s_EF_iw*(1/365)*s_ET_iw*(1/24)*s_ED_iw))*1,".")</f>
        <v>2.0482603815937156E-6</v>
      </c>
      <c r="L18" s="96">
        <f>IFERROR((s_TR/(up_Rad_Spec!O18*s_GSF_i*s_Fam*s_Foffset*Fsurf!C18*s_EF_iw*(1/365)*s_ET_iw*(1/24)*s_ED_iw))*1,".")</f>
        <v>2.0482603815937156E-6</v>
      </c>
      <c r="M18" s="96">
        <f>IFERROR((s_TR/(up_Rad_Spec!K18*s_GSF_i*s_Fam*s_Foffset*Fsurf!C18*s_EF_iw*(1/365)*s_ET_iw*(1/24)*s_ED_iw))*1,".")</f>
        <v>2.0482603815937156E-6</v>
      </c>
      <c r="N18" s="96">
        <f>IFERROR((s_TR/(up_Rad_Spec!F18*s_GSF_i*s_Fam*s_Foffset*ACF!D18*s_ET_iw*(1/24)*s_EF_iw*(1/365)*s_ED_iw))*1,".")</f>
        <v>2.1267593582887699E-6</v>
      </c>
      <c r="O18" s="96">
        <f>IFERROR((s_TR/(up_Rad_Spec!M18*s_GSF_i*s_Fam*s_Foffset*ACF!E18*s_ET_iw*(1/24)*s_EF_iw*(1/365)*s_ED_iw))*1,".")</f>
        <v>2.1262683492145252E-6</v>
      </c>
      <c r="P18" s="96">
        <f>IFERROR((s_TR/(up_Rad_Spec!N18*s_GSF_i*s_Fam*s_Foffset*ACF!F18*s_ET_iw*(1/24)*s_EF_iw*(1/365)*s_ED_iw))*1,".")</f>
        <v>2.1404609475032024E-6</v>
      </c>
      <c r="Q18" s="96">
        <f>IFERROR((s_TR/(up_Rad_Spec!O18*s_GSF_i*s_Fam*s_Foffset*ACF!G18*s_ET_iw*(1/24)*s_EF_iw*(1/365)*s_ED_iw))*1,".")</f>
        <v>2.1075313807531394E-6</v>
      </c>
      <c r="R18" s="96">
        <f>IFERROR((s_TR/(up_Rad_Spec!K18*s_GSF_i*s_Fam*s_Foffset*ACF!C18*s_ET_iw*(1/24)*s_EF_iw*(1/365)*s_ED_iw))*1,".")</f>
        <v>2.2589160839160836E-6</v>
      </c>
    </row>
    <row r="19" spans="1:18">
      <c r="A19" s="90" t="s">
        <v>42</v>
      </c>
      <c r="B19" s="91" t="s">
        <v>24</v>
      </c>
      <c r="C19" s="96">
        <f>IFERROR((s_TR/(k_decay_iw*up_Rad_Spec!I19*s_IFD_iw*s_EF_iw*s_ED_iw))*1,".")</f>
        <v>1.3584532365070731E-11</v>
      </c>
      <c r="D19" s="96">
        <f>IFERROR((s_TR/(k_decay_iw*up_Rad_Spec!G19*s_IRA_iw*(1/s_PEFm_pp)*s_SLF*s_ET_iw*s_EF_iw*s_ED_iw))*1,".")</f>
        <v>3.469814044020457E-11</v>
      </c>
      <c r="E19" s="96">
        <f>IFERROR((s_TR/(k_decay_iw*up_Rad_Spec!G19*s_IRA_iw*(1/s_PEF)*s_SLF*s_ET_iw*s_EF_iw*s_ED_iw))*1,".")</f>
        <v>1.7029913786274649E-10</v>
      </c>
      <c r="F19" s="96">
        <f>IFERROR((s_TR/(k_decay_iw*up_Rad_Spec!K19*s_GSF_i*s_Fam*s_Foffset*s_EF_iw*(1/365)*ACF!C19*s_ET_iw*(1/24)*s_ED_iw))*1,".")</f>
        <v>1.1389850457298918E-5</v>
      </c>
      <c r="G19" s="96">
        <f t="shared" si="14"/>
        <v>1.2580951814866785E-11</v>
      </c>
      <c r="H19" s="96">
        <f t="shared" si="15"/>
        <v>9.7624588785451997E-12</v>
      </c>
      <c r="I19" s="108" t="str">
        <f>IFERROR((s_TR/(up_Rad_Spec!F19*s_GSF_i*s_Fam*s_Foffset*Fsurf!C19*s_EF_iw*(1/365)*s_ET_iw*(1/24)*s_ED_iw))*1,".")</f>
        <v>.</v>
      </c>
      <c r="J19" s="96" t="str">
        <f>IFERROR((s_TR/(up_Rad_Spec!M19*s_GSF_i*s_Fam*s_Foffset*Fsurf!C19*s_EF_iw*(1/365)*s_ET_iw*(1/24)*s_ED_iw))*1,".")</f>
        <v>.</v>
      </c>
      <c r="K19" s="96" t="str">
        <f>IFERROR((s_TR/(up_Rad_Spec!N19*s_GSF_i*s_Fam*s_Foffset*Fsurf!C19*s_EF_iw*(1/365)*s_ET_iw*(1/24)*s_ED_iw))*1,".")</f>
        <v>.</v>
      </c>
      <c r="L19" s="96" t="str">
        <f>IFERROR((s_TR/(up_Rad_Spec!O19*s_GSF_i*s_Fam*s_Foffset*Fsurf!C19*s_EF_iw*(1/365)*s_ET_iw*(1/24)*s_ED_iw))*1,".")</f>
        <v>.</v>
      </c>
      <c r="M19" s="96" t="str">
        <f>IFERROR((s_TR/(up_Rad_Spec!K19*s_GSF_i*s_Fam*s_Foffset*Fsurf!C19*s_EF_iw*(1/365)*s_ET_iw*(1/24)*s_ED_iw))*1,".")</f>
        <v>.</v>
      </c>
      <c r="N19" s="96">
        <f>IFERROR((s_TR/(up_Rad_Spec!F19*s_GSF_i*s_Fam*s_Foffset*ACF!D19*s_ET_iw*(1/24)*s_EF_iw*(1/365)*s_ED_iw))*1,".")</f>
        <v>2.1244456762749448E-6</v>
      </c>
      <c r="O19" s="96">
        <f>IFERROR((s_TR/(up_Rad_Spec!M19*s_GSF_i*s_Fam*s_Foffset*ACF!E19*s_ET_iw*(1/24)*s_EF_iw*(1/365)*s_ED_iw))*1,".")</f>
        <v>2.12947052947053E-6</v>
      </c>
      <c r="P19" s="96">
        <f>IFERROR((s_TR/(up_Rad_Spec!N19*s_GSF_i*s_Fam*s_Foffset*ACF!F19*s_ET_iw*(1/24)*s_EF_iw*(1/365)*s_ED_iw))*1,".")</f>
        <v>2.1357024793388445E-6</v>
      </c>
      <c r="Q19" s="96">
        <f>IFERROR((s_TR/(up_Rad_Spec!O19*s_GSF_i*s_Fam*s_Foffset*ACF!G19*s_ET_iw*(1/24)*s_EF_iw*(1/365)*s_ED_iw))*1,".")</f>
        <v>2.0985257985257979E-6</v>
      </c>
      <c r="R19" s="96">
        <f>IFERROR((s_TR/(up_Rad_Spec!K19*s_GSF_i*s_Fam*s_Foffset*ACF!C19*s_ET_iw*(1/24)*s_EF_iw*(1/365)*s_ED_iw))*1,".")</f>
        <v>2.2626212497180252E-6</v>
      </c>
    </row>
    <row r="20" spans="1:18">
      <c r="A20" s="90" t="s">
        <v>43</v>
      </c>
      <c r="B20" s="97" t="s">
        <v>24</v>
      </c>
      <c r="C20" s="96">
        <f>IFERROR((s_TR/(k_decay_iw*up_Rad_Spec!I20*s_IFD_iw*s_EF_iw*s_ED_iw))*1,".")</f>
        <v>1.3584532365070731E-11</v>
      </c>
      <c r="D20" s="96">
        <f>IFERROR((s_TR/(k_decay_iw*up_Rad_Spec!G20*s_IRA_iw*(1/s_PEFm_pp)*s_SLF*s_ET_iw*s_EF_iw*s_ED_iw))*1,".")</f>
        <v>3.469814044020457E-11</v>
      </c>
      <c r="E20" s="96">
        <f>IFERROR((s_TR/(k_decay_iw*up_Rad_Spec!G20*s_IRA_iw*(1/s_PEF)*s_SLF*s_ET_iw*s_EF_iw*s_ED_iw))*1,".")</f>
        <v>1.7029913786274649E-10</v>
      </c>
      <c r="F20" s="96">
        <f>IFERROR((s_TR/(k_decay_iw*up_Rad_Spec!K20*s_GSF_i*s_Fam*s_Foffset*s_EF_iw*(1/365)*ACF!C20*s_ET_iw*(1/24)*s_ED_iw))*1,".")</f>
        <v>1.1398980171413059E-5</v>
      </c>
      <c r="G20" s="96">
        <f t="shared" si="14"/>
        <v>1.2580951825996914E-11</v>
      </c>
      <c r="H20" s="96">
        <f t="shared" si="15"/>
        <v>9.7624588852470025E-12</v>
      </c>
      <c r="I20" s="108">
        <f>IFERROR((s_TR/(up_Rad_Spec!F20*s_GSF_i*s_Fam*s_Foffset*Fsurf!C20*s_EF_iw*(1/365)*s_ET_iw*(1/24)*s_ED_iw))*1,".")</f>
        <v>2.0482603815937156E-6</v>
      </c>
      <c r="J20" s="96">
        <f>IFERROR((s_TR/(up_Rad_Spec!M20*s_GSF_i*s_Fam*s_Foffset*Fsurf!C20*s_EF_iw*(1/365)*s_ET_iw*(1/24)*s_ED_iw))*1,".")</f>
        <v>2.0482603815937156E-6</v>
      </c>
      <c r="K20" s="96">
        <f>IFERROR((s_TR/(up_Rad_Spec!N20*s_GSF_i*s_Fam*s_Foffset*Fsurf!C20*s_EF_iw*(1/365)*s_ET_iw*(1/24)*s_ED_iw))*1,".")</f>
        <v>2.0482603815937156E-6</v>
      </c>
      <c r="L20" s="96">
        <f>IFERROR((s_TR/(up_Rad_Spec!O20*s_GSF_i*s_Fam*s_Foffset*Fsurf!C20*s_EF_iw*(1/365)*s_ET_iw*(1/24)*s_ED_iw))*1,".")</f>
        <v>2.0482603815937156E-6</v>
      </c>
      <c r="M20" s="96">
        <f>IFERROR((s_TR/(up_Rad_Spec!K20*s_GSF_i*s_Fam*s_Foffset*Fsurf!C20*s_EF_iw*(1/365)*s_ET_iw*(1/24)*s_ED_iw))*1,".")</f>
        <v>2.0482603815937156E-6</v>
      </c>
      <c r="N20" s="96">
        <f>IFERROR((s_TR/(up_Rad_Spec!F20*s_GSF_i*s_Fam*s_Foffset*ACF!D20*s_ET_iw*(1/24)*s_EF_iw*(1/365)*s_ED_iw))*1,".")</f>
        <v>2.13390256152687E-6</v>
      </c>
      <c r="O20" s="96">
        <f>IFERROR((s_TR/(up_Rad_Spec!M20*s_GSF_i*s_Fam*s_Foffset*ACF!E20*s_ET_iw*(1/24)*s_EF_iw*(1/365)*s_ED_iw))*1,".")</f>
        <v>2.1262777023971061E-6</v>
      </c>
      <c r="P20" s="96">
        <f>IFERROR((s_TR/(up_Rad_Spec!N20*s_GSF_i*s_Fam*s_Foffset*ACF!F20*s_ET_iw*(1/24)*s_EF_iw*(1/365)*s_ED_iw))*1,".")</f>
        <v>2.1385864135864144E-6</v>
      </c>
      <c r="Q20" s="96">
        <f>IFERROR((s_TR/(up_Rad_Spec!O20*s_GSF_i*s_Fam*s_Foffset*ACF!G20*s_ET_iw*(1/24)*s_EF_iw*(1/365)*s_ED_iw))*1,".")</f>
        <v>2.1080213903743329E-6</v>
      </c>
      <c r="R20" s="96">
        <f>IFERROR((s_TR/(up_Rad_Spec!K20*s_GSF_i*s_Fam*s_Foffset*ACF!C20*s_ET_iw*(1/24)*s_EF_iw*(1/365)*s_ED_iw))*1,".")</f>
        <v>2.2644348894348905E-6</v>
      </c>
    </row>
    <row r="21" spans="1:18">
      <c r="A21" s="90" t="s">
        <v>44</v>
      </c>
      <c r="B21" s="97" t="s">
        <v>24</v>
      </c>
      <c r="C21" s="96">
        <f>IFERROR((s_TR/(k_decay_iw*up_Rad_Spec!I21*s_IFD_iw*s_EF_iw*s_ED_iw))*1,".")</f>
        <v>1.3584532365070731E-11</v>
      </c>
      <c r="D21" s="96">
        <f>IFERROR((s_TR/(k_decay_iw*up_Rad_Spec!G21*s_IRA_iw*(1/s_PEFm_pp)*s_SLF*s_ET_iw*s_EF_iw*s_ED_iw))*1,".")</f>
        <v>3.469814044020457E-11</v>
      </c>
      <c r="E21" s="96">
        <f>IFERROR((s_TR/(k_decay_iw*up_Rad_Spec!G21*s_IRA_iw*(1/s_PEF)*s_SLF*s_ET_iw*s_EF_iw*s_ED_iw))*1,".")</f>
        <v>1.7029913786274649E-10</v>
      </c>
      <c r="F21" s="96">
        <f>IFERROR((s_TR/(k_decay_iw*up_Rad_Spec!K21*s_GSF_i*s_Fam*s_Foffset*s_EF_iw*(1/365)*ACF!C21*s_ET_iw*(1/24)*s_ED_iw))*1,".")</f>
        <v>1.113563739517579E-5</v>
      </c>
      <c r="G21" s="96">
        <f t="shared" si="14"/>
        <v>1.2580951497624005E-11</v>
      </c>
      <c r="H21" s="96">
        <f t="shared" si="15"/>
        <v>9.7624586875232887E-12</v>
      </c>
      <c r="I21" s="108">
        <f>IFERROR((s_TR/(up_Rad_Spec!F21*s_GSF_i*s_Fam*s_Foffset*Fsurf!C21*s_EF_iw*(1/365)*s_ET_iw*(1/24)*s_ED_iw))*1,".")</f>
        <v>2.0524835988753512E-6</v>
      </c>
      <c r="J21" s="96">
        <f>IFERROR((s_TR/(up_Rad_Spec!M21*s_GSF_i*s_Fam*s_Foffset*Fsurf!C21*s_EF_iw*(1/365)*s_ET_iw*(1/24)*s_ED_iw))*1,".")</f>
        <v>2.0524835988753512E-6</v>
      </c>
      <c r="K21" s="96">
        <f>IFERROR((s_TR/(up_Rad_Spec!N21*s_GSF_i*s_Fam*s_Foffset*Fsurf!C21*s_EF_iw*(1/365)*s_ET_iw*(1/24)*s_ED_iw))*1,".")</f>
        <v>2.0524835988753512E-6</v>
      </c>
      <c r="L21" s="96">
        <f>IFERROR((s_TR/(up_Rad_Spec!O21*s_GSF_i*s_Fam*s_Foffset*Fsurf!C21*s_EF_iw*(1/365)*s_ET_iw*(1/24)*s_ED_iw))*1,".")</f>
        <v>2.0524835988753512E-6</v>
      </c>
      <c r="M21" s="96">
        <f>IFERROR((s_TR/(up_Rad_Spec!K21*s_GSF_i*s_Fam*s_Foffset*Fsurf!C21*s_EF_iw*(1/365)*s_ET_iw*(1/24)*s_ED_iw))*1,".")</f>
        <v>2.0524835988753512E-6</v>
      </c>
      <c r="N21" s="96">
        <f>IFERROR((s_TR/(up_Rad_Spec!F21*s_GSF_i*s_Fam*s_Foffset*ACF!D21*s_ET_iw*(1/24)*s_EF_iw*(1/365)*s_ED_iw))*1,".")</f>
        <v>2.2121212121212124E-6</v>
      </c>
      <c r="O21" s="96">
        <f>IFERROR((s_TR/(up_Rad_Spec!M21*s_GSF_i*s_Fam*s_Foffset*ACF!E21*s_ET_iw*(1/24)*s_EF_iw*(1/365)*s_ED_iw))*1,".")</f>
        <v>2.2121212121212124E-6</v>
      </c>
      <c r="P21" s="96">
        <f>IFERROR((s_TR/(up_Rad_Spec!N21*s_GSF_i*s_Fam*s_Foffset*ACF!F21*s_ET_iw*(1/24)*s_EF_iw*(1/365)*s_ED_iw))*1,".")</f>
        <v>2.2121212121212124E-6</v>
      </c>
      <c r="Q21" s="96">
        <f>IFERROR((s_TR/(up_Rad_Spec!O21*s_GSF_i*s_Fam*s_Foffset*ACF!G21*s_ET_iw*(1/24)*s_EF_iw*(1/365)*s_ED_iw))*1,".")</f>
        <v>2.2121212121212124E-6</v>
      </c>
      <c r="R21" s="96">
        <f>IFERROR((s_TR/(up_Rad_Spec!K21*s_GSF_i*s_Fam*s_Foffset*ACF!C21*s_ET_iw*(1/24)*s_EF_iw*(1/365)*s_ED_iw))*1,".")</f>
        <v>2.2121212121212124E-6</v>
      </c>
    </row>
    <row r="22" spans="1:18">
      <c r="A22" s="90" t="s">
        <v>45</v>
      </c>
      <c r="B22" s="91" t="s">
        <v>24</v>
      </c>
      <c r="C22" s="96">
        <f>IFERROR((s_TR/(k_decay_iw*up_Rad_Spec!I22*s_IFD_iw*s_EF_iw*s_ED_iw))*1,".")</f>
        <v>1.3584532365070731E-11</v>
      </c>
      <c r="D22" s="96">
        <f>IFERROR((s_TR/(k_decay_iw*up_Rad_Spec!G22*s_IRA_iw*(1/s_PEFm_pp)*s_SLF*s_ET_iw*s_EF_iw*s_ED_iw))*1,".")</f>
        <v>3.469814044020457E-11</v>
      </c>
      <c r="E22" s="96">
        <f>IFERROR((s_TR/(k_decay_iw*up_Rad_Spec!G22*s_IRA_iw*(1/s_PEF)*s_SLF*s_ET_iw*s_EF_iw*s_ED_iw))*1,".")</f>
        <v>1.7029913786274649E-10</v>
      </c>
      <c r="F22" s="96">
        <f>IFERROR((s_TR/(k_decay_iw*up_Rad_Spec!K22*s_GSF_i*s_Fam*s_Foffset*s_EF_iw*(1/365)*ACF!C22*s_ET_iw*(1/24)*s_ED_iw))*1,".")</f>
        <v>1.0149114025941205E-5</v>
      </c>
      <c r="G22" s="96">
        <f t="shared" ref="G22:G23" si="16">(IF(AND(C22&lt;&gt;".",E22&lt;&gt;".",F22&lt;&gt;"."),1/((1/C22)+(1/E22)+(1/F22)),IF(AND(C22&lt;&gt;".",E22&lt;&gt;".",F22="."), 1/((1/C22)+(1/E22)),IF(AND(C22&lt;&gt;".",E22=".",F22&lt;&gt;"."),1/((1/C22)+(1/F22)),IF(AND(C22=".",E22&lt;&gt;".",F22&lt;&gt;"."),1/((1/E22)+(1/F22)),IF(AND(C22&lt;&gt;".",E22=".",F22="."),1/(1/C22),IF(AND(C22=".",E22&lt;&gt;".",F22="."),1/(1/E22),IF(AND(C22=".",E22=".",F22&lt;&gt;"."),1/(1/F22),IF(AND(C22=".",E22=".",F22="."),".")))))))))</f>
        <v>1.258095011599611E-11</v>
      </c>
      <c r="H22" s="96">
        <f t="shared" ref="H22:H23" si="17">(IF(AND(C22&lt;&gt;".",D22&lt;&gt;".",F22&lt;&gt;"."),1/((1/C22)+(1/D22)+(1/F22)),IF(AND(C22&lt;&gt;".",D22&lt;&gt;".",F22="."), 1/((1/C22)+(1/D22)),IF(AND(C22&lt;&gt;".",D22=".",F22&lt;&gt;"."),1/((1/C22)+(1/F22)),IF(AND(C22=".",D22&lt;&gt;".",F22&lt;&gt;"."),1/((1/D22)+(1/F22)),IF(AND(C22&lt;&gt;".",D22=".",F22="."),1/(1/C22),IF(AND(C22=".",D22&lt;&gt;".",F22="."),1/(1/D22),IF(AND(C22=".",D22=".",F22&lt;&gt;"."),1/(1/F22),IF(AND(C22=".",D22=".",F22="."),".")))))))))</f>
        <v>9.7624578556014094E-12</v>
      </c>
      <c r="I22" s="108">
        <f>IFERROR((s_TR/(up_Rad_Spec!F22*s_GSF_i*s_Fam*s_Foffset*Fsurf!C22*s_EF_iw*(1/365)*s_ET_iw*(1/24)*s_ED_iw))*1,".")</f>
        <v>1.7016317016317024E-6</v>
      </c>
      <c r="J22" s="96">
        <f>IFERROR((s_TR/(up_Rad_Spec!M22*s_GSF_i*s_Fam*s_Foffset*Fsurf!C22*s_EF_iw*(1/365)*s_ET_iw*(1/24)*s_ED_iw))*1,".")</f>
        <v>1.7016317016317024E-6</v>
      </c>
      <c r="K22" s="96">
        <f>IFERROR((s_TR/(up_Rad_Spec!N22*s_GSF_i*s_Fam*s_Foffset*Fsurf!C22*s_EF_iw*(1/365)*s_ET_iw*(1/24)*s_ED_iw))*1,".")</f>
        <v>1.7016317016317024E-6</v>
      </c>
      <c r="L22" s="96">
        <f>IFERROR((s_TR/(up_Rad_Spec!O22*s_GSF_i*s_Fam*s_Foffset*Fsurf!C22*s_EF_iw*(1/365)*s_ET_iw*(1/24)*s_ED_iw))*1,".")</f>
        <v>1.7016317016317024E-6</v>
      </c>
      <c r="M22" s="96">
        <f>IFERROR((s_TR/(up_Rad_Spec!K22*s_GSF_i*s_Fam*s_Foffset*Fsurf!C22*s_EF_iw*(1/365)*s_ET_iw*(1/24)*s_ED_iw))*1,".")</f>
        <v>1.7016317016317024E-6</v>
      </c>
      <c r="N22" s="96">
        <f>IFERROR((s_TR/(up_Rad_Spec!F22*s_GSF_i*s_Fam*s_Foffset*ACF!D22*s_ET_iw*(1/24)*s_EF_iw*(1/365)*s_ED_iw))*1,".")</f>
        <v>2.2927565982404699E-6</v>
      </c>
      <c r="O22" s="96">
        <f>IFERROR((s_TR/(up_Rad_Spec!M22*s_GSF_i*s_Fam*s_Foffset*ACF!E22*s_ET_iw*(1/24)*s_EF_iw*(1/365)*s_ED_iw))*1,".")</f>
        <v>2.0133629528366394E-6</v>
      </c>
      <c r="P22" s="96">
        <f>IFERROR((s_TR/(up_Rad_Spec!N22*s_GSF_i*s_Fam*s_Foffset*ACF!F22*s_ET_iw*(1/24)*s_EF_iw*(1/365)*s_ED_iw))*1,".")</f>
        <v>2.0848198970840481E-6</v>
      </c>
      <c r="Q22" s="96">
        <f>IFERROR((s_TR/(up_Rad_Spec!O22*s_GSF_i*s_Fam*s_Foffset*ACF!G22*s_ET_iw*(1/24)*s_EF_iw*(1/365)*s_ED_iw))*1,".")</f>
        <v>2.0790482954545444E-6</v>
      </c>
      <c r="R22" s="96">
        <f>IFERROR((s_TR/(up_Rad_Spec!K22*s_GSF_i*s_Fam*s_Foffset*ACF!C22*s_ET_iw*(1/24)*s_EF_iw*(1/365)*s_ED_iw))*1,".")</f>
        <v>2.0161459667093475E-6</v>
      </c>
    </row>
    <row r="23" spans="1:18">
      <c r="A23" s="94" t="s">
        <v>46</v>
      </c>
      <c r="B23" s="97" t="s">
        <v>26</v>
      </c>
      <c r="C23" s="96">
        <f>IFERROR((s_TR/(k_decay_iw*up_Rad_Spec!I23*s_IFD_iw*s_EF_iw*s_ED_iw))*1,".")</f>
        <v>1.3584532365070731E-11</v>
      </c>
      <c r="D23" s="96">
        <f>IFERROR((s_TR/(k_decay_iw*up_Rad_Spec!G23*s_IRA_iw*(1/s_PEFm_pp)*s_SLF*s_ET_iw*s_EF_iw*s_ED_iw))*1,".")</f>
        <v>3.469814044020457E-11</v>
      </c>
      <c r="E23" s="96">
        <f>IFERROR((s_TR/(k_decay_iw*up_Rad_Spec!G23*s_IRA_iw*(1/s_PEF)*s_SLF*s_ET_iw*s_EF_iw*s_ED_iw))*1,".")</f>
        <v>1.7029913786274649E-10</v>
      </c>
      <c r="F23" s="96">
        <f>IFERROR((s_TR/(k_decay_iw*up_Rad_Spec!K23*s_GSF_i*s_Fam*s_Foffset*s_EF_iw*(1/365)*ACF!C23*s_ET_iw*(1/24)*s_ED_iw))*1,".")</f>
        <v>1.0800487143476323E-5</v>
      </c>
      <c r="G23" s="96">
        <f t="shared" si="16"/>
        <v>1.2580951056553432E-11</v>
      </c>
      <c r="H23" s="96">
        <f t="shared" si="17"/>
        <v>9.7624584219407423E-12</v>
      </c>
      <c r="I23" s="108">
        <f>IFERROR((s_TR/(up_Rad_Spec!F23*s_GSF_i*s_Fam*s_Foffset*Fsurf!C23*s_EF_iw*(1/365)*s_ET_iw*(1/24)*s_ED_iw))*1,".")</f>
        <v>1.8349392542940931E-6</v>
      </c>
      <c r="J23" s="96">
        <f>IFERROR((s_TR/(up_Rad_Spec!M23*s_GSF_i*s_Fam*s_Foffset*Fsurf!C23*s_EF_iw*(1/365)*s_ET_iw*(1/24)*s_ED_iw))*1,".")</f>
        <v>1.8349392542940931E-6</v>
      </c>
      <c r="K23" s="96">
        <f>IFERROR((s_TR/(up_Rad_Spec!N23*s_GSF_i*s_Fam*s_Foffset*Fsurf!C23*s_EF_iw*(1/365)*s_ET_iw*(1/24)*s_ED_iw))*1,".")</f>
        <v>1.8349392542940931E-6</v>
      </c>
      <c r="L23" s="96">
        <f>IFERROR((s_TR/(up_Rad_Spec!O23*s_GSF_i*s_Fam*s_Foffset*Fsurf!C23*s_EF_iw*(1/365)*s_ET_iw*(1/24)*s_ED_iw))*1,".")</f>
        <v>1.8349392542940931E-6</v>
      </c>
      <c r="M23" s="96">
        <f>IFERROR((s_TR/(up_Rad_Spec!K23*s_GSF_i*s_Fam*s_Foffset*Fsurf!C23*s_EF_iw*(1/365)*s_ET_iw*(1/24)*s_ED_iw))*1,".")</f>
        <v>1.8349392542940931E-6</v>
      </c>
      <c r="N23" s="96">
        <f>IFERROR((s_TR/(up_Rad_Spec!F23*s_GSF_i*s_Fam*s_Foffset*ACF!D23*s_ET_iw*(1/24)*s_EF_iw*(1/365)*s_ED_iw))*1,".")</f>
        <v>2.4065197428833787E-6</v>
      </c>
      <c r="O23" s="96">
        <f>IFERROR((s_TR/(up_Rad_Spec!M23*s_GSF_i*s_Fam*s_Foffset*ACF!E23*s_ET_iw*(1/24)*s_EF_iw*(1/365)*s_ED_iw))*1,".")</f>
        <v>2.2586520376175569E-6</v>
      </c>
      <c r="P23" s="96">
        <f>IFERROR((s_TR/(up_Rad_Spec!N23*s_GSF_i*s_Fam*s_Foffset*ACF!F23*s_ET_iw*(1/24)*s_EF_iw*(1/365)*s_ED_iw))*1,".")</f>
        <v>2.2305027350872613E-6</v>
      </c>
      <c r="Q23" s="96">
        <f>IFERROR((s_TR/(up_Rad_Spec!O23*s_GSF_i*s_Fam*s_Foffset*ACF!G23*s_ET_iw*(1/24)*s_EF_iw*(1/365)*s_ED_iw))*1,".")</f>
        <v>2.2534465534465533E-6</v>
      </c>
      <c r="R23" s="96">
        <f>IFERROR((s_TR/(up_Rad_Spec!K23*s_GSF_i*s_Fam*s_Foffset*ACF!C23*s_ET_iw*(1/24)*s_EF_iw*(1/365)*s_ED_iw))*1,".")</f>
        <v>2.1455428067078558E-6</v>
      </c>
    </row>
    <row r="24" spans="1:18">
      <c r="A24" s="90" t="s">
        <v>47</v>
      </c>
      <c r="B24" s="97" t="s">
        <v>24</v>
      </c>
      <c r="C24" s="96">
        <f>IFERROR((s_TR/(k_decay_iw*up_Rad_Spec!I24*s_IFD_iw*s_EF_iw*s_ED_iw))*1,".")</f>
        <v>1.3584532365070731E-11</v>
      </c>
      <c r="D24" s="96">
        <f>IFERROR((s_TR/(k_decay_iw*up_Rad_Spec!G24*s_IRA_iw*(1/s_PEFm_pp)*s_SLF*s_ET_iw*s_EF_iw*s_ED_iw))*1,".")</f>
        <v>3.469814044020457E-11</v>
      </c>
      <c r="E24" s="96">
        <f>IFERROR((s_TR/(k_decay_iw*up_Rad_Spec!G24*s_IRA_iw*(1/s_PEF)*s_SLF*s_ET_iw*s_EF_iw*s_ED_iw))*1,".")</f>
        <v>1.7029913786274649E-10</v>
      </c>
      <c r="F24" s="96">
        <f>IFERROR((s_TR/(k_decay_iw*up_Rad_Spec!K24*s_GSF_i*s_Fam*s_Foffset*s_EF_iw*(1/365)*ACF!C24*s_ET_iw*(1/24)*s_ED_iw))*1,".")</f>
        <v>1.1310625982814263E-5</v>
      </c>
      <c r="G24" s="96">
        <f t="shared" ref="G24:G25" si="18">(IF(AND(C24&lt;&gt;".",E24&lt;&gt;".",F24&lt;&gt;"."),1/((1/C24)+(1/E24)+(1/F24)),IF(AND(C24&lt;&gt;".",E24&lt;&gt;".",F24="."), 1/((1/C24)+(1/E24)),IF(AND(C24&lt;&gt;".",E24=".",F24&lt;&gt;"."),1/((1/C24)+(1/F24)),IF(AND(C24=".",E24&lt;&gt;".",F24&lt;&gt;"."),1/((1/E24)+(1/F24)),IF(AND(C24&lt;&gt;".",E24=".",F24="."),1/(1/C24),IF(AND(C24=".",E24&lt;&gt;".",F24="."),1/(1/E24),IF(AND(C24=".",E24=".",F24&lt;&gt;"."),1/(1/F24),IF(AND(C24=".",E24=".",F24="."),".")))))))))</f>
        <v>1.2580951717528946E-11</v>
      </c>
      <c r="H24" s="96">
        <f t="shared" ref="H24:H25" si="19">(IF(AND(C24&lt;&gt;".",D24&lt;&gt;".",F24&lt;&gt;"."),1/((1/C24)+(1/D24)+(1/F24)),IF(AND(C24&lt;&gt;".",D24&lt;&gt;".",F24="."), 1/((1/C24)+(1/D24)),IF(AND(C24&lt;&gt;".",D24=".",F24&lt;&gt;"."),1/((1/C24)+(1/F24)),IF(AND(C24=".",D24&lt;&gt;".",F24&lt;&gt;"."),1/((1/D24)+(1/F24)),IF(AND(C24&lt;&gt;".",D24=".",F24="."),1/(1/C24),IF(AND(C24=".",D24&lt;&gt;".",F24="."),1/(1/D24),IF(AND(C24=".",D24=".",F24&lt;&gt;"."),1/(1/F24),IF(AND(C24=".",D24=".",F24="."),".")))))))))</f>
        <v>9.7624588199350088E-12</v>
      </c>
      <c r="I24" s="108">
        <f>IFERROR((s_TR/(up_Rad_Spec!F24*s_GSF_i*s_Fam*s_Foffset*Fsurf!C24*s_EF_iw*(1/365)*s_ET_iw*(1/24)*s_ED_iw))*1,".")</f>
        <v>2.0130526702821953E-6</v>
      </c>
      <c r="J24" s="96">
        <f>IFERROR((s_TR/(up_Rad_Spec!M24*s_GSF_i*s_Fam*s_Foffset*Fsurf!C24*s_EF_iw*(1/365)*s_ET_iw*(1/24)*s_ED_iw))*1,".")</f>
        <v>2.0130526702821953E-6</v>
      </c>
      <c r="K24" s="96">
        <f>IFERROR((s_TR/(up_Rad_Spec!N24*s_GSF_i*s_Fam*s_Foffset*Fsurf!C24*s_EF_iw*(1/365)*s_ET_iw*(1/24)*s_ED_iw))*1,".")</f>
        <v>2.0130526702821953E-6</v>
      </c>
      <c r="L24" s="96">
        <f>IFERROR((s_TR/(up_Rad_Spec!O24*s_GSF_i*s_Fam*s_Foffset*Fsurf!C24*s_EF_iw*(1/365)*s_ET_iw*(1/24)*s_ED_iw))*1,".")</f>
        <v>2.0130526702821953E-6</v>
      </c>
      <c r="M24" s="96">
        <f>IFERROR((s_TR/(up_Rad_Spec!K24*s_GSF_i*s_Fam*s_Foffset*Fsurf!C24*s_EF_iw*(1/365)*s_ET_iw*(1/24)*s_ED_iw))*1,".")</f>
        <v>2.0130526702821953E-6</v>
      </c>
      <c r="N24" s="96">
        <f>IFERROR((s_TR/(up_Rad_Spec!F24*s_GSF_i*s_Fam*s_Foffset*ACF!D24*s_ET_iw*(1/24)*s_EF_iw*(1/365)*s_ED_iw))*1,".")</f>
        <v>2.1796497080900758E-6</v>
      </c>
      <c r="O24" s="96">
        <f>IFERROR((s_TR/(up_Rad_Spec!M24*s_GSF_i*s_Fam*s_Foffset*ACF!E24*s_ET_iw*(1/24)*s_EF_iw*(1/365)*s_ED_iw))*1,".")</f>
        <v>2.1318584070796468E-6</v>
      </c>
      <c r="P24" s="96">
        <f>IFERROR((s_TR/(up_Rad_Spec!N24*s_GSF_i*s_Fam*s_Foffset*ACF!F24*s_ET_iw*(1/24)*s_EF_iw*(1/365)*s_ED_iw))*1,".")</f>
        <v>2.1660623833644358E-6</v>
      </c>
      <c r="Q24" s="96">
        <f>IFERROR((s_TR/(up_Rad_Spec!O24*s_GSF_i*s_Fam*s_Foffset*ACF!G24*s_ET_iw*(1/24)*s_EF_iw*(1/365)*s_ED_iw))*1,".")</f>
        <v>2.0847215611613525E-6</v>
      </c>
      <c r="R24" s="96">
        <f>IFERROR((s_TR/(up_Rad_Spec!K24*s_GSF_i*s_Fam*s_Foffset*ACF!C24*s_ET_iw*(1/24)*s_EF_iw*(1/365)*s_ED_iw))*1,".")</f>
        <v>2.2468831168831163E-6</v>
      </c>
    </row>
    <row r="25" spans="1:18">
      <c r="A25" s="94" t="s">
        <v>48</v>
      </c>
      <c r="B25" s="97" t="s">
        <v>26</v>
      </c>
      <c r="C25" s="96">
        <f>IFERROR((s_TR/(k_decay_iw*up_Rad_Spec!I25*s_IFD_iw*s_EF_iw*s_ED_iw))*1,".")</f>
        <v>1.3584532365070731E-11</v>
      </c>
      <c r="D25" s="96">
        <f>IFERROR((s_TR/(k_decay_iw*up_Rad_Spec!G25*s_IRA_iw*(1/s_PEFm_pp)*s_SLF*s_ET_iw*s_EF_iw*s_ED_iw))*1,".")</f>
        <v>3.469814044020457E-11</v>
      </c>
      <c r="E25" s="96">
        <f>IFERROR((s_TR/(k_decay_iw*up_Rad_Spec!G25*s_IRA_iw*(1/s_PEF)*s_SLF*s_ET_iw*s_EF_iw*s_ED_iw))*1,".")</f>
        <v>1.7029913786274649E-10</v>
      </c>
      <c r="F25" s="96">
        <f>IFERROR((s_TR/(k_decay_iw*up_Rad_Spec!K25*s_GSF_i*s_Fam*s_Foffset*s_EF_iw*(1/365)*ACF!C25*s_ET_iw*(1/24)*s_ED_iw))*1,".")</f>
        <v>1.1372079011100753E-5</v>
      </c>
      <c r="G25" s="96">
        <f t="shared" si="18"/>
        <v>1.2580951793150184E-11</v>
      </c>
      <c r="H25" s="96">
        <f t="shared" si="19"/>
        <v>9.7624588654689476E-12</v>
      </c>
      <c r="I25" s="108">
        <f>IFERROR((s_TR/(up_Rad_Spec!F25*s_GSF_i*s_Fam*s_Foffset*Fsurf!C25*s_EF_iw*(1/365)*s_ET_iw*(1/24)*s_ED_iw))*1,".")</f>
        <v>1.9929019929019931E-6</v>
      </c>
      <c r="J25" s="96">
        <f>IFERROR((s_TR/(up_Rad_Spec!M25*s_GSF_i*s_Fam*s_Foffset*Fsurf!C25*s_EF_iw*(1/365)*s_ET_iw*(1/24)*s_ED_iw))*1,".")</f>
        <v>1.9929019929019931E-6</v>
      </c>
      <c r="K25" s="96">
        <f>IFERROR((s_TR/(up_Rad_Spec!N25*s_GSF_i*s_Fam*s_Foffset*Fsurf!C25*s_EF_iw*(1/365)*s_ET_iw*(1/24)*s_ED_iw))*1,".")</f>
        <v>1.9929019929019931E-6</v>
      </c>
      <c r="L25" s="96">
        <f>IFERROR((s_TR/(up_Rad_Spec!O25*s_GSF_i*s_Fam*s_Foffset*Fsurf!C25*s_EF_iw*(1/365)*s_ET_iw*(1/24)*s_ED_iw))*1,".")</f>
        <v>1.9929019929019931E-6</v>
      </c>
      <c r="M25" s="96">
        <f>IFERROR((s_TR/(up_Rad_Spec!K25*s_GSF_i*s_Fam*s_Foffset*Fsurf!C25*s_EF_iw*(1/365)*s_ET_iw*(1/24)*s_ED_iw))*1,".")</f>
        <v>1.9929019929019931E-6</v>
      </c>
      <c r="N25" s="96">
        <f>IFERROR((s_TR/(up_Rad_Spec!F25*s_GSF_i*s_Fam*s_Foffset*ACF!D25*s_ET_iw*(1/24)*s_EF_iw*(1/365)*s_ED_iw))*1,".")</f>
        <v>2.1108433734939768E-6</v>
      </c>
      <c r="O25" s="96">
        <f>IFERROR((s_TR/(up_Rad_Spec!M25*s_GSF_i*s_Fam*s_Foffset*ACF!E25*s_ET_iw*(1/24)*s_EF_iw*(1/365)*s_ED_iw))*1,".")</f>
        <v>2.1191371340523881E-6</v>
      </c>
      <c r="P25" s="96">
        <f>IFERROR((s_TR/(up_Rad_Spec!N25*s_GSF_i*s_Fam*s_Foffset*ACF!F25*s_ET_iw*(1/24)*s_EF_iw*(1/365)*s_ED_iw))*1,".")</f>
        <v>2.1363125638406541E-6</v>
      </c>
      <c r="Q25" s="96">
        <f>IFERROR((s_TR/(up_Rad_Spec!O25*s_GSF_i*s_Fam*s_Foffset*ACF!G25*s_ET_iw*(1/24)*s_EF_iw*(1/365)*s_ED_iw))*1,".")</f>
        <v>2.1644755244755251E-6</v>
      </c>
      <c r="R25" s="96">
        <f>IFERROR((s_TR/(up_Rad_Spec!K25*s_GSF_i*s_Fam*s_Foffset*ACF!C25*s_ET_iw*(1/24)*s_EF_iw*(1/365)*s_ED_iw))*1,".")</f>
        <v>2.2590909090909096E-6</v>
      </c>
    </row>
    <row r="26" spans="1:18">
      <c r="A26" s="90" t="s">
        <v>49</v>
      </c>
      <c r="B26" s="91" t="s">
        <v>24</v>
      </c>
      <c r="C26" s="96">
        <f>IFERROR((s_TR/(k_decay_iw*up_Rad_Spec!I26*s_IFD_iw*s_EF_iw*s_ED_iw))*1,".")</f>
        <v>1.3584532365070731E-11</v>
      </c>
      <c r="D26" s="96">
        <f>IFERROR((s_TR/(k_decay_iw*up_Rad_Spec!G26*s_IRA_iw*(1/s_PEFm_pp)*s_SLF*s_ET_iw*s_EF_iw*s_ED_iw))*1,".")</f>
        <v>3.469814044020457E-11</v>
      </c>
      <c r="E26" s="96">
        <f>IFERROR((s_TR/(k_decay_iw*up_Rad_Spec!G26*s_IRA_iw*(1/s_PEF)*s_SLF*s_ET_iw*s_EF_iw*s_ED_iw))*1,".")</f>
        <v>1.7029913786274649E-10</v>
      </c>
      <c r="F26" s="96">
        <f>IFERROR((s_TR/(k_decay_iw*up_Rad_Spec!K26*s_GSF_i*s_Fam*s_Foffset*s_EF_iw*(1/365)*ACF!C26*s_ET_iw*(1/24)*s_ED_iw))*1,".")</f>
        <v>1.0274996650122776E-5</v>
      </c>
      <c r="G26" s="96">
        <f t="shared" ref="G26" si="20">(IF(AND(C26&lt;&gt;".",E26&lt;&gt;".",F26&lt;&gt;"."),1/((1/C26)+(1/E26)+(1/F26)),IF(AND(C26&lt;&gt;".",E26&lt;&gt;".",F26="."), 1/((1/C26)+(1/E26)),IF(AND(C26&lt;&gt;".",E26=".",F26&lt;&gt;"."),1/((1/C26)+(1/F26)),IF(AND(C26=".",E26&lt;&gt;".",F26&lt;&gt;"."),1/((1/E26)+(1/F26)),IF(AND(C26&lt;&gt;".",E26=".",F26="."),1/(1/C26),IF(AND(C26=".",E26&lt;&gt;".",F26="."),1/(1/E26),IF(AND(C26=".",E26=".",F26&lt;&gt;"."),1/(1/F26),IF(AND(C26=".",E26=".",F26="."),".")))))))))</f>
        <v>1.2580950307061865E-11</v>
      </c>
      <c r="H26" s="96">
        <f t="shared" ref="H26" si="21">(IF(AND(C26&lt;&gt;".",D26&lt;&gt;".",F26&lt;&gt;"."),1/((1/C26)+(1/D26)+(1/F26)),IF(AND(C26&lt;&gt;".",D26&lt;&gt;".",F26="."), 1/((1/C26)+(1/D26)),IF(AND(C26&lt;&gt;".",D26=".",F26&lt;&gt;"."),1/((1/C26)+(1/F26)),IF(AND(C26=".",D26&lt;&gt;".",F26&lt;&gt;"."),1/((1/D26)+(1/F26)),IF(AND(C26&lt;&gt;".",D26=".",F26="."),1/(1/C26),IF(AND(C26=".",D26&lt;&gt;".",F26="."),1/(1/D26),IF(AND(C26=".",D26=".",F26&lt;&gt;"."),1/(1/F26),IF(AND(C26=".",D26=".",F26="."),".")))))))))</f>
        <v>9.7624579706481495E-12</v>
      </c>
      <c r="I26" s="108">
        <f>IFERROR((s_TR/(up_Rad_Spec!F26*s_GSF_i*s_Fam*s_Foffset*Fsurf!C26*s_EF_iw*(1/365)*s_ET_iw*(1/24)*s_ED_iw))*1,".")</f>
        <v>1.7016317016317024E-6</v>
      </c>
      <c r="J26" s="96">
        <f>IFERROR((s_TR/(up_Rad_Spec!M26*s_GSF_i*s_Fam*s_Foffset*Fsurf!C26*s_EF_iw*(1/365)*s_ET_iw*(1/24)*s_ED_iw))*1,".")</f>
        <v>1.7016317016317024E-6</v>
      </c>
      <c r="K26" s="96">
        <f>IFERROR((s_TR/(up_Rad_Spec!N26*s_GSF_i*s_Fam*s_Foffset*Fsurf!C26*s_EF_iw*(1/365)*s_ET_iw*(1/24)*s_ED_iw))*1,".")</f>
        <v>1.7016317016317024E-6</v>
      </c>
      <c r="L26" s="96">
        <f>IFERROR((s_TR/(up_Rad_Spec!O26*s_GSF_i*s_Fam*s_Foffset*Fsurf!C26*s_EF_iw*(1/365)*s_ET_iw*(1/24)*s_ED_iw))*1,".")</f>
        <v>1.7016317016317024E-6</v>
      </c>
      <c r="M26" s="96">
        <f>IFERROR((s_TR/(up_Rad_Spec!K26*s_GSF_i*s_Fam*s_Foffset*Fsurf!C26*s_EF_iw*(1/365)*s_ET_iw*(1/24)*s_ED_iw))*1,".")</f>
        <v>1.7016317016317024E-6</v>
      </c>
      <c r="N26" s="96">
        <f>IFERROR((s_TR/(up_Rad_Spec!F26*s_GSF_i*s_Fam*s_Foffset*ACF!D26*s_ET_iw*(1/24)*s_EF_iw*(1/365)*s_ED_iw))*1,".")</f>
        <v>2.0924860853432276E-6</v>
      </c>
      <c r="O26" s="96">
        <f>IFERROR((s_TR/(up_Rad_Spec!M26*s_GSF_i*s_Fam*s_Foffset*ACF!E26*s_ET_iw*(1/24)*s_EF_iw*(1/365)*s_ED_iw))*1,".")</f>
        <v>2.1648720211827019E-6</v>
      </c>
      <c r="P26" s="96">
        <f>IFERROR((s_TR/(up_Rad_Spec!N26*s_GSF_i*s_Fam*s_Foffset*ACF!F26*s_ET_iw*(1/24)*s_EF_iw*(1/365)*s_ED_iw))*1,".")</f>
        <v>2.1860181818181814E-6</v>
      </c>
      <c r="Q26" s="96">
        <f>IFERROR((s_TR/(up_Rad_Spec!O26*s_GSF_i*s_Fam*s_Foffset*ACF!G26*s_ET_iw*(1/24)*s_EF_iw*(1/365)*s_ED_iw))*1,".")</f>
        <v>2.1651136363636356E-6</v>
      </c>
      <c r="R26" s="96">
        <f>IFERROR((s_TR/(up_Rad_Spec!K26*s_GSF_i*s_Fam*s_Foffset*ACF!C26*s_ET_iw*(1/24)*s_EF_iw*(1/365)*s_ED_iw))*1,".")</f>
        <v>2.0411528534556936E-6</v>
      </c>
    </row>
    <row r="27" spans="1:18">
      <c r="A27" s="90" t="s">
        <v>50</v>
      </c>
      <c r="B27" s="97" t="s">
        <v>24</v>
      </c>
      <c r="C27" s="96">
        <f>IFERROR((s_TR/(k_decay_iw*up_Rad_Spec!I27*s_IFD_iw*s_EF_iw*s_ED_iw))*1,".")</f>
        <v>1.3584532365070731E-11</v>
      </c>
      <c r="D27" s="96">
        <f>IFERROR((s_TR/(k_decay_iw*up_Rad_Spec!G27*s_IRA_iw*(1/s_PEFm_pp)*s_SLF*s_ET_iw*s_EF_iw*s_ED_iw))*1,".")</f>
        <v>3.469814044020457E-11</v>
      </c>
      <c r="E27" s="96">
        <f>IFERROR((s_TR/(k_decay_iw*up_Rad_Spec!G27*s_IRA_iw*(1/s_PEF)*s_SLF*s_ET_iw*s_EF_iw*s_ED_iw))*1,".")</f>
        <v>1.7029913786274649E-10</v>
      </c>
      <c r="F27" s="96">
        <f>IFERROR((s_TR/(k_decay_iw*up_Rad_Spec!K27*s_GSF_i*s_Fam*s_Foffset*s_EF_iw*(1/365)*ACF!C27*s_ET_iw*(1/24)*s_ED_iw))*1,".")</f>
        <v>1.0638816649852567E-5</v>
      </c>
      <c r="G27" s="96">
        <f t="shared" ref="G27:G30" si="22">(IF(AND(C27&lt;&gt;".",E27&lt;&gt;".",F27&lt;&gt;"."),1/((1/C27)+(1/E27)+(1/F27)),IF(AND(C27&lt;&gt;".",E27&lt;&gt;".",F27="."), 1/((1/C27)+(1/E27)),IF(AND(C27&lt;&gt;".",E27=".",F27&lt;&gt;"."),1/((1/C27)+(1/F27)),IF(AND(C27=".",E27&lt;&gt;".",F27&lt;&gt;"."),1/((1/E27)+(1/F27)),IF(AND(C27&lt;&gt;".",E27=".",F27="."),1/(1/C27),IF(AND(C27=".",E27&lt;&gt;".",F27="."),1/(1/E27),IF(AND(C27=".",E27=".",F27&lt;&gt;"."),1/(1/F27),IF(AND(C27=".",E27=".",F27="."),".")))))))))</f>
        <v>1.2580950833853012E-11</v>
      </c>
      <c r="H27" s="96">
        <f t="shared" ref="H27:H30" si="23">(IF(AND(C27&lt;&gt;".",D27&lt;&gt;".",F27&lt;&gt;"."),1/((1/C27)+(1/D27)+(1/F27)),IF(AND(C27&lt;&gt;".",D27&lt;&gt;".",F27="."), 1/((1/C27)+(1/D27)),IF(AND(C27&lt;&gt;".",D27=".",F27&lt;&gt;"."),1/((1/C27)+(1/F27)),IF(AND(C27=".",D27&lt;&gt;".",F27&lt;&gt;"."),1/((1/D27)+(1/F27)),IF(AND(C27&lt;&gt;".",D27=".",F27="."),1/(1/C27),IF(AND(C27=".",D27&lt;&gt;".",F27="."),1/(1/D27),IF(AND(C27=".",D27=".",F27&lt;&gt;"."),1/(1/F27),IF(AND(C27=".",D27=".",F27="."),".")))))))))</f>
        <v>9.7624582878457726E-12</v>
      </c>
      <c r="I27" s="108">
        <f>IFERROR((s_TR/(up_Rad_Spec!F27*s_GSF_i*s_Fam*s_Foffset*Fsurf!C27*s_EF_iw*(1/365)*s_ET_iw*(1/24)*s_ED_iw))*1,".")</f>
        <v>1.8298796791443849E-6</v>
      </c>
      <c r="J27" s="96">
        <f>IFERROR((s_TR/(up_Rad_Spec!M27*s_GSF_i*s_Fam*s_Foffset*Fsurf!C27*s_EF_iw*(1/365)*s_ET_iw*(1/24)*s_ED_iw))*1,".")</f>
        <v>1.8298796791443849E-6</v>
      </c>
      <c r="K27" s="96">
        <f>IFERROR((s_TR/(up_Rad_Spec!N27*s_GSF_i*s_Fam*s_Foffset*Fsurf!C27*s_EF_iw*(1/365)*s_ET_iw*(1/24)*s_ED_iw))*1,".")</f>
        <v>1.8298796791443849E-6</v>
      </c>
      <c r="L27" s="96">
        <f>IFERROR((s_TR/(up_Rad_Spec!O27*s_GSF_i*s_Fam*s_Foffset*Fsurf!C27*s_EF_iw*(1/365)*s_ET_iw*(1/24)*s_ED_iw))*1,".")</f>
        <v>1.8298796791443849E-6</v>
      </c>
      <c r="M27" s="96">
        <f>IFERROR((s_TR/(up_Rad_Spec!K27*s_GSF_i*s_Fam*s_Foffset*Fsurf!C27*s_EF_iw*(1/365)*s_ET_iw*(1/24)*s_ED_iw))*1,".")</f>
        <v>1.8298796791443849E-6</v>
      </c>
      <c r="N27" s="96">
        <f>IFERROR((s_TR/(up_Rad_Spec!F27*s_GSF_i*s_Fam*s_Foffset*ACF!D27*s_ET_iw*(1/24)*s_EF_iw*(1/365)*s_ED_iw))*1,".")</f>
        <v>2.0574205304717564E-6</v>
      </c>
      <c r="O27" s="96">
        <f>IFERROR((s_TR/(up_Rad_Spec!M27*s_GSF_i*s_Fam*s_Foffset*ACF!E27*s_ET_iw*(1/24)*s_EF_iw*(1/365)*s_ED_iw))*1,".")</f>
        <v>2.17952153110048E-6</v>
      </c>
      <c r="P27" s="96">
        <f>IFERROR((s_TR/(up_Rad_Spec!N27*s_GSF_i*s_Fam*s_Foffset*ACF!F27*s_ET_iw*(1/24)*s_EF_iw*(1/365)*s_ED_iw))*1,".")</f>
        <v>2.2047474747474751E-6</v>
      </c>
      <c r="Q27" s="96">
        <f>IFERROR((s_TR/(up_Rad_Spec!O27*s_GSF_i*s_Fam*s_Foffset*ACF!G27*s_ET_iw*(1/24)*s_EF_iw*(1/365)*s_ED_iw))*1,".")</f>
        <v>2.1870935633709363E-6</v>
      </c>
      <c r="R27" s="96">
        <f>IFERROR((s_TR/(up_Rad_Spec!K27*s_GSF_i*s_Fam*s_Foffset*ACF!C27*s_ET_iw*(1/24)*s_EF_iw*(1/365)*s_ED_iw))*1,".")</f>
        <v>2.1134265734265748E-6</v>
      </c>
    </row>
    <row r="28" spans="1:18">
      <c r="A28" s="90" t="s">
        <v>51</v>
      </c>
      <c r="B28" s="91" t="s">
        <v>24</v>
      </c>
      <c r="C28" s="96">
        <f>IFERROR((s_TR/(k_decay_iw*up_Rad_Spec!I28*s_IFD_iw*s_EF_iw*s_ED_iw))*1,".")</f>
        <v>1.3584532365070731E-11</v>
      </c>
      <c r="D28" s="96">
        <f>IFERROR((s_TR/(k_decay_iw*up_Rad_Spec!G28*s_IRA_iw*(1/s_PEFm_pp)*s_SLF*s_ET_iw*s_EF_iw*s_ED_iw))*1,".")</f>
        <v>3.469814044020457E-11</v>
      </c>
      <c r="E28" s="96">
        <f>IFERROR((s_TR/(k_decay_iw*up_Rad_Spec!G28*s_IRA_iw*(1/s_PEF)*s_SLF*s_ET_iw*s_EF_iw*s_ED_iw))*1,".")</f>
        <v>1.7029913786274649E-10</v>
      </c>
      <c r="F28" s="96">
        <f>IFERROR((s_TR/(k_decay_iw*up_Rad_Spec!K28*s_GSF_i*s_Fam*s_Foffset*s_EF_iw*(1/365)*ACF!C28*s_ET_iw*(1/24)*s_ED_iw))*1,".")</f>
        <v>1.1549246784139467E-5</v>
      </c>
      <c r="G28" s="96">
        <f t="shared" si="22"/>
        <v>1.2580952006660173E-11</v>
      </c>
      <c r="H28" s="96">
        <f t="shared" si="23"/>
        <v>9.7624589940300628E-12</v>
      </c>
      <c r="I28" s="108">
        <f>IFERROR((s_TR/(up_Rad_Spec!F28*s_GSF_i*s_Fam*s_Foffset*Fsurf!C28*s_EF_iw*(1/365)*s_ET_iw*(1/24)*s_ED_iw))*1,".")</f>
        <v>2.0934901061084027E-6</v>
      </c>
      <c r="J28" s="96">
        <f>IFERROR((s_TR/(up_Rad_Spec!M28*s_GSF_i*s_Fam*s_Foffset*Fsurf!C28*s_EF_iw*(1/365)*s_ET_iw*(1/24)*s_ED_iw))*1,".")</f>
        <v>2.0934901061084027E-6</v>
      </c>
      <c r="K28" s="96">
        <f>IFERROR((s_TR/(up_Rad_Spec!N28*s_GSF_i*s_Fam*s_Foffset*Fsurf!C28*s_EF_iw*(1/365)*s_ET_iw*(1/24)*s_ED_iw))*1,".")</f>
        <v>2.0934901061084027E-6</v>
      </c>
      <c r="L28" s="96">
        <f>IFERROR((s_TR/(up_Rad_Spec!O28*s_GSF_i*s_Fam*s_Foffset*Fsurf!C28*s_EF_iw*(1/365)*s_ET_iw*(1/24)*s_ED_iw))*1,".")</f>
        <v>2.0934901061084027E-6</v>
      </c>
      <c r="M28" s="96">
        <f>IFERROR((s_TR/(up_Rad_Spec!K28*s_GSF_i*s_Fam*s_Foffset*Fsurf!C28*s_EF_iw*(1/365)*s_ET_iw*(1/24)*s_ED_iw))*1,".")</f>
        <v>2.0934901061084027E-6</v>
      </c>
      <c r="N28" s="96">
        <f>IFERROR((s_TR/(up_Rad_Spec!F28*s_GSF_i*s_Fam*s_Foffset*ACF!D28*s_ET_iw*(1/24)*s_EF_iw*(1/365)*s_ED_iw))*1,".")</f>
        <v>2.1134916039374642E-6</v>
      </c>
      <c r="O28" s="96">
        <f>IFERROR((s_TR/(up_Rad_Spec!M28*s_GSF_i*s_Fam*s_Foffset*ACF!E28*s_ET_iw*(1/24)*s_EF_iw*(1/365)*s_ED_iw))*1,".")</f>
        <v>2.1388820638820639E-6</v>
      </c>
      <c r="P28" s="96">
        <f>IFERROR((s_TR/(up_Rad_Spec!N28*s_GSF_i*s_Fam*s_Foffset*ACF!F28*s_ET_iw*(1/24)*s_EF_iw*(1/365)*s_ED_iw))*1,".")</f>
        <v>2.1142397425583264E-6</v>
      </c>
      <c r="Q28" s="96">
        <f>IFERROR((s_TR/(up_Rad_Spec!O28*s_GSF_i*s_Fam*s_Foffset*ACF!G28*s_ET_iw*(1/24)*s_EF_iw*(1/365)*s_ED_iw))*1,".")</f>
        <v>2.1791841960856038E-6</v>
      </c>
      <c r="R28" s="96">
        <f>IFERROR((s_TR/(up_Rad_Spec!K28*s_GSF_i*s_Fam*s_Foffset*ACF!C28*s_ET_iw*(1/24)*s_EF_iw*(1/365)*s_ED_iw))*1,".")</f>
        <v>2.2942857142857151E-6</v>
      </c>
    </row>
    <row r="29" spans="1:18">
      <c r="A29" s="90" t="s">
        <v>52</v>
      </c>
      <c r="B29" s="97" t="s">
        <v>24</v>
      </c>
      <c r="C29" s="96">
        <f>IFERROR((s_TR/(k_decay_iw*up_Rad_Spec!I29*s_IFD_iw*s_EF_iw*s_ED_iw))*1,".")</f>
        <v>1.3584532365070731E-11</v>
      </c>
      <c r="D29" s="96">
        <f>IFERROR((s_TR/(k_decay_iw*up_Rad_Spec!G29*s_IRA_iw*(1/s_PEFm_pp)*s_SLF*s_ET_iw*s_EF_iw*s_ED_iw))*1,".")</f>
        <v>3.469814044020457E-11</v>
      </c>
      <c r="E29" s="96">
        <f>IFERROR((s_TR/(k_decay_iw*up_Rad_Spec!G29*s_IRA_iw*(1/s_PEF)*s_SLF*s_ET_iw*s_EF_iw*s_ED_iw))*1,".")</f>
        <v>1.7029913786274649E-10</v>
      </c>
      <c r="F29" s="96">
        <f>IFERROR((s_TR/(k_decay_iw*up_Rad_Spec!K29*s_GSF_i*s_Fam*s_Foffset*s_EF_iw*(1/365)*ACF!C29*s_ET_iw*(1/24)*s_ED_iw))*1,".")</f>
        <v>1.147982982375395E-5</v>
      </c>
      <c r="G29" s="96">
        <f t="shared" si="22"/>
        <v>1.2580951923788999E-11</v>
      </c>
      <c r="H29" s="96">
        <f t="shared" si="23"/>
        <v>9.7624589441307091E-12</v>
      </c>
      <c r="I29" s="108" t="str">
        <f>IFERROR((s_TR/(up_Rad_Spec!F29*s_GSF_i*s_Fam*s_Foffset*Fsurf!C29*s_EF_iw*(1/365)*s_ET_iw*(1/24)*s_ED_iw))*1,".")</f>
        <v>.</v>
      </c>
      <c r="J29" s="96" t="str">
        <f>IFERROR((s_TR/(up_Rad_Spec!M29*s_GSF_i*s_Fam*s_Foffset*Fsurf!C29*s_EF_iw*(1/365)*s_ET_iw*(1/24)*s_ED_iw))*1,".")</f>
        <v>.</v>
      </c>
      <c r="K29" s="96" t="str">
        <f>IFERROR((s_TR/(up_Rad_Spec!N29*s_GSF_i*s_Fam*s_Foffset*Fsurf!C29*s_EF_iw*(1/365)*s_ET_iw*(1/24)*s_ED_iw))*1,".")</f>
        <v>.</v>
      </c>
      <c r="L29" s="96" t="str">
        <f>IFERROR((s_TR/(up_Rad_Spec!O29*s_GSF_i*s_Fam*s_Foffset*Fsurf!C29*s_EF_iw*(1/365)*s_ET_iw*(1/24)*s_ED_iw))*1,".")</f>
        <v>.</v>
      </c>
      <c r="M29" s="96" t="str">
        <f>IFERROR((s_TR/(up_Rad_Spec!K29*s_GSF_i*s_Fam*s_Foffset*Fsurf!C29*s_EF_iw*(1/365)*s_ET_iw*(1/24)*s_ED_iw))*1,".")</f>
        <v>.</v>
      </c>
      <c r="N29" s="96">
        <f>IFERROR((s_TR/(up_Rad_Spec!F29*s_GSF_i*s_Fam*s_Foffset*ACF!D29*s_ET_iw*(1/24)*s_EF_iw*(1/365)*s_ED_iw))*1,".")</f>
        <v>2.1214605067064098E-6</v>
      </c>
      <c r="O29" s="96">
        <f>IFERROR((s_TR/(up_Rad_Spec!M29*s_GSF_i*s_Fam*s_Foffset*ACF!E29*s_ET_iw*(1/24)*s_EF_iw*(1/365)*s_ED_iw))*1,".")</f>
        <v>2.1166507177033489E-6</v>
      </c>
      <c r="P29" s="96">
        <f>IFERROR((s_TR/(up_Rad_Spec!N29*s_GSF_i*s_Fam*s_Foffset*ACF!F29*s_ET_iw*(1/24)*s_EF_iw*(1/365)*s_ED_iw))*1,".")</f>
        <v>2.1110501567398117E-6</v>
      </c>
      <c r="Q29" s="96">
        <f>IFERROR((s_TR/(up_Rad_Spec!O29*s_GSF_i*s_Fam*s_Foffset*ACF!G29*s_ET_iw*(1/24)*s_EF_iw*(1/365)*s_ED_iw))*1,".")</f>
        <v>2.1318041958041948E-6</v>
      </c>
      <c r="R29" s="96">
        <f>IFERROR((s_TR/(up_Rad_Spec!K29*s_GSF_i*s_Fam*s_Foffset*ACF!C29*s_ET_iw*(1/24)*s_EF_iw*(1/365)*s_ED_iw))*1,".")</f>
        <v>2.2804958677685951E-6</v>
      </c>
    </row>
    <row r="30" spans="1:18">
      <c r="A30" s="90" t="s">
        <v>53</v>
      </c>
      <c r="B30" s="91" t="s">
        <v>24</v>
      </c>
      <c r="C30" s="96">
        <f>IFERROR((s_TR/(k_decay_iw*up_Rad_Spec!I30*s_IFD_iw*s_EF_iw*s_ED_iw))*1,".")</f>
        <v>1.3584532365070731E-11</v>
      </c>
      <c r="D30" s="96">
        <f>IFERROR((s_TR/(k_decay_iw*up_Rad_Spec!G30*s_IRA_iw*(1/s_PEFm_pp)*s_SLF*s_ET_iw*s_EF_iw*s_ED_iw))*1,".")</f>
        <v>3.469814044020457E-11</v>
      </c>
      <c r="E30" s="96">
        <f>IFERROR((s_TR/(k_decay_iw*up_Rad_Spec!G30*s_IRA_iw*(1/s_PEF)*s_SLF*s_ET_iw*s_EF_iw*s_ED_iw))*1,".")</f>
        <v>1.7029913786274649E-10</v>
      </c>
      <c r="F30" s="96">
        <f>IFERROR((s_TR/(k_decay_iw*up_Rad_Spec!K30*s_GSF_i*s_Fam*s_Foffset*s_EF_iw*(1/365)*ACF!C30*s_ET_iw*(1/24)*s_ED_iw))*1,".")</f>
        <v>1.0022073655658212E-5</v>
      </c>
      <c r="G30" s="96">
        <f t="shared" si="22"/>
        <v>1.2580949918306928E-11</v>
      </c>
      <c r="H30" s="96">
        <f t="shared" si="23"/>
        <v>9.7624577365664939E-12</v>
      </c>
      <c r="I30" s="108">
        <f>IFERROR((s_TR/(up_Rad_Spec!F30*s_GSF_i*s_Fam*s_Foffset*Fsurf!C30*s_EF_iw*(1/365)*s_ET_iw*(1/24)*s_ED_iw))*1,".")</f>
        <v>1.6481035520770621E-6</v>
      </c>
      <c r="J30" s="96">
        <f>IFERROR((s_TR/(up_Rad_Spec!M30*s_GSF_i*s_Fam*s_Foffset*Fsurf!C30*s_EF_iw*(1/365)*s_ET_iw*(1/24)*s_ED_iw))*1,".")</f>
        <v>1.6481035520770621E-6</v>
      </c>
      <c r="K30" s="96">
        <f>IFERROR((s_TR/(up_Rad_Spec!N30*s_GSF_i*s_Fam*s_Foffset*Fsurf!C30*s_EF_iw*(1/365)*s_ET_iw*(1/24)*s_ED_iw))*1,".")</f>
        <v>1.6481035520770621E-6</v>
      </c>
      <c r="L30" s="96">
        <f>IFERROR((s_TR/(up_Rad_Spec!O30*s_GSF_i*s_Fam*s_Foffset*Fsurf!C30*s_EF_iw*(1/365)*s_ET_iw*(1/24)*s_ED_iw))*1,".")</f>
        <v>1.6481035520770621E-6</v>
      </c>
      <c r="M30" s="96">
        <f>IFERROR((s_TR/(up_Rad_Spec!K30*s_GSF_i*s_Fam*s_Foffset*Fsurf!C30*s_EF_iw*(1/365)*s_ET_iw*(1/24)*s_ED_iw))*1,".")</f>
        <v>1.6481035520770621E-6</v>
      </c>
      <c r="N30" s="96">
        <f>IFERROR((s_TR/(up_Rad_Spec!F30*s_GSF_i*s_Fam*s_Foffset*ACF!D30*s_ET_iw*(1/24)*s_EF_iw*(1/365)*s_ED_iw))*1,".")</f>
        <v>1.9909090909090913E-6</v>
      </c>
      <c r="O30" s="96">
        <f>IFERROR((s_TR/(up_Rad_Spec!M30*s_GSF_i*s_Fam*s_Foffset*ACF!E30*s_ET_iw*(1/24)*s_EF_iw*(1/365)*s_ED_iw))*1,".")</f>
        <v>2.0319587628865978E-6</v>
      </c>
      <c r="P30" s="96">
        <f>IFERROR((s_TR/(up_Rad_Spec!N30*s_GSF_i*s_Fam*s_Foffset*ACF!F30*s_ET_iw*(1/24)*s_EF_iw*(1/365)*s_ED_iw))*1,".")</f>
        <v>2.050297004132231E-6</v>
      </c>
      <c r="Q30" s="96">
        <f>IFERROR((s_TR/(up_Rad_Spec!O30*s_GSF_i*s_Fam*s_Foffset*ACF!G30*s_ET_iw*(1/24)*s_EF_iw*(1/365)*s_ED_iw))*1,".")</f>
        <v>2.0711876832844587E-6</v>
      </c>
      <c r="R30" s="96">
        <f>IFERROR((s_TR/(up_Rad_Spec!K30*s_GSF_i*s_Fam*s_Foffset*ACF!C30*s_ET_iw*(1/24)*s_EF_iw*(1/365)*s_ED_iw))*1,".")</f>
        <v>1.9909090909090913E-6</v>
      </c>
    </row>
    <row r="31" spans="1:18">
      <c r="A31" s="98" t="s">
        <v>25</v>
      </c>
      <c r="B31" s="98" t="s">
        <v>24</v>
      </c>
      <c r="C31" s="109">
        <f t="shared" ref="C31:H31" si="24">1/SUM(1/C32,1/C33,1/C34,1/C35,1/C36,1/C37,1/C38,1/C39,1/C40,1/C41,1/C42,1/C43,1/C44)</f>
        <v>1.1320783261056773E-12</v>
      </c>
      <c r="D31" s="109">
        <f t="shared" si="24"/>
        <v>2.8915984513039196E-12</v>
      </c>
      <c r="E31" s="109">
        <f t="shared" si="24"/>
        <v>1.4192020582513017E-11</v>
      </c>
      <c r="F31" s="109">
        <f t="shared" si="24"/>
        <v>8.8225952078310464E-7</v>
      </c>
      <c r="G31" s="109">
        <f t="shared" si="24"/>
        <v>1.0484440167162755E-12</v>
      </c>
      <c r="H31" s="109">
        <f t="shared" si="24"/>
        <v>8.1356259386345824E-13</v>
      </c>
      <c r="I31" s="109">
        <f>1/SUM(1/I32,1/I33,1/I34,1/I35,1/I36,1/I37,1/I38,1/I39,1/I40,1/I41,1/I43,1/I44)</f>
        <v>1.6102957546570044E-7</v>
      </c>
      <c r="J31" s="109">
        <f t="shared" ref="J31:M31" si="25">1/SUM(1/J32,1/J33,1/J34,1/J35,1/J36,1/J37,1/J38,1/J39,1/J40,1/J41,1/J43,1/J44)</f>
        <v>1.6102957546570044E-7</v>
      </c>
      <c r="K31" s="109">
        <f t="shared" si="25"/>
        <v>1.6102957546570044E-7</v>
      </c>
      <c r="L31" s="109">
        <f t="shared" si="25"/>
        <v>1.6102957546570044E-7</v>
      </c>
      <c r="M31" s="109">
        <f t="shared" si="25"/>
        <v>1.6102957546570044E-7</v>
      </c>
      <c r="N31" s="109">
        <f t="shared" ref="N31:R31" si="26">1/SUM(1/N32,1/N33,1/N34,1/N35,1/N36,1/N37,1/N38,1/N39,1/N40,1/N41,1/N42,1/N43,1/N44)</f>
        <v>1.7908352772179849E-7</v>
      </c>
      <c r="O31" s="109">
        <f t="shared" si="26"/>
        <v>1.7770347182442095E-7</v>
      </c>
      <c r="P31" s="109">
        <f t="shared" si="26"/>
        <v>1.7922488325877242E-7</v>
      </c>
      <c r="Q31" s="109">
        <f t="shared" si="26"/>
        <v>1.8139848651085535E-7</v>
      </c>
      <c r="R31" s="109">
        <f t="shared" si="26"/>
        <v>1.7526298057852592E-7</v>
      </c>
    </row>
    <row r="32" spans="1:18">
      <c r="A32" s="101" t="s">
        <v>303</v>
      </c>
      <c r="B32" s="102">
        <v>1</v>
      </c>
      <c r="C32" s="110">
        <f>IFERROR(C3/$B32,0)</f>
        <v>1.3584532365070731E-11</v>
      </c>
      <c r="D32" s="110">
        <f>IFERROR(D3/$B32,0)</f>
        <v>3.469814044020457E-11</v>
      </c>
      <c r="E32" s="110">
        <f>IFERROR(E3/$B32,0)</f>
        <v>1.7029913786274649E-10</v>
      </c>
      <c r="F32" s="110">
        <f>IFERROR(F3/$B32,0)</f>
        <v>1.0166276154300781E-5</v>
      </c>
      <c r="G32" s="103">
        <f t="shared" ref="G32:G44" si="27">(IF(AND(C32&lt;&gt;0,E32&lt;&gt;0,F32&lt;&gt;0),1/((1/C32)+(1/E32)+(1/F32)),IF(AND(C32&lt;&gt;0,E32&lt;&gt;0,F32=0), 1/((1/C32)+(1/E32)),IF(AND(C32&lt;&gt;0,E32=0,F32&lt;&gt;0),1/((1/C32)+(1/F32)),IF(AND(C32=0,E32&lt;&gt;0,F32&lt;&gt;0),1/((1/E32)+(1/F32)),IF(AND(C32&lt;&gt;0,E32=0,F32=0),1/(1/C32),IF(AND(C32=0,E32&lt;&gt;0,F32=0),1/(1/E32),IF(AND(C32=0,E32=0,F32&lt;&gt;0),1/(1/F32),IF(AND(C32=0,E32=0,F32=0),0)))))))))</f>
        <v>1.2580950142323511E-11</v>
      </c>
      <c r="H32" s="103">
        <f t="shared" ref="H32:H44" si="28">(IF(AND(C32&lt;&gt;0,D32&lt;&gt;0,F32&lt;&gt;0),1/((1/C32)+(1/D32)+(1/F32)),IF(AND(C32&lt;&gt;0,D32&lt;&gt;0,F32=0), 1/((1/C32)+(1/D32)),IF(AND(C32&lt;&gt;0,D32=0,F32&lt;&gt;0),1/((1/C32)+(1/F32)),IF(AND(C32=0,D32&lt;&gt;0,F32&lt;&gt;0),1/((1/D32)+(1/F32)),IF(AND(C32&lt;&gt;0,D32=0,F32=0),1/(1/C32),IF(AND(C32=0,D32&lt;&gt;0,F32=0),1/(1/D32),IF(AND(C32=0,D32=0,F32&lt;&gt;0),1/(1/F32),IF(AND(C32=0,D32=0,F32=0),0)))))))))</f>
        <v>9.762457871453972E-12</v>
      </c>
      <c r="I32" s="110">
        <f>IFERROR(I3/$B32,0)</f>
        <v>1.6688257258248877E-6</v>
      </c>
      <c r="J32" s="110">
        <f>IFERROR(J3/$B32,0)</f>
        <v>1.6688257258248877E-6</v>
      </c>
      <c r="K32" s="110">
        <f>IFERROR(K3/$B32,0)</f>
        <v>1.6688257258248877E-6</v>
      </c>
      <c r="L32" s="110">
        <f>IFERROR(L3/$B32,0)</f>
        <v>1.6688257258248877E-6</v>
      </c>
      <c r="M32" s="110">
        <f>IFERROR(M3/$B32,0)</f>
        <v>1.6688257258248877E-6</v>
      </c>
      <c r="N32" s="110">
        <f>IFERROR(N3/$B32,0)</f>
        <v>2.0797889610389619E-6</v>
      </c>
      <c r="O32" s="110">
        <f>IFERROR(O3/$B32,0)</f>
        <v>2.1385495403472942E-6</v>
      </c>
      <c r="P32" s="110">
        <f>IFERROR(P3/$B32,0)</f>
        <v>2.2108990457056755E-6</v>
      </c>
      <c r="Q32" s="110">
        <f>IFERROR(Q3/$B32,0)</f>
        <v>2.2790328315752039E-6</v>
      </c>
      <c r="R32" s="110">
        <f>IFERROR(R3/$B32,0)</f>
        <v>2.0195552648790072E-6</v>
      </c>
    </row>
    <row r="33" spans="1:18">
      <c r="A33" s="101" t="s">
        <v>304</v>
      </c>
      <c r="B33" s="102">
        <v>1</v>
      </c>
      <c r="C33" s="110">
        <f>IFERROR(C13/$B33,0)</f>
        <v>1.3584532365070731E-11</v>
      </c>
      <c r="D33" s="110">
        <f>IFERROR(D13/$B33,0)</f>
        <v>3.469814044020457E-11</v>
      </c>
      <c r="E33" s="110">
        <f>IFERROR(E13/$B33,0)</f>
        <v>1.7029913786274649E-10</v>
      </c>
      <c r="F33" s="110">
        <f>IFERROR(F13/$B33,0)</f>
        <v>1.012647025623798E-5</v>
      </c>
      <c r="G33" s="103">
        <f t="shared" si="27"/>
        <v>1.2580950081123103E-11</v>
      </c>
      <c r="H33" s="103">
        <f t="shared" si="28"/>
        <v>9.762457834603268E-12</v>
      </c>
      <c r="I33" s="110">
        <f>IFERROR(I13/$B33,0)</f>
        <v>1.6730328495034378E-6</v>
      </c>
      <c r="J33" s="110">
        <f>IFERROR(J13/$B33,0)</f>
        <v>1.6730328495034378E-6</v>
      </c>
      <c r="K33" s="110">
        <f>IFERROR(K13/$B33,0)</f>
        <v>1.6730328495034378E-6</v>
      </c>
      <c r="L33" s="110">
        <f>IFERROR(L13/$B33,0)</f>
        <v>1.6730328495034378E-6</v>
      </c>
      <c r="M33" s="110">
        <f>IFERROR(M13/$B33,0)</f>
        <v>1.6730328495034378E-6</v>
      </c>
      <c r="N33" s="110">
        <f>IFERROR(N13/$B33,0)</f>
        <v>2.0204040404040419E-6</v>
      </c>
      <c r="O33" s="110">
        <f>IFERROR(O13/$B33,0)</f>
        <v>2.0910106653123413E-6</v>
      </c>
      <c r="P33" s="110">
        <f>IFERROR(P13/$B33,0)</f>
        <v>2.1295793758480322E-6</v>
      </c>
      <c r="Q33" s="110">
        <f>IFERROR(Q13/$B33,0)</f>
        <v>2.1242602286080552E-6</v>
      </c>
      <c r="R33" s="110">
        <f>IFERROR(R13/$B33,0)</f>
        <v>2.0116477272727268E-6</v>
      </c>
    </row>
    <row r="34" spans="1:18">
      <c r="A34" s="101" t="s">
        <v>305</v>
      </c>
      <c r="B34" s="102">
        <v>1</v>
      </c>
      <c r="C34" s="110">
        <f>IFERROR(C14/$B34,0)</f>
        <v>1.3584532365070731E-11</v>
      </c>
      <c r="D34" s="110">
        <f>IFERROR(D14/$B34,0)</f>
        <v>3.469814044020457E-11</v>
      </c>
      <c r="E34" s="110">
        <f>IFERROR(E14/$B34,0)</f>
        <v>1.7029913786274649E-10</v>
      </c>
      <c r="F34" s="110">
        <f>IFERROR(F14/$B34,0)</f>
        <v>1.0752849859716627E-5</v>
      </c>
      <c r="G34" s="103">
        <f t="shared" si="27"/>
        <v>1.2580950991629173E-11</v>
      </c>
      <c r="H34" s="103">
        <f t="shared" si="28"/>
        <v>9.7624583828477923E-12</v>
      </c>
      <c r="I34" s="110">
        <f>IFERROR(I14/$B34,0)</f>
        <v>1.8248479293392221E-6</v>
      </c>
      <c r="J34" s="110">
        <f>IFERROR(J14/$B34,0)</f>
        <v>1.8248479293392221E-6</v>
      </c>
      <c r="K34" s="110">
        <f>IFERROR(K14/$B34,0)</f>
        <v>1.8248479293392221E-6</v>
      </c>
      <c r="L34" s="110">
        <f>IFERROR(L14/$B34,0)</f>
        <v>1.8248479293392221E-6</v>
      </c>
      <c r="M34" s="110">
        <f>IFERROR(M14/$B34,0)</f>
        <v>1.8248479293392221E-6</v>
      </c>
      <c r="N34" s="110">
        <f>IFERROR(N14/$B34,0)</f>
        <v>2.1590672101621001E-6</v>
      </c>
      <c r="O34" s="110">
        <f>IFERROR(O14/$B34,0)</f>
        <v>2.1472632079961936E-6</v>
      </c>
      <c r="P34" s="110">
        <f>IFERROR(P14/$B34,0)</f>
        <v>2.1397621070518284E-6</v>
      </c>
      <c r="Q34" s="110">
        <f>IFERROR(Q14/$B34,0)</f>
        <v>2.2379823413996079E-6</v>
      </c>
      <c r="R34" s="110">
        <f>IFERROR(R14/$B34,0)</f>
        <v>2.1360795454545458E-6</v>
      </c>
    </row>
    <row r="35" spans="1:18">
      <c r="A35" s="101" t="s">
        <v>306</v>
      </c>
      <c r="B35" s="102">
        <v>1</v>
      </c>
      <c r="C35" s="110">
        <f>IFERROR(C30/$B35,0)</f>
        <v>1.3584532365070731E-11</v>
      </c>
      <c r="D35" s="110">
        <f>IFERROR(D30/$B35,0)</f>
        <v>3.469814044020457E-11</v>
      </c>
      <c r="E35" s="110">
        <f>IFERROR(E30/$B35,0)</f>
        <v>1.7029913786274649E-10</v>
      </c>
      <c r="F35" s="110">
        <f>IFERROR(F30/$B35,0)</f>
        <v>1.0022073655658212E-5</v>
      </c>
      <c r="G35" s="103">
        <f t="shared" si="27"/>
        <v>1.2580949918306928E-11</v>
      </c>
      <c r="H35" s="103">
        <f t="shared" si="28"/>
        <v>9.7624577365664939E-12</v>
      </c>
      <c r="I35" s="110">
        <f>IFERROR(I30/$B35,0)</f>
        <v>1.6481035520770621E-6</v>
      </c>
      <c r="J35" s="110">
        <f>IFERROR(J30/$B35,0)</f>
        <v>1.6481035520770621E-6</v>
      </c>
      <c r="K35" s="110">
        <f>IFERROR(K30/$B35,0)</f>
        <v>1.6481035520770621E-6</v>
      </c>
      <c r="L35" s="110">
        <f>IFERROR(L30/$B35,0)</f>
        <v>1.6481035520770621E-6</v>
      </c>
      <c r="M35" s="110">
        <f>IFERROR(M30/$B35,0)</f>
        <v>1.6481035520770621E-6</v>
      </c>
      <c r="N35" s="110">
        <f>IFERROR(N30/$B35,0)</f>
        <v>1.9909090909090913E-6</v>
      </c>
      <c r="O35" s="110">
        <f>IFERROR(O30/$B35,0)</f>
        <v>2.0319587628865978E-6</v>
      </c>
      <c r="P35" s="110">
        <f>IFERROR(P30/$B35,0)</f>
        <v>2.050297004132231E-6</v>
      </c>
      <c r="Q35" s="110">
        <f>IFERROR(Q30/$B35,0)</f>
        <v>2.0711876832844587E-6</v>
      </c>
      <c r="R35" s="110">
        <f>IFERROR(R30/$B35,0)</f>
        <v>1.9909090909090913E-6</v>
      </c>
    </row>
    <row r="36" spans="1:18">
      <c r="A36" s="101" t="s">
        <v>307</v>
      </c>
      <c r="B36" s="102">
        <v>1</v>
      </c>
      <c r="C36" s="110">
        <f>IFERROR(C26/$B36,0)</f>
        <v>1.3584532365070731E-11</v>
      </c>
      <c r="D36" s="110">
        <f>IFERROR(D26/$B36,0)</f>
        <v>3.469814044020457E-11</v>
      </c>
      <c r="E36" s="110">
        <f>IFERROR(E26/$B36,0)</f>
        <v>1.7029913786274649E-10</v>
      </c>
      <c r="F36" s="110">
        <f>IFERROR(F26/$B36,0)</f>
        <v>1.0274996650122776E-5</v>
      </c>
      <c r="G36" s="103">
        <f t="shared" si="27"/>
        <v>1.2580950307061865E-11</v>
      </c>
      <c r="H36" s="103">
        <f t="shared" si="28"/>
        <v>9.7624579706481495E-12</v>
      </c>
      <c r="I36" s="110">
        <f>IFERROR(I26/$B36,0)</f>
        <v>1.7016317016317024E-6</v>
      </c>
      <c r="J36" s="110">
        <f>IFERROR(J26/$B36,0)</f>
        <v>1.7016317016317024E-6</v>
      </c>
      <c r="K36" s="110">
        <f>IFERROR(K26/$B36,0)</f>
        <v>1.7016317016317024E-6</v>
      </c>
      <c r="L36" s="110">
        <f>IFERROR(L26/$B36,0)</f>
        <v>1.7016317016317024E-6</v>
      </c>
      <c r="M36" s="110">
        <f>IFERROR(M26/$B36,0)</f>
        <v>1.7016317016317024E-6</v>
      </c>
      <c r="N36" s="110">
        <f>IFERROR(N26/$B36,0)</f>
        <v>2.0924860853432276E-6</v>
      </c>
      <c r="O36" s="110">
        <f>IFERROR(O26/$B36,0)</f>
        <v>2.1648720211827019E-6</v>
      </c>
      <c r="P36" s="110">
        <f>IFERROR(P26/$B36,0)</f>
        <v>2.1860181818181814E-6</v>
      </c>
      <c r="Q36" s="110">
        <f>IFERROR(Q26/$B36,0)</f>
        <v>2.1651136363636356E-6</v>
      </c>
      <c r="R36" s="110">
        <f>IFERROR(R26/$B36,0)</f>
        <v>2.0411528534556936E-6</v>
      </c>
    </row>
    <row r="37" spans="1:18">
      <c r="A37" s="101" t="s">
        <v>308</v>
      </c>
      <c r="B37" s="102">
        <v>1</v>
      </c>
      <c r="C37" s="110">
        <f>IFERROR(C22/$B37,0)</f>
        <v>1.3584532365070731E-11</v>
      </c>
      <c r="D37" s="110">
        <f>IFERROR(D22/$B37,0)</f>
        <v>3.469814044020457E-11</v>
      </c>
      <c r="E37" s="110">
        <f>IFERROR(E22/$B37,0)</f>
        <v>1.7029913786274649E-10</v>
      </c>
      <c r="F37" s="110">
        <f>IFERROR(F22/$B37,0)</f>
        <v>1.0149114025941205E-5</v>
      </c>
      <c r="G37" s="103">
        <f t="shared" si="27"/>
        <v>1.258095011599611E-11</v>
      </c>
      <c r="H37" s="103">
        <f t="shared" si="28"/>
        <v>9.7624578556014094E-12</v>
      </c>
      <c r="I37" s="110">
        <f>IFERROR(I22/$B37,0)</f>
        <v>1.7016317016317024E-6</v>
      </c>
      <c r="J37" s="110">
        <f>IFERROR(J22/$B37,0)</f>
        <v>1.7016317016317024E-6</v>
      </c>
      <c r="K37" s="110">
        <f>IFERROR(K22/$B37,0)</f>
        <v>1.7016317016317024E-6</v>
      </c>
      <c r="L37" s="110">
        <f>IFERROR(L22/$B37,0)</f>
        <v>1.7016317016317024E-6</v>
      </c>
      <c r="M37" s="110">
        <f>IFERROR(M22/$B37,0)</f>
        <v>1.7016317016317024E-6</v>
      </c>
      <c r="N37" s="110">
        <f>IFERROR(N22/$B37,0)</f>
        <v>2.2927565982404699E-6</v>
      </c>
      <c r="O37" s="110">
        <f>IFERROR(O22/$B37,0)</f>
        <v>2.0133629528366394E-6</v>
      </c>
      <c r="P37" s="110">
        <f>IFERROR(P22/$B37,0)</f>
        <v>2.0848198970840481E-6</v>
      </c>
      <c r="Q37" s="110">
        <f>IFERROR(Q22/$B37,0)</f>
        <v>2.0790482954545444E-6</v>
      </c>
      <c r="R37" s="110">
        <f>IFERROR(R22/$B37,0)</f>
        <v>2.0161459667093475E-6</v>
      </c>
    </row>
    <row r="38" spans="1:18">
      <c r="A38" s="101" t="s">
        <v>309</v>
      </c>
      <c r="B38" s="102">
        <v>1</v>
      </c>
      <c r="C38" s="110">
        <f>IFERROR(C2/$B38,0)</f>
        <v>1.3584532365070731E-11</v>
      </c>
      <c r="D38" s="110">
        <f>IFERROR(D2/$B38,0)</f>
        <v>3.469814044020457E-11</v>
      </c>
      <c r="E38" s="110">
        <f>IFERROR(E2/$B38,0)</f>
        <v>1.7029913786274649E-10</v>
      </c>
      <c r="F38" s="110">
        <f>IFERROR(F2/$B38,0)</f>
        <v>1.0214521155693007E-5</v>
      </c>
      <c r="G38" s="103">
        <f t="shared" si="27"/>
        <v>1.2580950215859391E-11</v>
      </c>
      <c r="H38" s="103">
        <f t="shared" si="28"/>
        <v>9.7624579157322539E-12</v>
      </c>
      <c r="I38" s="110">
        <f>IFERROR(I2/$B38,0)</f>
        <v>1.7001785575654066E-6</v>
      </c>
      <c r="J38" s="110">
        <f>IFERROR(J2/$B38,0)</f>
        <v>1.7001785575654066E-6</v>
      </c>
      <c r="K38" s="110">
        <f>IFERROR(K2/$B38,0)</f>
        <v>1.7001785575654066E-6</v>
      </c>
      <c r="L38" s="110">
        <f>IFERROR(L2/$B38,0)</f>
        <v>1.7001785575654066E-6</v>
      </c>
      <c r="M38" s="110">
        <f>IFERROR(M2/$B38,0)</f>
        <v>1.7001785575654066E-6</v>
      </c>
      <c r="N38" s="110">
        <f>IFERROR(N2/$B38,0)</f>
        <v>2.1136568694463435E-6</v>
      </c>
      <c r="O38" s="110">
        <f>IFERROR(O2/$B38,0)</f>
        <v>2.1368396001903856E-6</v>
      </c>
      <c r="P38" s="110">
        <f>IFERROR(P2/$B38,0)</f>
        <v>2.1769753610875103E-6</v>
      </c>
      <c r="Q38" s="110">
        <f>IFERROR(Q2/$B38,0)</f>
        <v>2.1714572192513361E-6</v>
      </c>
      <c r="R38" s="110">
        <f>IFERROR(R2/$B38,0)</f>
        <v>2.0291392507049818E-6</v>
      </c>
    </row>
    <row r="39" spans="1:18">
      <c r="A39" s="101" t="s">
        <v>310</v>
      </c>
      <c r="B39" s="102">
        <v>1</v>
      </c>
      <c r="C39" s="110">
        <f>IFERROR(C11/$B39,0)</f>
        <v>1.3584532365070731E-11</v>
      </c>
      <c r="D39" s="110">
        <f>IFERROR(D11/$B39,0)</f>
        <v>3.469814044020457E-11</v>
      </c>
      <c r="E39" s="110">
        <f>IFERROR(E11/$B39,0)</f>
        <v>1.7029913786274649E-10</v>
      </c>
      <c r="F39" s="110">
        <f>IFERROR(F11/$B39,0)</f>
        <v>1.080504816000651E-5</v>
      </c>
      <c r="G39" s="103">
        <f t="shared" si="27"/>
        <v>1.2580951062739554E-11</v>
      </c>
      <c r="H39" s="103">
        <f t="shared" si="28"/>
        <v>9.7624584256656028E-12</v>
      </c>
      <c r="I39" s="110">
        <f>IFERROR(I11/$B39,0)</f>
        <v>1.871155160628845E-6</v>
      </c>
      <c r="J39" s="110">
        <f>IFERROR(J11/$B39,0)</f>
        <v>1.871155160628845E-6</v>
      </c>
      <c r="K39" s="110">
        <f>IFERROR(K11/$B39,0)</f>
        <v>1.871155160628845E-6</v>
      </c>
      <c r="L39" s="110">
        <f>IFERROR(L11/$B39,0)</f>
        <v>1.871155160628845E-6</v>
      </c>
      <c r="M39" s="110">
        <f>IFERROR(M11/$B39,0)</f>
        <v>1.871155160628845E-6</v>
      </c>
      <c r="N39" s="110">
        <f>IFERROR(N11/$B39,0)</f>
        <v>2.4175324675324676E-6</v>
      </c>
      <c r="O39" s="110">
        <f>IFERROR(O11/$B39,0)</f>
        <v>2.2354066985645934E-6</v>
      </c>
      <c r="P39" s="110">
        <f>IFERROR(P11/$B39,0)</f>
        <v>2.1914323086984953E-6</v>
      </c>
      <c r="Q39" s="110">
        <f>IFERROR(Q11/$B39,0)</f>
        <v>2.2614130434782615E-6</v>
      </c>
      <c r="R39" s="110">
        <f>IFERROR(R11/$B39,0)</f>
        <v>2.1464488636363642E-6</v>
      </c>
    </row>
    <row r="40" spans="1:18">
      <c r="A40" s="101" t="s">
        <v>311</v>
      </c>
      <c r="B40" s="102">
        <v>1</v>
      </c>
      <c r="C40" s="110">
        <f>IFERROR(C4/$B40,0)</f>
        <v>1.3584532365070731E-11</v>
      </c>
      <c r="D40" s="110">
        <f>IFERROR(D4/$B40,0)</f>
        <v>3.469814044020457E-11</v>
      </c>
      <c r="E40" s="110">
        <f>IFERROR(E4/$B40,0)</f>
        <v>1.7029913786274649E-10</v>
      </c>
      <c r="F40" s="110">
        <f>IFERROR(F4/$B40,0)</f>
        <v>1.0962656620105095E-5</v>
      </c>
      <c r="G40" s="103">
        <f t="shared" si="27"/>
        <v>1.2580951273342266E-11</v>
      </c>
      <c r="H40" s="103">
        <f t="shared" si="28"/>
        <v>9.7624585524761583E-12</v>
      </c>
      <c r="I40" s="110">
        <f>IFERROR(I4/$B40,0)</f>
        <v>1.9790348816193749E-6</v>
      </c>
      <c r="J40" s="110">
        <f>IFERROR(J4/$B40,0)</f>
        <v>1.9790348816193749E-6</v>
      </c>
      <c r="K40" s="110">
        <f>IFERROR(K4/$B40,0)</f>
        <v>1.9790348816193749E-6</v>
      </c>
      <c r="L40" s="110">
        <f>IFERROR(L4/$B40,0)</f>
        <v>1.9790348816193749E-6</v>
      </c>
      <c r="M40" s="110">
        <f>IFERROR(M4/$B40,0)</f>
        <v>1.9790348816193749E-6</v>
      </c>
      <c r="N40" s="110">
        <f>IFERROR(N4/$B40,0)</f>
        <v>2.3227272727272731E-6</v>
      </c>
      <c r="O40" s="110">
        <f>IFERROR(O4/$B40,0)</f>
        <v>2.1900000000000006E-6</v>
      </c>
      <c r="P40" s="110">
        <f>IFERROR(P4/$B40,0)</f>
        <v>2.1813438735177861E-6</v>
      </c>
      <c r="Q40" s="110">
        <f>IFERROR(Q4/$B40,0)</f>
        <v>2.2153271848924027E-6</v>
      </c>
      <c r="R40" s="110">
        <f>IFERROR(R4/$B40,0)</f>
        <v>2.1777581641659308E-6</v>
      </c>
    </row>
    <row r="41" spans="1:18">
      <c r="A41" s="101" t="s">
        <v>312</v>
      </c>
      <c r="B41" s="105">
        <v>0.99987999999999999</v>
      </c>
      <c r="C41" s="110">
        <f>IFERROR(C8/$B41,0)</f>
        <v>1.3586162704595282E-11</v>
      </c>
      <c r="D41" s="110">
        <f>IFERROR(D8/$B41,0)</f>
        <v>3.4702304716770586E-11</v>
      </c>
      <c r="E41" s="110">
        <f>IFERROR(E8/$B41,0)</f>
        <v>1.7031957621189193E-10</v>
      </c>
      <c r="F41" s="110">
        <f>IFERROR(F8/$B41,0)</f>
        <v>1.1301412371837502E-5</v>
      </c>
      <c r="G41" s="103">
        <f t="shared" si="27"/>
        <v>1.2582461599831347E-11</v>
      </c>
      <c r="H41" s="103">
        <f t="shared" si="28"/>
        <v>9.7636304477070852E-12</v>
      </c>
      <c r="I41" s="110">
        <f>IFERROR(I8/$B41,0)</f>
        <v>1.9733875408052845E-6</v>
      </c>
      <c r="J41" s="110">
        <f>IFERROR(J8/$B41,0)</f>
        <v>1.9733875408052845E-6</v>
      </c>
      <c r="K41" s="110">
        <f>IFERROR(K8/$B41,0)</f>
        <v>1.9733875408052845E-6</v>
      </c>
      <c r="L41" s="110">
        <f>IFERROR(L8/$B41,0)</f>
        <v>1.9733875408052845E-6</v>
      </c>
      <c r="M41" s="110">
        <f>IFERROR(M8/$B41,0)</f>
        <v>1.9733875408052845E-6</v>
      </c>
      <c r="N41" s="110">
        <f>IFERROR(N8/$B41,0)</f>
        <v>2.0461521178623819E-6</v>
      </c>
      <c r="O41" s="110">
        <f>IFERROR(O8/$B41,0)</f>
        <v>2.1203909027445825E-6</v>
      </c>
      <c r="P41" s="110">
        <f>IFERROR(P8/$B41,0)</f>
        <v>2.1225435838641204E-6</v>
      </c>
      <c r="Q41" s="110">
        <f>IFERROR(Q8/$B41,0)</f>
        <v>2.2298345431506277E-6</v>
      </c>
      <c r="R41" s="110">
        <f>IFERROR(R8/$B41,0)</f>
        <v>2.2450528108522503E-6</v>
      </c>
    </row>
    <row r="42" spans="1:18">
      <c r="A42" s="101" t="s">
        <v>313</v>
      </c>
      <c r="B42" s="102">
        <v>0.97898250799999997</v>
      </c>
      <c r="C42" s="110">
        <f>IFERROR(C19/$B42,0)</f>
        <v>1.3876174757016936E-11</v>
      </c>
      <c r="D42" s="110">
        <f>IFERROR(D19/$B42,0)</f>
        <v>3.5443064770473479E-11</v>
      </c>
      <c r="E42" s="110">
        <f>IFERROR(E19/$B42,0)</f>
        <v>1.7395524074342961E-10</v>
      </c>
      <c r="F42" s="110">
        <f>IFERROR(F19/$B42,0)</f>
        <v>1.1634375858837019E-5</v>
      </c>
      <c r="G42" s="103">
        <f t="shared" si="27"/>
        <v>1.2851048626567273E-11</v>
      </c>
      <c r="H42" s="103">
        <f t="shared" si="28"/>
        <v>9.9720462814900478E-12</v>
      </c>
      <c r="I42" s="110">
        <f>IFERROR(I19/$B42,0)</f>
        <v>0</v>
      </c>
      <c r="J42" s="110">
        <f>IFERROR(J19/$B42,0)</f>
        <v>0</v>
      </c>
      <c r="K42" s="110">
        <f>IFERROR(K19/$B42,0)</f>
        <v>0</v>
      </c>
      <c r="L42" s="110">
        <f>IFERROR(L19/$B42,0)</f>
        <v>0</v>
      </c>
      <c r="M42" s="110">
        <f>IFERROR(M19/$B42,0)</f>
        <v>0</v>
      </c>
      <c r="N42" s="110">
        <f>IFERROR(N19/$B42,0)</f>
        <v>2.1700547853659351E-6</v>
      </c>
      <c r="O42" s="110">
        <f>IFERROR(O19/$B42,0)</f>
        <v>2.1751875156798308E-6</v>
      </c>
      <c r="P42" s="110">
        <f>IFERROR(P19/$B42,0)</f>
        <v>2.181553257475408E-6</v>
      </c>
      <c r="Q42" s="110">
        <f>IFERROR(Q19/$B42,0)</f>
        <v>2.143578441266489E-6</v>
      </c>
      <c r="R42" s="110">
        <f>IFERROR(R19/$B42,0)</f>
        <v>2.3111968101865464E-6</v>
      </c>
    </row>
    <row r="43" spans="1:18">
      <c r="A43" s="101" t="s">
        <v>314</v>
      </c>
      <c r="B43" s="102">
        <v>2.0897492E-2</v>
      </c>
      <c r="C43" s="110">
        <f>IFERROR(C28/$B43,0)</f>
        <v>6.5005563179881736E-10</v>
      </c>
      <c r="D43" s="110">
        <f>IFERROR(D28/$B43,0)</f>
        <v>1.6603973548694058E-9</v>
      </c>
      <c r="E43" s="110">
        <f>IFERROR(E28/$B43,0)</f>
        <v>8.1492620197077467E-9</v>
      </c>
      <c r="F43" s="110">
        <f>IFERROR(F28/$B43,0)</f>
        <v>5.526618593340994E-4</v>
      </c>
      <c r="G43" s="103">
        <f t="shared" si="27"/>
        <v>6.0203166995638383E-10</v>
      </c>
      <c r="H43" s="103">
        <f t="shared" si="28"/>
        <v>4.671593602729966E-10</v>
      </c>
      <c r="I43" s="110">
        <f>IFERROR(I28/$B43,0)</f>
        <v>1.001790122043546E-4</v>
      </c>
      <c r="J43" s="110">
        <f>IFERROR(J28/$B43,0)</f>
        <v>1.001790122043546E-4</v>
      </c>
      <c r="K43" s="110">
        <f>IFERROR(K28/$B43,0)</f>
        <v>1.001790122043546E-4</v>
      </c>
      <c r="L43" s="110">
        <f>IFERROR(L28/$B43,0)</f>
        <v>1.001790122043546E-4</v>
      </c>
      <c r="M43" s="110">
        <f>IFERROR(M28/$B43,0)</f>
        <v>1.001790122043546E-4</v>
      </c>
      <c r="N43" s="110">
        <f>IFERROR(N28/$B43,0)</f>
        <v>1.0113613652477838E-4</v>
      </c>
      <c r="O43" s="110">
        <f>IFERROR(O28/$B43,0)</f>
        <v>1.0235113686762335E-4</v>
      </c>
      <c r="P43" s="110">
        <f>IFERROR(P28/$B43,0)</f>
        <v>1.0117193692708802E-4</v>
      </c>
      <c r="Q43" s="110">
        <f>IFERROR(Q28/$B43,0)</f>
        <v>1.0427969997957667E-4</v>
      </c>
      <c r="R43" s="110">
        <f>IFERROR(R28/$B43,0)</f>
        <v>1.0978761060349802E-4</v>
      </c>
    </row>
    <row r="44" spans="1:18">
      <c r="A44" s="101" t="s">
        <v>315</v>
      </c>
      <c r="B44" s="102">
        <v>0.99987999999999999</v>
      </c>
      <c r="C44" s="110">
        <f>IFERROR(C15/$B44,0)</f>
        <v>1.3586162704595282E-11</v>
      </c>
      <c r="D44" s="110">
        <f>IFERROR(D15/$B44,0)</f>
        <v>3.4702304716770586E-11</v>
      </c>
      <c r="E44" s="110">
        <f>IFERROR(E15/$B44,0)</f>
        <v>1.7031957621189193E-10</v>
      </c>
      <c r="F44" s="110">
        <f>IFERROR(F15/$B44,0)</f>
        <v>1.1136973832035634E-5</v>
      </c>
      <c r="G44" s="103">
        <f t="shared" si="27"/>
        <v>1.2582461392991164E-11</v>
      </c>
      <c r="H44" s="103">
        <f t="shared" si="28"/>
        <v>9.7636303231620692E-12</v>
      </c>
      <c r="I44" s="110">
        <f>IFERROR(I15/$B44,0)</f>
        <v>1.8574142058512427E-6</v>
      </c>
      <c r="J44" s="110">
        <f>IFERROR(J15/$B44,0)</f>
        <v>1.8574142058512427E-6</v>
      </c>
      <c r="K44" s="110">
        <f>IFERROR(K15/$B44,0)</f>
        <v>1.8574142058512427E-6</v>
      </c>
      <c r="L44" s="110">
        <f>IFERROR(L15/$B44,0)</f>
        <v>1.8574142058512427E-6</v>
      </c>
      <c r="M44" s="110">
        <f>IFERROR(M15/$B44,0)</f>
        <v>1.8574142058512427E-6</v>
      </c>
      <c r="N44" s="110">
        <f>IFERROR(N15/$B44,0)</f>
        <v>2.2123866985250355E-6</v>
      </c>
      <c r="O44" s="110">
        <f>IFERROR(O15/$B44,0)</f>
        <v>2.2123866985250355E-6</v>
      </c>
      <c r="P44" s="110">
        <f>IFERROR(P15/$B44,0)</f>
        <v>2.2123866985250355E-6</v>
      </c>
      <c r="Q44" s="110">
        <f>IFERROR(Q15/$B44,0)</f>
        <v>2.2123866985250355E-6</v>
      </c>
      <c r="R44" s="110">
        <f>IFERROR(R15/$B44,0)</f>
        <v>2.2123866985250355E-6</v>
      </c>
    </row>
    <row r="45" spans="1:18">
      <c r="A45" s="98" t="s">
        <v>33</v>
      </c>
      <c r="B45" s="98" t="s">
        <v>24</v>
      </c>
      <c r="C45" s="109">
        <f t="shared" ref="C45:R45" si="29">IFERROR(IF(AND(C46&lt;&gt;0,C47&lt;&gt;0),1/SUM(1/C46,1/C47),IF(AND(C46&lt;&gt;0,C47=0),1/(1/C46),IF(AND(C46=0,C47&lt;&gt;0),1/(1/C47),IF(AND(C46=0,C47=0),".")))),".")</f>
        <v>6.9879641176501578E-12</v>
      </c>
      <c r="D45" s="109">
        <f t="shared" si="29"/>
        <v>1.7848929490483272E-11</v>
      </c>
      <c r="E45" s="109">
        <f t="shared" si="29"/>
        <v>8.7602887804333618E-11</v>
      </c>
      <c r="F45" s="109">
        <f t="shared" si="29"/>
        <v>5.7534252204831462E-6</v>
      </c>
      <c r="G45" s="109">
        <f t="shared" si="29"/>
        <v>6.4717161918780994E-12</v>
      </c>
      <c r="H45" s="109">
        <f t="shared" si="29"/>
        <v>5.0218667405650196E-12</v>
      </c>
      <c r="I45" s="109">
        <f t="shared" si="29"/>
        <v>9.9454446268035835E-7</v>
      </c>
      <c r="J45" s="109">
        <f t="shared" si="29"/>
        <v>9.9454446268035835E-7</v>
      </c>
      <c r="K45" s="109">
        <f t="shared" si="29"/>
        <v>9.9454446268035835E-7</v>
      </c>
      <c r="L45" s="109">
        <f t="shared" si="29"/>
        <v>9.9454446268035835E-7</v>
      </c>
      <c r="M45" s="109">
        <f t="shared" si="29"/>
        <v>9.9454446268035835E-7</v>
      </c>
      <c r="N45" s="109">
        <f t="shared" si="29"/>
        <v>1.1591274927356653E-6</v>
      </c>
      <c r="O45" s="109">
        <f t="shared" si="29"/>
        <v>1.1087986377350358E-6</v>
      </c>
      <c r="P45" s="109">
        <f t="shared" si="29"/>
        <v>1.1096940259699861E-6</v>
      </c>
      <c r="Q45" s="109">
        <f t="shared" si="29"/>
        <v>1.1212690734339785E-6</v>
      </c>
      <c r="R45" s="109">
        <f t="shared" si="29"/>
        <v>1.1429317892568658E-6</v>
      </c>
    </row>
    <row r="46" spans="1:18">
      <c r="A46" s="101" t="s">
        <v>316</v>
      </c>
      <c r="B46" s="102">
        <v>1</v>
      </c>
      <c r="C46" s="110">
        <f>IFERROR(C10/$B46,0)</f>
        <v>1.3584532365070731E-11</v>
      </c>
      <c r="D46" s="110">
        <f>IFERROR(D10/$B46,0)</f>
        <v>3.469814044020457E-11</v>
      </c>
      <c r="E46" s="110">
        <f>IFERROR(E10/$B46,0)</f>
        <v>1.7029913786274649E-10</v>
      </c>
      <c r="F46" s="110">
        <f>IFERROR(F10/$B46,0)</f>
        <v>1.1071505452062215E-5</v>
      </c>
      <c r="G46" s="103">
        <f t="shared" ref="G46:G47" si="30">(IF(AND(C46&lt;&gt;0,E46&lt;&gt;0,F46&lt;&gt;0),1/((1/C46)+(1/E46)+(1/F46)),IF(AND(C46&lt;&gt;0,E46&lt;&gt;0,F46=0), 1/((1/C46)+(1/E46)),IF(AND(C46&lt;&gt;0,E46=0,F46&lt;&gt;0),1/((1/C46)+(1/F46)),IF(AND(C46=0,E46&lt;&gt;0,F46&lt;&gt;0),1/((1/E46)+(1/F46)),IF(AND(C46&lt;&gt;0,E46=0,F46=0),1/(1/C46),IF(AND(C46=0,E46&lt;&gt;0,F46=0),1/(1/E46),IF(AND(C46=0,E46=0,F46&lt;&gt;0),1/(1/F46),IF(AND(C46=0,E46=0,F46=0),0)))))))))</f>
        <v>1.258095141528993E-11</v>
      </c>
      <c r="H46" s="103">
        <f t="shared" ref="H46:H47" si="31">(IF(AND(C46&lt;&gt;0,D46&lt;&gt;0,F46&lt;&gt;0),1/((1/C46)+(1/D46)+(1/F46)),IF(AND(C46&lt;&gt;0,D46&lt;&gt;0,F46=0), 1/((1/C46)+(1/D46)),IF(AND(C46&lt;&gt;0,D46=0,F46&lt;&gt;0),1/((1/C46)+(1/F46)),IF(AND(C46=0,D46&lt;&gt;0,F46&lt;&gt;0),1/((1/D46)+(1/F46)),IF(AND(C46&lt;&gt;0,D46=0,F46=0),1/(1/C46),IF(AND(C46=0,D46&lt;&gt;0,F46=0),1/(1/D46),IF(AND(C46=0,D46=0,F46&lt;&gt;0),1/(1/F46),IF(AND(C46=0,D46=0,F46=0),0)))))))))</f>
        <v>9.7624586379473383E-12</v>
      </c>
      <c r="I46" s="110">
        <f>IFERROR(I10/$B46,0)</f>
        <v>1.8571913161465405E-6</v>
      </c>
      <c r="J46" s="110">
        <f>IFERROR(J10/$B46,0)</f>
        <v>1.8571913161465405E-6</v>
      </c>
      <c r="K46" s="110">
        <f>IFERROR(K10/$B46,0)</f>
        <v>1.8571913161465405E-6</v>
      </c>
      <c r="L46" s="110">
        <f>IFERROR(L10/$B46,0)</f>
        <v>1.8571913161465405E-6</v>
      </c>
      <c r="M46" s="110">
        <f>IFERROR(M10/$B46,0)</f>
        <v>1.8571913161465405E-6</v>
      </c>
      <c r="N46" s="110">
        <f>IFERROR(N10/$B46,0)</f>
        <v>2.3322077922077926E-6</v>
      </c>
      <c r="O46" s="110">
        <f>IFERROR(O10/$B46,0)</f>
        <v>2.1805194805194799E-6</v>
      </c>
      <c r="P46" s="110">
        <f>IFERROR(P10/$B46,0)</f>
        <v>2.1454427848994478E-6</v>
      </c>
      <c r="Q46" s="110">
        <f>IFERROR(Q10/$B46,0)</f>
        <v>2.2787513691128152E-6</v>
      </c>
      <c r="R46" s="110">
        <f>IFERROR(R10/$B46,0)</f>
        <v>2.1993812470252267E-6</v>
      </c>
    </row>
    <row r="47" spans="1:18">
      <c r="A47" s="101" t="s">
        <v>317</v>
      </c>
      <c r="B47" s="102">
        <v>0.94399</v>
      </c>
      <c r="C47" s="110">
        <f>IFERROR(C6/$B47,0)</f>
        <v>1.4390546896758155E-11</v>
      </c>
      <c r="D47" s="110">
        <f>IFERROR(D6/$B47,0)</f>
        <v>3.6756894077484478E-11</v>
      </c>
      <c r="E47" s="110">
        <f>IFERROR(E6/$B47,0)</f>
        <v>1.8040354014634318E-10</v>
      </c>
      <c r="F47" s="110">
        <f>IFERROR(F6/$B47,0)</f>
        <v>1.1977833338873414E-5</v>
      </c>
      <c r="G47" s="103">
        <f t="shared" si="30"/>
        <v>1.3327420537278417E-11</v>
      </c>
      <c r="H47" s="103">
        <f t="shared" si="31"/>
        <v>1.0341697281961917E-11</v>
      </c>
      <c r="I47" s="110">
        <f>IFERROR(I6/$B47,0)</f>
        <v>2.1411535116484346E-6</v>
      </c>
      <c r="J47" s="110">
        <f>IFERROR(J6/$B47,0)</f>
        <v>2.1411535116484346E-6</v>
      </c>
      <c r="K47" s="110">
        <f>IFERROR(K6/$B47,0)</f>
        <v>2.1411535116484346E-6</v>
      </c>
      <c r="L47" s="110">
        <f>IFERROR(L6/$B47,0)</f>
        <v>2.1411535116484346E-6</v>
      </c>
      <c r="M47" s="110">
        <f>IFERROR(M6/$B47,0)</f>
        <v>2.1411535116484346E-6</v>
      </c>
      <c r="N47" s="110">
        <f>IFERROR(N6/$B47,0)</f>
        <v>2.3044681356739738E-6</v>
      </c>
      <c r="O47" s="110">
        <f>IFERROR(O6/$B47,0)</f>
        <v>2.2559578325201913E-6</v>
      </c>
      <c r="P47" s="110">
        <f>IFERROR(P6/$B47,0)</f>
        <v>2.2986124974207842E-6</v>
      </c>
      <c r="Q47" s="110">
        <f>IFERROR(Q6/$B47,0)</f>
        <v>2.2074578987258141E-6</v>
      </c>
      <c r="R47" s="110">
        <f>IFERROR(R6/$B47,0)</f>
        <v>2.3794254665344408E-6</v>
      </c>
    </row>
    <row r="48" spans="1:18">
      <c r="A48" s="98" t="s">
        <v>46</v>
      </c>
      <c r="B48" s="98" t="s">
        <v>24</v>
      </c>
      <c r="C48" s="109">
        <f t="shared" ref="C48:F48" si="32">1/SUM(1/C49,1/C50,1/C51,1/C52,1/C53,1/C54,1/C55,1/C56,1/C57,1/C58,1/C59,1/C60,1/C61,1/C62)</f>
        <v>1.5093922572573386E-12</v>
      </c>
      <c r="D48" s="109">
        <f t="shared" si="32"/>
        <v>3.8553483560712779E-12</v>
      </c>
      <c r="E48" s="109">
        <f t="shared" si="32"/>
        <v>1.8922123574055847E-11</v>
      </c>
      <c r="F48" s="109">
        <f t="shared" si="32"/>
        <v>1.2301107351083143E-6</v>
      </c>
      <c r="G48" s="109">
        <f>1/SUM(1/G49,1/G50,1/G51,1/G52,1/G53,1/G54,1/G55,1/G56,1/G57,1/G58,1/G59,1/G60,1/G61,1/G62)</f>
        <v>1.397883279589947E-12</v>
      </c>
      <c r="H48" s="109">
        <f>1/SUM(1/H49,1/H50,1/H51,1/H52,1/H53,1/H54,1/H55,1/H56,1/H57,1/H58,1/H59,1/H60,1/H61,1/H62)</f>
        <v>1.0847174627229643E-12</v>
      </c>
      <c r="I48" s="109">
        <f>1/SUM(1/I49,1/I50,1/I51,1/I52,1/I53,1/I54,1/I55,1/I56,1/I58,1/I59,1/I61,1/I62)</f>
        <v>2.1519086686533042E-7</v>
      </c>
      <c r="J48" s="109">
        <f t="shared" ref="J48:M48" si="33">1/SUM(1/J49,1/J50,1/J51,1/J52,1/J53,1/J54,1/J55,1/J56,1/J58,1/J59,1/J61,1/J62)</f>
        <v>2.1519086686533042E-7</v>
      </c>
      <c r="K48" s="109">
        <f t="shared" si="33"/>
        <v>2.1519086686533042E-7</v>
      </c>
      <c r="L48" s="109">
        <f t="shared" si="33"/>
        <v>2.1519086686533042E-7</v>
      </c>
      <c r="M48" s="109">
        <f t="shared" si="33"/>
        <v>2.1519086686533042E-7</v>
      </c>
      <c r="N48" s="109">
        <f t="shared" ref="N48:R48" si="34">1/SUM(1/N49,1/N50,1/N51,1/N52,1/N53,1/N54,1/N55,1/N56,1/N57,1/N58,1/N59,1/N60,1/N61,1/N62)</f>
        <v>2.4220775135798428E-7</v>
      </c>
      <c r="O48" s="109">
        <f t="shared" si="34"/>
        <v>2.3882015722022603E-7</v>
      </c>
      <c r="P48" s="109">
        <f t="shared" si="34"/>
        <v>2.3874463598005816E-7</v>
      </c>
      <c r="Q48" s="109">
        <f t="shared" si="34"/>
        <v>2.4197262537217419E-7</v>
      </c>
      <c r="R48" s="109">
        <f t="shared" si="34"/>
        <v>2.4436446283442972E-7</v>
      </c>
    </row>
    <row r="49" spans="1:18">
      <c r="A49" s="101" t="s">
        <v>318</v>
      </c>
      <c r="B49" s="106">
        <v>1</v>
      </c>
      <c r="C49" s="110">
        <f>IFERROR(C23/$B49,0)</f>
        <v>1.3584532365070731E-11</v>
      </c>
      <c r="D49" s="110">
        <f>IFERROR(D23/$B49,0)</f>
        <v>3.469814044020457E-11</v>
      </c>
      <c r="E49" s="110">
        <f>IFERROR(E23/$B49,0)</f>
        <v>1.7029913786274649E-10</v>
      </c>
      <c r="F49" s="110">
        <f>IFERROR(F23/$B49,0)</f>
        <v>1.0800487143476323E-5</v>
      </c>
      <c r="G49" s="103">
        <f t="shared" ref="G49:G62" si="35">(IF(AND(C49&lt;&gt;0,E49&lt;&gt;0,F49&lt;&gt;0),1/((1/C49)+(1/E49)+(1/F49)),IF(AND(C49&lt;&gt;0,E49&lt;&gt;0,F49=0), 1/((1/C49)+(1/E49)),IF(AND(C49&lt;&gt;0,E49=0,F49&lt;&gt;0),1/((1/C49)+(1/F49)),IF(AND(C49=0,E49&lt;&gt;0,F49&lt;&gt;0),1/((1/E49)+(1/F49)),IF(AND(C49&lt;&gt;0,E49=0,F49=0),1/(1/C49),IF(AND(C49=0,E49&lt;&gt;0,F49=0),1/(1/E49),IF(AND(C49=0,E49=0,F49&lt;&gt;0),1/(1/F49),IF(AND(C49=0,E49=0,F49=0),0)))))))))</f>
        <v>1.2580951056553432E-11</v>
      </c>
      <c r="H49" s="103">
        <f t="shared" ref="H49:H62" si="36">(IF(AND(C49&lt;&gt;0,D49&lt;&gt;0,F49&lt;&gt;0),1/((1/C49)+(1/D49)+(1/F49)),IF(AND(C49&lt;&gt;0,D49&lt;&gt;0,F49=0), 1/((1/C49)+(1/D49)),IF(AND(C49&lt;&gt;0,D49=0,F49&lt;&gt;0),1/((1/C49)+(1/F49)),IF(AND(C49=0,D49&lt;&gt;0,F49&lt;&gt;0),1/((1/D49)+(1/F49)),IF(AND(C49&lt;&gt;0,D49=0,F49=0),1/(1/C49),IF(AND(C49=0,D49&lt;&gt;0,F49=0),1/(1/D49),IF(AND(C49=0,D49=0,F49&lt;&gt;0),1/(1/F49),IF(AND(C49=0,D49=0,F49=0),0)))))))))</f>
        <v>9.7624584219407423E-12</v>
      </c>
      <c r="I49" s="110">
        <f>IFERROR(I23/$B49,0)</f>
        <v>1.8349392542940931E-6</v>
      </c>
      <c r="J49" s="110">
        <f>IFERROR(J23/$B49,0)</f>
        <v>1.8349392542940931E-6</v>
      </c>
      <c r="K49" s="110">
        <f>IFERROR(K23/$B49,0)</f>
        <v>1.8349392542940931E-6</v>
      </c>
      <c r="L49" s="110">
        <f>IFERROR(L23/$B49,0)</f>
        <v>1.8349392542940931E-6</v>
      </c>
      <c r="M49" s="110">
        <f>IFERROR(M23/$B49,0)</f>
        <v>1.8349392542940931E-6</v>
      </c>
      <c r="N49" s="110">
        <f>IFERROR(N23/$B49,0)</f>
        <v>2.4065197428833787E-6</v>
      </c>
      <c r="O49" s="110">
        <f>IFERROR(O23/$B49,0)</f>
        <v>2.2586520376175569E-6</v>
      </c>
      <c r="P49" s="110">
        <f>IFERROR(P23/$B49,0)</f>
        <v>2.2305027350872613E-6</v>
      </c>
      <c r="Q49" s="110">
        <f>IFERROR(Q23/$B49,0)</f>
        <v>2.2534465534465533E-6</v>
      </c>
      <c r="R49" s="110">
        <f>IFERROR(R23/$B49,0)</f>
        <v>2.1455428067078558E-6</v>
      </c>
    </row>
    <row r="50" spans="1:18">
      <c r="A50" s="101" t="s">
        <v>319</v>
      </c>
      <c r="B50" s="106">
        <v>1</v>
      </c>
      <c r="C50" s="110">
        <f>IFERROR(C25/$B50,0)</f>
        <v>1.3584532365070731E-11</v>
      </c>
      <c r="D50" s="110">
        <f>IFERROR(D25/$B50,0)</f>
        <v>3.469814044020457E-11</v>
      </c>
      <c r="E50" s="110">
        <f>IFERROR(E25/$B50,0)</f>
        <v>1.7029913786274649E-10</v>
      </c>
      <c r="F50" s="110">
        <f>IFERROR(F25/$B50,0)</f>
        <v>1.1372079011100753E-5</v>
      </c>
      <c r="G50" s="103">
        <f t="shared" si="35"/>
        <v>1.2580951793150184E-11</v>
      </c>
      <c r="H50" s="103">
        <f t="shared" si="36"/>
        <v>9.7624588654689476E-12</v>
      </c>
      <c r="I50" s="110">
        <f>IFERROR(I25/$B50,0)</f>
        <v>1.9929019929019931E-6</v>
      </c>
      <c r="J50" s="110">
        <f>IFERROR(J25/$B50,0)</f>
        <v>1.9929019929019931E-6</v>
      </c>
      <c r="K50" s="110">
        <f>IFERROR(K25/$B50,0)</f>
        <v>1.9929019929019931E-6</v>
      </c>
      <c r="L50" s="110">
        <f>IFERROR(L25/$B50,0)</f>
        <v>1.9929019929019931E-6</v>
      </c>
      <c r="M50" s="110">
        <f>IFERROR(M25/$B50,0)</f>
        <v>1.9929019929019931E-6</v>
      </c>
      <c r="N50" s="110">
        <f>IFERROR(N25/$B50,0)</f>
        <v>2.1108433734939768E-6</v>
      </c>
      <c r="O50" s="110">
        <f>IFERROR(O25/$B50,0)</f>
        <v>2.1191371340523881E-6</v>
      </c>
      <c r="P50" s="110">
        <f>IFERROR(P25/$B50,0)</f>
        <v>2.1363125638406541E-6</v>
      </c>
      <c r="Q50" s="110">
        <f>IFERROR(Q25/$B50,0)</f>
        <v>2.1644755244755251E-6</v>
      </c>
      <c r="R50" s="110">
        <f>IFERROR(R25/$B50,0)</f>
        <v>2.2590909090909096E-6</v>
      </c>
    </row>
    <row r="51" spans="1:18">
      <c r="A51" s="101" t="s">
        <v>320</v>
      </c>
      <c r="B51" s="106">
        <v>1</v>
      </c>
      <c r="C51" s="110">
        <f>IFERROR(C21/$B51,0)</f>
        <v>1.3584532365070731E-11</v>
      </c>
      <c r="D51" s="110">
        <f>IFERROR(D21/$B51,0)</f>
        <v>3.469814044020457E-11</v>
      </c>
      <c r="E51" s="110">
        <f>IFERROR(E21/$B51,0)</f>
        <v>1.7029913786274649E-10</v>
      </c>
      <c r="F51" s="110">
        <f>IFERROR(F21/$B51,0)</f>
        <v>1.113563739517579E-5</v>
      </c>
      <c r="G51" s="103">
        <f t="shared" si="35"/>
        <v>1.2580951497624005E-11</v>
      </c>
      <c r="H51" s="103">
        <f t="shared" si="36"/>
        <v>9.7624586875232887E-12</v>
      </c>
      <c r="I51" s="110">
        <f>IFERROR(I21/$B51,0)</f>
        <v>2.0524835988753512E-6</v>
      </c>
      <c r="J51" s="110">
        <f>IFERROR(J21/$B51,0)</f>
        <v>2.0524835988753512E-6</v>
      </c>
      <c r="K51" s="110">
        <f>IFERROR(K21/$B51,0)</f>
        <v>2.0524835988753512E-6</v>
      </c>
      <c r="L51" s="110">
        <f>IFERROR(L21/$B51,0)</f>
        <v>2.0524835988753512E-6</v>
      </c>
      <c r="M51" s="110">
        <f>IFERROR(M21/$B51,0)</f>
        <v>2.0524835988753512E-6</v>
      </c>
      <c r="N51" s="110">
        <f>IFERROR(N21/$B51,0)</f>
        <v>2.2121212121212124E-6</v>
      </c>
      <c r="O51" s="110">
        <f>IFERROR(O21/$B51,0)</f>
        <v>2.2121212121212124E-6</v>
      </c>
      <c r="P51" s="110">
        <f>IFERROR(P21/$B51,0)</f>
        <v>2.2121212121212124E-6</v>
      </c>
      <c r="Q51" s="110">
        <f>IFERROR(Q21/$B51,0)</f>
        <v>2.2121212121212124E-6</v>
      </c>
      <c r="R51" s="110">
        <f>IFERROR(R21/$B51,0)</f>
        <v>2.2121212121212124E-6</v>
      </c>
    </row>
    <row r="52" spans="1:18">
      <c r="A52" s="101" t="s">
        <v>321</v>
      </c>
      <c r="B52" s="106">
        <v>0.99980000000000002</v>
      </c>
      <c r="C52" s="110">
        <f>IFERROR(C17/$B52,0)</f>
        <v>1.3587249815033737E-11</v>
      </c>
      <c r="D52" s="110">
        <f>IFERROR(D17/$B52,0)</f>
        <v>3.4705081456495867E-11</v>
      </c>
      <c r="E52" s="110">
        <f>IFERROR(E17/$B52,0)</f>
        <v>1.7033320450364723E-10</v>
      </c>
      <c r="F52" s="110">
        <f>IFERROR(F17/$B52,0)</f>
        <v>1.1117046528976583E-5</v>
      </c>
      <c r="G52" s="103">
        <f t="shared" si="35"/>
        <v>1.2583468164639226E-11</v>
      </c>
      <c r="H52" s="103">
        <f t="shared" si="36"/>
        <v>9.7644115538066893E-12</v>
      </c>
      <c r="I52" s="110">
        <f>IFERROR(I17/$B52,0)</f>
        <v>1.9184078539302181E-6</v>
      </c>
      <c r="J52" s="110">
        <f>IFERROR(J17/$B52,0)</f>
        <v>1.9184078539302181E-6</v>
      </c>
      <c r="K52" s="110">
        <f>IFERROR(K17/$B52,0)</f>
        <v>1.9184078539302181E-6</v>
      </c>
      <c r="L52" s="110">
        <f>IFERROR(L17/$B52,0)</f>
        <v>1.9184078539302181E-6</v>
      </c>
      <c r="M52" s="110">
        <f>IFERROR(M17/$B52,0)</f>
        <v>1.9184078539302181E-6</v>
      </c>
      <c r="N52" s="110">
        <f>IFERROR(N17/$B52,0)</f>
        <v>2.1542324993924396E-6</v>
      </c>
      <c r="O52" s="110">
        <f>IFERROR(O17/$B52,0)</f>
        <v>2.1514124661387287E-6</v>
      </c>
      <c r="P52" s="110">
        <f>IFERROR(P17/$B52,0)</f>
        <v>2.1419104294502901E-6</v>
      </c>
      <c r="Q52" s="110">
        <f>IFERROR(Q17/$B52,0)</f>
        <v>2.2649941448867104E-6</v>
      </c>
      <c r="R52" s="110">
        <f>IFERROR(R17/$B52,0)</f>
        <v>2.2084280917355946E-6</v>
      </c>
    </row>
    <row r="53" spans="1:18">
      <c r="A53" s="101" t="s">
        <v>322</v>
      </c>
      <c r="B53" s="106">
        <v>2.0000000000000001E-4</v>
      </c>
      <c r="C53" s="110">
        <f>IFERROR(C5/$B53,0)</f>
        <v>6.7922661825353648E-8</v>
      </c>
      <c r="D53" s="110">
        <f>IFERROR(D5/$B53,0)</f>
        <v>1.7349070220102284E-7</v>
      </c>
      <c r="E53" s="110">
        <f>IFERROR(E5/$B53,0)</f>
        <v>8.5149568931373237E-7</v>
      </c>
      <c r="F53" s="110">
        <f>IFERROR(F5/$B53,0)</f>
        <v>5.5678186975878945E-2</v>
      </c>
      <c r="G53" s="103">
        <f t="shared" si="35"/>
        <v>6.2904757488120019E-8</v>
      </c>
      <c r="H53" s="103">
        <f t="shared" si="36"/>
        <v>4.881229343761644E-8</v>
      </c>
      <c r="I53" s="110">
        <f>IFERROR(I5/$B53,0)</f>
        <v>8.3231985405898441E-3</v>
      </c>
      <c r="J53" s="110">
        <f>IFERROR(J5/$B53,0)</f>
        <v>8.3231985405898441E-3</v>
      </c>
      <c r="K53" s="110">
        <f>IFERROR(K5/$B53,0)</f>
        <v>8.3231985405898441E-3</v>
      </c>
      <c r="L53" s="110">
        <f>IFERROR(L5/$B53,0)</f>
        <v>8.3231985405898441E-3</v>
      </c>
      <c r="M53" s="110">
        <f>IFERROR(M5/$B53,0)</f>
        <v>8.3231985405898441E-3</v>
      </c>
      <c r="N53" s="110">
        <f>IFERROR(N5/$B53,0)</f>
        <v>1.1060606060606061E-2</v>
      </c>
      <c r="O53" s="110">
        <f>IFERROR(O5/$B53,0)</f>
        <v>1.1060606060606061E-2</v>
      </c>
      <c r="P53" s="110">
        <f>IFERROR(P5/$B53,0)</f>
        <v>1.1060606060606061E-2</v>
      </c>
      <c r="Q53" s="110">
        <f>IFERROR(Q5/$B53,0)</f>
        <v>1.1060606060606061E-2</v>
      </c>
      <c r="R53" s="110">
        <f>IFERROR(R5/$B53,0)</f>
        <v>1.1060606060606061E-2</v>
      </c>
    </row>
    <row r="54" spans="1:18">
      <c r="A54" s="101" t="s">
        <v>323</v>
      </c>
      <c r="B54" s="106">
        <v>0.99999979999999999</v>
      </c>
      <c r="C54" s="110">
        <f>IFERROR(C9/$B54,0)</f>
        <v>1.3584535081977746E-11</v>
      </c>
      <c r="D54" s="110">
        <f>IFERROR(D9/$B54,0)</f>
        <v>3.4698147379834045E-11</v>
      </c>
      <c r="E54" s="110">
        <f>IFERROR(E9/$B54,0)</f>
        <v>1.7029917192258087E-10</v>
      </c>
      <c r="F54" s="110">
        <f>IFERROR(F9/$B54,0)</f>
        <v>1.1574791607408655E-5</v>
      </c>
      <c r="G54" s="103">
        <f t="shared" si="35"/>
        <v>1.258095455309401E-11</v>
      </c>
      <c r="H54" s="103">
        <f t="shared" si="36"/>
        <v>9.7624609647324786E-12</v>
      </c>
      <c r="I54" s="110">
        <f>IFERROR(I9/$B54,0)</f>
        <v>2.1067825281386127E-6</v>
      </c>
      <c r="J54" s="110">
        <f>IFERROR(J9/$B54,0)</f>
        <v>2.1067825281386127E-6</v>
      </c>
      <c r="K54" s="110">
        <f>IFERROR(K9/$B54,0)</f>
        <v>2.1067825281386127E-6</v>
      </c>
      <c r="L54" s="110">
        <f>IFERROR(L9/$B54,0)</f>
        <v>2.1067825281386127E-6</v>
      </c>
      <c r="M54" s="110">
        <f>IFERROR(M9/$B54,0)</f>
        <v>2.1067825281386127E-6</v>
      </c>
      <c r="N54" s="110">
        <f>IFERROR(N9/$B54,0)</f>
        <v>2.1126776535613853E-6</v>
      </c>
      <c r="O54" s="110">
        <f>IFERROR(O9/$B54,0)</f>
        <v>2.1302731533273593E-6</v>
      </c>
      <c r="P54" s="110">
        <f>IFERROR(P9/$B54,0)</f>
        <v>2.1078307641436417E-6</v>
      </c>
      <c r="Q54" s="110">
        <f>IFERROR(Q9/$B54,0)</f>
        <v>2.1236367883637214E-6</v>
      </c>
      <c r="R54" s="110">
        <f>IFERROR(R9/$B54,0)</f>
        <v>2.2993602550064954E-6</v>
      </c>
    </row>
    <row r="55" spans="1:18">
      <c r="A55" s="101" t="s">
        <v>324</v>
      </c>
      <c r="B55" s="106">
        <v>1.9999999999999999E-7</v>
      </c>
      <c r="C55" s="110">
        <f>IFERROR(C24/$B55,0)</f>
        <v>6.7922661825353653E-5</v>
      </c>
      <c r="D55" s="110">
        <f>IFERROR(D24/$B55,0)</f>
        <v>1.7349070220102285E-4</v>
      </c>
      <c r="E55" s="110">
        <f>IFERROR(E24/$B55,0)</f>
        <v>8.5149568931373247E-4</v>
      </c>
      <c r="F55" s="110">
        <f>IFERROR(F24/$B55,0)</f>
        <v>56.55312991407132</v>
      </c>
      <c r="G55" s="103">
        <f t="shared" si="35"/>
        <v>6.2904758587644733E-5</v>
      </c>
      <c r="H55" s="103">
        <f t="shared" si="36"/>
        <v>4.8812294099675046E-5</v>
      </c>
      <c r="I55" s="110">
        <f>IFERROR(I24/$B55,0)</f>
        <v>10.065263351410977</v>
      </c>
      <c r="J55" s="110">
        <f>IFERROR(J24/$B55,0)</f>
        <v>10.065263351410977</v>
      </c>
      <c r="K55" s="110">
        <f>IFERROR(K24/$B55,0)</f>
        <v>10.065263351410977</v>
      </c>
      <c r="L55" s="110">
        <f>IFERROR(L24/$B55,0)</f>
        <v>10.065263351410977</v>
      </c>
      <c r="M55" s="110">
        <f>IFERROR(M24/$B55,0)</f>
        <v>10.065263351410977</v>
      </c>
      <c r="N55" s="110">
        <f>IFERROR(N24/$B55,0)</f>
        <v>10.89824854045038</v>
      </c>
      <c r="O55" s="110">
        <f>IFERROR(O24/$B55,0)</f>
        <v>10.659292035398234</v>
      </c>
      <c r="P55" s="110">
        <f>IFERROR(P24/$B55,0)</f>
        <v>10.830311916822179</v>
      </c>
      <c r="Q55" s="110">
        <f>IFERROR(Q24/$B55,0)</f>
        <v>10.423607805806762</v>
      </c>
      <c r="R55" s="110">
        <f>IFERROR(R24/$B55,0)</f>
        <v>11.234415584415583</v>
      </c>
    </row>
    <row r="56" spans="1:18">
      <c r="A56" s="101" t="s">
        <v>325</v>
      </c>
      <c r="B56" s="106">
        <v>0.99979000004200003</v>
      </c>
      <c r="C56" s="110">
        <f>IFERROR(C20/$B56,0)</f>
        <v>1.3587385715500314E-11</v>
      </c>
      <c r="D56" s="110">
        <f>IFERROR(D20/$B56,0)</f>
        <v>3.4705428578748476E-11</v>
      </c>
      <c r="E56" s="110">
        <f>IFERROR(E20/$B56,0)</f>
        <v>1.7033490818631154E-10</v>
      </c>
      <c r="F56" s="110">
        <f>IFERROR(F20/$B56,0)</f>
        <v>1.140137445957071E-5</v>
      </c>
      <c r="G56" s="103">
        <f t="shared" si="35"/>
        <v>1.2583594380288261E-11</v>
      </c>
      <c r="H56" s="103">
        <f t="shared" si="36"/>
        <v>9.7645094318175742E-12</v>
      </c>
      <c r="I56" s="110">
        <f>IFERROR(I20/$B56,0)</f>
        <v>2.0486906065350427E-6</v>
      </c>
      <c r="J56" s="110">
        <f>IFERROR(J20/$B56,0)</f>
        <v>2.0486906065350427E-6</v>
      </c>
      <c r="K56" s="110">
        <f>IFERROR(K20/$B56,0)</f>
        <v>2.0486906065350427E-6</v>
      </c>
      <c r="L56" s="110">
        <f>IFERROR(L20/$B56,0)</f>
        <v>2.0486906065350427E-6</v>
      </c>
      <c r="M56" s="110">
        <f>IFERROR(M20/$B56,0)</f>
        <v>2.0486906065350427E-6</v>
      </c>
      <c r="N56" s="110">
        <f>IFERROR(N20/$B56,0)</f>
        <v>2.1343507750999983E-6</v>
      </c>
      <c r="O56" s="110">
        <f>IFERROR(O20/$B56,0)</f>
        <v>2.1267243144138105E-6</v>
      </c>
      <c r="P56" s="110">
        <f>IFERROR(P20/$B56,0)</f>
        <v>2.1390356109748794E-6</v>
      </c>
      <c r="Q56" s="110">
        <f>IFERROR(Q20/$B56,0)</f>
        <v>2.1084641677610074E-6</v>
      </c>
      <c r="R56" s="110">
        <f>IFERROR(R20/$B56,0)</f>
        <v>2.2649105205490795E-6</v>
      </c>
    </row>
    <row r="57" spans="1:18">
      <c r="A57" s="101" t="s">
        <v>326</v>
      </c>
      <c r="B57" s="106">
        <v>2.0999995799999999E-4</v>
      </c>
      <c r="C57" s="110">
        <f>IFERROR(C29/$B57,0)</f>
        <v>6.4688262295132127E-8</v>
      </c>
      <c r="D57" s="110">
        <f>IFERROR(D29/$B57,0)</f>
        <v>1.65229273237305E-7</v>
      </c>
      <c r="E57" s="110">
        <f>IFERROR(E29/$B57,0)</f>
        <v>8.1094843772657564E-7</v>
      </c>
      <c r="F57" s="110">
        <f>IFERROR(F29/$B57,0)</f>
        <v>5.4665867236763692E-2</v>
      </c>
      <c r="G57" s="103">
        <f t="shared" si="35"/>
        <v>5.9909306857047069E-8</v>
      </c>
      <c r="H57" s="103">
        <f t="shared" si="36"/>
        <v>4.6487909031537571E-8</v>
      </c>
      <c r="I57" s="110">
        <f>IFERROR(I29/$B57,0)</f>
        <v>0</v>
      </c>
      <c r="J57" s="110">
        <f>IFERROR(J29/$B57,0)</f>
        <v>0</v>
      </c>
      <c r="K57" s="110">
        <f>IFERROR(K29/$B57,0)</f>
        <v>0</v>
      </c>
      <c r="L57" s="110">
        <f>IFERROR(L29/$B57,0)</f>
        <v>0</v>
      </c>
      <c r="M57" s="110">
        <f>IFERROR(M29/$B57,0)</f>
        <v>0</v>
      </c>
      <c r="N57" s="110">
        <f>IFERROR(N29/$B57,0)</f>
        <v>1.0102194909517125E-2</v>
      </c>
      <c r="O57" s="110">
        <f>IFERROR(O29/$B57,0)</f>
        <v>1.0079291147778939E-2</v>
      </c>
      <c r="P57" s="110">
        <f>IFERROR(P29/$B57,0)</f>
        <v>1.0052621804523465E-2</v>
      </c>
      <c r="Q57" s="110">
        <f>IFERROR(Q29/$B57,0)</f>
        <v>1.0151450581738664E-2</v>
      </c>
      <c r="R57" s="110">
        <f>IFERROR(R29/$B57,0)</f>
        <v>1.0859506304132667E-2</v>
      </c>
    </row>
    <row r="58" spans="1:18">
      <c r="A58" s="101" t="s">
        <v>327</v>
      </c>
      <c r="B58" s="106">
        <v>1</v>
      </c>
      <c r="C58" s="110">
        <f>IFERROR(C16/$B58,0)</f>
        <v>1.3584532365070731E-11</v>
      </c>
      <c r="D58" s="110">
        <f>IFERROR(D16/$B58,0)</f>
        <v>3.469814044020457E-11</v>
      </c>
      <c r="E58" s="110">
        <f>IFERROR(E16/$B58,0)</f>
        <v>1.7029913786274649E-10</v>
      </c>
      <c r="F58" s="110">
        <f>IFERROR(F16/$B58,0)</f>
        <v>1.0022073655658212E-5</v>
      </c>
      <c r="G58" s="103">
        <f t="shared" si="35"/>
        <v>1.2580949918306928E-11</v>
      </c>
      <c r="H58" s="103">
        <f t="shared" si="36"/>
        <v>9.7624577365664939E-12</v>
      </c>
      <c r="I58" s="110">
        <f>IFERROR(I16/$B58,0)</f>
        <v>1.6604746379558723E-6</v>
      </c>
      <c r="J58" s="110">
        <f>IFERROR(J16/$B58,0)</f>
        <v>1.6604746379558723E-6</v>
      </c>
      <c r="K58" s="110">
        <f>IFERROR(K16/$B58,0)</f>
        <v>1.6604746379558723E-6</v>
      </c>
      <c r="L58" s="110">
        <f>IFERROR(L16/$B58,0)</f>
        <v>1.6604746379558723E-6</v>
      </c>
      <c r="M58" s="110">
        <f>IFERROR(M16/$B58,0)</f>
        <v>1.6604746379558723E-6</v>
      </c>
      <c r="N58" s="110">
        <f>IFERROR(N16/$B58,0)</f>
        <v>2.103602058319041E-6</v>
      </c>
      <c r="O58" s="110">
        <f>IFERROR(O16/$B58,0)</f>
        <v>2.0435144124168522E-6</v>
      </c>
      <c r="P58" s="110">
        <f>IFERROR(P16/$B58,0)</f>
        <v>2.0971853769006801E-6</v>
      </c>
      <c r="Q58" s="110">
        <f>IFERROR(Q16/$B58,0)</f>
        <v>2.1080213903743329E-6</v>
      </c>
      <c r="R58" s="110">
        <f>IFERROR(R16/$B58,0)</f>
        <v>1.9909090909090913E-6</v>
      </c>
    </row>
    <row r="59" spans="1:18">
      <c r="A59" s="101" t="s">
        <v>328</v>
      </c>
      <c r="B59" s="106">
        <v>1</v>
      </c>
      <c r="C59" s="110">
        <f>IFERROR(C7/$B59,0)</f>
        <v>1.3584532365070731E-11</v>
      </c>
      <c r="D59" s="110">
        <f>IFERROR(D7/$B59,0)</f>
        <v>3.469814044020457E-11</v>
      </c>
      <c r="E59" s="110">
        <f>IFERROR(E7/$B59,0)</f>
        <v>1.7029913786274649E-10</v>
      </c>
      <c r="F59" s="110">
        <f>IFERROR(F7/$B59,0)</f>
        <v>1.1013562225870382E-5</v>
      </c>
      <c r="G59" s="103">
        <f t="shared" si="35"/>
        <v>1.2580951340076542E-11</v>
      </c>
      <c r="H59" s="103">
        <f t="shared" si="36"/>
        <v>9.7624585926589768E-12</v>
      </c>
      <c r="I59" s="110">
        <f>IFERROR(I7/$B59,0)</f>
        <v>1.8571913161465405E-6</v>
      </c>
      <c r="J59" s="110">
        <f>IFERROR(J7/$B59,0)</f>
        <v>1.8571913161465405E-6</v>
      </c>
      <c r="K59" s="110">
        <f>IFERROR(K7/$B59,0)</f>
        <v>1.8571913161465405E-6</v>
      </c>
      <c r="L59" s="110">
        <f>IFERROR(L7/$B59,0)</f>
        <v>1.8571913161465405E-6</v>
      </c>
      <c r="M59" s="110">
        <f>IFERROR(M7/$B59,0)</f>
        <v>1.8571913161465405E-6</v>
      </c>
      <c r="N59" s="110">
        <f>IFERROR(N7/$B59,0)</f>
        <v>2.2960849369608487E-6</v>
      </c>
      <c r="O59" s="110">
        <f>IFERROR(O7/$B59,0)</f>
        <v>2.1916730328495051E-6</v>
      </c>
      <c r="P59" s="110">
        <f>IFERROR(P7/$B59,0)</f>
        <v>2.1409090909090911E-6</v>
      </c>
      <c r="Q59" s="110">
        <f>IFERROR(Q7/$B59,0)</f>
        <v>2.2771501925545564E-6</v>
      </c>
      <c r="R59" s="110">
        <f>IFERROR(R7/$B59,0)</f>
        <v>2.1878706854642678E-6</v>
      </c>
    </row>
    <row r="60" spans="1:18">
      <c r="A60" s="101" t="s">
        <v>329</v>
      </c>
      <c r="B60" s="107">
        <v>1.9000000000000001E-8</v>
      </c>
      <c r="C60" s="110">
        <f>IFERROR(C12/$B60,0)</f>
        <v>7.1497538763530153E-4</v>
      </c>
      <c r="D60" s="110">
        <f>IFERROR(D12/$B60,0)</f>
        <v>1.8262179179055035E-3</v>
      </c>
      <c r="E60" s="110">
        <f>IFERROR(E12/$B60,0)</f>
        <v>8.9631125190919193E-3</v>
      </c>
      <c r="F60" s="110">
        <f>IFERROR(F12/$B60,0)</f>
        <v>584.89008445123102</v>
      </c>
      <c r="G60" s="103">
        <f t="shared" si="35"/>
        <v>6.6215534045035865E-4</v>
      </c>
      <c r="H60" s="103">
        <f t="shared" si="36"/>
        <v>5.138136142116323E-4</v>
      </c>
      <c r="I60" s="110">
        <f>IFERROR(I12/$B60,0)</f>
        <v>0</v>
      </c>
      <c r="J60" s="110">
        <f>IFERROR(J12/$B60,0)</f>
        <v>0</v>
      </c>
      <c r="K60" s="110">
        <f>IFERROR(K12/$B60,0)</f>
        <v>0</v>
      </c>
      <c r="L60" s="110">
        <f>IFERROR(L12/$B60,0)</f>
        <v>0</v>
      </c>
      <c r="M60" s="110">
        <f>IFERROR(M12/$B60,0)</f>
        <v>0</v>
      </c>
      <c r="N60" s="110">
        <f>IFERROR(N12/$B60,0)</f>
        <v>117.24022749842015</v>
      </c>
      <c r="O60" s="110">
        <f>IFERROR(O12/$B60,0)</f>
        <v>113.5817032679274</v>
      </c>
      <c r="P60" s="110">
        <f>IFERROR(P12/$B60,0)</f>
        <v>112.85916590552961</v>
      </c>
      <c r="Q60" s="110">
        <f>IFERROR(Q12/$B60,0)</f>
        <v>118.52694328966973</v>
      </c>
      <c r="R60" s="110">
        <f>IFERROR(R12/$B60,0)</f>
        <v>116.18982521238161</v>
      </c>
    </row>
    <row r="61" spans="1:18">
      <c r="A61" s="101" t="s">
        <v>330</v>
      </c>
      <c r="B61" s="106">
        <v>1</v>
      </c>
      <c r="C61" s="110">
        <f>IFERROR(C18/$B61,0)</f>
        <v>1.3584532365070731E-11</v>
      </c>
      <c r="D61" s="110">
        <f>IFERROR(D18/$B61,0)</f>
        <v>3.469814044020457E-11</v>
      </c>
      <c r="E61" s="110">
        <f>IFERROR(E18/$B61,0)</f>
        <v>1.7029913786274649E-10</v>
      </c>
      <c r="F61" s="110">
        <f>IFERROR(F18/$B61,0)</f>
        <v>1.1371198955458352E-5</v>
      </c>
      <c r="G61" s="103">
        <f t="shared" si="35"/>
        <v>1.2580951792072996E-11</v>
      </c>
      <c r="H61" s="103">
        <f t="shared" si="36"/>
        <v>9.7624588648203379E-12</v>
      </c>
      <c r="I61" s="110">
        <f>IFERROR(I18/$B61,0)</f>
        <v>2.0482603815937156E-6</v>
      </c>
      <c r="J61" s="110">
        <f>IFERROR(J18/$B61,0)</f>
        <v>2.0482603815937156E-6</v>
      </c>
      <c r="K61" s="110">
        <f>IFERROR(K18/$B61,0)</f>
        <v>2.0482603815937156E-6</v>
      </c>
      <c r="L61" s="110">
        <f>IFERROR(L18/$B61,0)</f>
        <v>2.0482603815937156E-6</v>
      </c>
      <c r="M61" s="110">
        <f>IFERROR(M18/$B61,0)</f>
        <v>2.0482603815937156E-6</v>
      </c>
      <c r="N61" s="110">
        <f>IFERROR(N18/$B61,0)</f>
        <v>2.1267593582887699E-6</v>
      </c>
      <c r="O61" s="110">
        <f>IFERROR(O18/$B61,0)</f>
        <v>2.1262683492145252E-6</v>
      </c>
      <c r="P61" s="110">
        <f>IFERROR(P18/$B61,0)</f>
        <v>2.1404609475032024E-6</v>
      </c>
      <c r="Q61" s="110">
        <f>IFERROR(Q18/$B61,0)</f>
        <v>2.1075313807531394E-6</v>
      </c>
      <c r="R61" s="110">
        <f>IFERROR(R18/$B61,0)</f>
        <v>2.2589160839160836E-6</v>
      </c>
    </row>
    <row r="62" spans="1:18">
      <c r="A62" s="101" t="s">
        <v>331</v>
      </c>
      <c r="B62" s="106">
        <v>1.339E-6</v>
      </c>
      <c r="C62" s="110">
        <f>IFERROR(C27/$B62,0)</f>
        <v>1.0145281826042367E-5</v>
      </c>
      <c r="D62" s="110">
        <f>IFERROR(D27/$B62,0)</f>
        <v>2.5913473069607597E-5</v>
      </c>
      <c r="E62" s="110">
        <f>IFERROR(E27/$B62,0)</f>
        <v>1.2718382215290999E-4</v>
      </c>
      <c r="F62" s="110">
        <f>IFERROR(F27/$B62,0)</f>
        <v>7.9453447721079664</v>
      </c>
      <c r="G62" s="103">
        <f t="shared" si="35"/>
        <v>9.3957810559021743E-6</v>
      </c>
      <c r="H62" s="103">
        <f t="shared" si="36"/>
        <v>7.2908575712067009E-6</v>
      </c>
      <c r="I62" s="110">
        <f>IFERROR(I27/$B62,0)</f>
        <v>1.3666017021242607</v>
      </c>
      <c r="J62" s="110">
        <f>IFERROR(J27/$B62,0)</f>
        <v>1.3666017021242607</v>
      </c>
      <c r="K62" s="110">
        <f>IFERROR(K27/$B62,0)</f>
        <v>1.3666017021242607</v>
      </c>
      <c r="L62" s="110">
        <f>IFERROR(L27/$B62,0)</f>
        <v>1.3666017021242607</v>
      </c>
      <c r="M62" s="110">
        <f>IFERROR(M27/$B62,0)</f>
        <v>1.3666017021242607</v>
      </c>
      <c r="N62" s="110">
        <f>IFERROR(N27/$B62,0)</f>
        <v>1.5365351235786082</v>
      </c>
      <c r="O62" s="110">
        <f>IFERROR(O27/$B62,0)</f>
        <v>1.6277233241975206</v>
      </c>
      <c r="P62" s="110">
        <f>IFERROR(P27/$B62,0)</f>
        <v>1.6465627145238799</v>
      </c>
      <c r="Q62" s="110">
        <f>IFERROR(Q27/$B62,0)</f>
        <v>1.6333783146907666</v>
      </c>
      <c r="R62" s="110">
        <f>IFERROR(R27/$B62,0)</f>
        <v>1.5783618920288087</v>
      </c>
    </row>
    <row r="63" spans="1:18">
      <c r="A63" s="98" t="s">
        <v>48</v>
      </c>
      <c r="B63" s="98" t="s">
        <v>24</v>
      </c>
      <c r="C63" s="109">
        <f t="shared" ref="C63:F63" si="37">1/SUM(1/C64,1/C65,1/C66,1/C67,1/C68,1/C69,1/C70,1/C71,1/C72,1/C73,1/C74,1/C75,1/C76)</f>
        <v>1.698066257387094E-12</v>
      </c>
      <c r="D63" s="109">
        <f t="shared" si="37"/>
        <v>4.3372668187745292E-12</v>
      </c>
      <c r="E63" s="109">
        <f t="shared" si="37"/>
        <v>2.128738861930909E-11</v>
      </c>
      <c r="F63" s="109">
        <f t="shared" si="37"/>
        <v>1.3882207567063838E-6</v>
      </c>
      <c r="G63" s="109">
        <f>1/SUM(1/G64,1/G65,1/G66,1/G67,1/G68,1/G69,1/G70,1/G71,1/G72,1/G73,1/G74,1/G75,1/G76)</f>
        <v>1.5726186654723829E-12</v>
      </c>
      <c r="H63" s="109">
        <f t="shared" ref="H63:R63" si="38">1/SUM(1/H64,1/H65,1/H66,1/H67,1/H68,1/H69,1/H70,1/H71,1/H72,1/H73,1/H74,1/H75,1/H76)</f>
        <v>1.2203071259159307E-12</v>
      </c>
      <c r="I63" s="109">
        <f>1/SUM(1/I64,1/I65,1/I66,1/I67,1/I68,1/I69,1/I70,1/I72,1/I73,1/I75,1/I76)</f>
        <v>2.4377994251538353E-7</v>
      </c>
      <c r="J63" s="109">
        <f t="shared" ref="J63:M63" si="39">1/SUM(1/J64,1/J65,1/J66,1/J67,1/J68,1/J69,1/J70,1/J72,1/J73,1/J75,1/J76)</f>
        <v>2.4377994251538353E-7</v>
      </c>
      <c r="K63" s="109">
        <f t="shared" si="39"/>
        <v>2.4377994251538353E-7</v>
      </c>
      <c r="L63" s="109">
        <f t="shared" si="39"/>
        <v>2.4377994251538353E-7</v>
      </c>
      <c r="M63" s="109">
        <f t="shared" si="39"/>
        <v>2.4377994251538353E-7</v>
      </c>
      <c r="N63" s="109">
        <f t="shared" si="38"/>
        <v>2.6931317564413107E-7</v>
      </c>
      <c r="O63" s="109">
        <f t="shared" si="38"/>
        <v>2.6705768928822852E-7</v>
      </c>
      <c r="P63" s="109">
        <f t="shared" si="38"/>
        <v>2.6736206760230185E-7</v>
      </c>
      <c r="Q63" s="109">
        <f t="shared" si="38"/>
        <v>2.7108100734635872E-7</v>
      </c>
      <c r="R63" s="109">
        <f t="shared" si="38"/>
        <v>2.7577339976493315E-7</v>
      </c>
    </row>
    <row r="64" spans="1:18">
      <c r="A64" s="101" t="s">
        <v>319</v>
      </c>
      <c r="B64" s="106">
        <v>1</v>
      </c>
      <c r="C64" s="111">
        <f>IFERROR(C25/$B64,0)</f>
        <v>1.3584532365070731E-11</v>
      </c>
      <c r="D64" s="111">
        <f>IFERROR(D25/$B64,0)</f>
        <v>3.469814044020457E-11</v>
      </c>
      <c r="E64" s="111">
        <f>IFERROR(E25/$B64,0)</f>
        <v>1.7029913786274649E-10</v>
      </c>
      <c r="F64" s="111">
        <f>IFERROR(F25/$B64,0)</f>
        <v>1.1372079011100753E-5</v>
      </c>
      <c r="G64" s="103">
        <f t="shared" ref="G64:G76" si="40">(IF(AND(C64&lt;&gt;0,E64&lt;&gt;0,F64&lt;&gt;0),1/((1/C64)+(1/E64)+(1/F64)),IF(AND(C64&lt;&gt;0,E64&lt;&gt;0,F64=0), 1/((1/C64)+(1/E64)),IF(AND(C64&lt;&gt;0,E64=0,F64&lt;&gt;0),1/((1/C64)+(1/F64)),IF(AND(C64=0,E64&lt;&gt;0,F64&lt;&gt;0),1/((1/E64)+(1/F64)),IF(AND(C64&lt;&gt;0,E64=0,F64=0),1/(1/C64),IF(AND(C64=0,E64&lt;&gt;0,F64=0),1/(1/E64),IF(AND(C64=0,E64=0,F64&lt;&gt;0),1/(1/F64),IF(AND(C64=0,E64=0,F64=0),0)))))))))</f>
        <v>1.2580951793150184E-11</v>
      </c>
      <c r="H64" s="103">
        <f t="shared" ref="H64:H76" si="41">(IF(AND(C64&lt;&gt;0,D64&lt;&gt;0,F64&lt;&gt;0),1/((1/C64)+(1/D64)+(1/F64)),IF(AND(C64&lt;&gt;0,D64&lt;&gt;0,F64=0), 1/((1/C64)+(1/D64)),IF(AND(C64&lt;&gt;0,D64=0,F64&lt;&gt;0),1/((1/C64)+(1/F64)),IF(AND(C64=0,D64&lt;&gt;0,F64&lt;&gt;0),1/((1/D64)+(1/F64)),IF(AND(C64&lt;&gt;0,D64=0,F64=0),1/(1/C64),IF(AND(C64=0,D64&lt;&gt;0,F64=0),1/(1/D64),IF(AND(C64=0,D64=0,F64&lt;&gt;0),1/(1/F64),IF(AND(C64=0,D64=0,F64=0),0)))))))))</f>
        <v>9.7624588654689476E-12</v>
      </c>
      <c r="I64" s="111">
        <f>IFERROR(I25/$B64,0)</f>
        <v>1.9929019929019931E-6</v>
      </c>
      <c r="J64" s="111">
        <f>IFERROR(J25/$B64,0)</f>
        <v>1.9929019929019931E-6</v>
      </c>
      <c r="K64" s="111">
        <f>IFERROR(K25/$B64,0)</f>
        <v>1.9929019929019931E-6</v>
      </c>
      <c r="L64" s="111">
        <f>IFERROR(L25/$B64,0)</f>
        <v>1.9929019929019931E-6</v>
      </c>
      <c r="M64" s="111">
        <f>IFERROR(M25/$B64,0)</f>
        <v>1.9929019929019931E-6</v>
      </c>
      <c r="N64" s="111">
        <f>IFERROR(N25/$B64,0)</f>
        <v>2.1108433734939768E-6</v>
      </c>
      <c r="O64" s="111">
        <f>IFERROR(O25/$B64,0)</f>
        <v>2.1191371340523881E-6</v>
      </c>
      <c r="P64" s="111">
        <f>IFERROR(P25/$B64,0)</f>
        <v>2.1363125638406541E-6</v>
      </c>
      <c r="Q64" s="111">
        <f>IFERROR(Q25/$B64,0)</f>
        <v>2.1644755244755251E-6</v>
      </c>
      <c r="R64" s="111">
        <f>IFERROR(R25/$B64,0)</f>
        <v>2.2590909090909096E-6</v>
      </c>
    </row>
    <row r="65" spans="1:18">
      <c r="A65" s="101" t="s">
        <v>320</v>
      </c>
      <c r="B65" s="106">
        <v>1</v>
      </c>
      <c r="C65" s="111">
        <f>IFERROR(C21/$B65,0)</f>
        <v>1.3584532365070731E-11</v>
      </c>
      <c r="D65" s="111">
        <f>IFERROR(D21/$B65,0)</f>
        <v>3.469814044020457E-11</v>
      </c>
      <c r="E65" s="111">
        <f>IFERROR(E21/$B65,0)</f>
        <v>1.7029913786274649E-10</v>
      </c>
      <c r="F65" s="111">
        <f>IFERROR(F21/$B65,0)</f>
        <v>1.113563739517579E-5</v>
      </c>
      <c r="G65" s="103">
        <f t="shared" si="40"/>
        <v>1.2580951497624005E-11</v>
      </c>
      <c r="H65" s="103">
        <f t="shared" si="41"/>
        <v>9.7624586875232887E-12</v>
      </c>
      <c r="I65" s="111">
        <f>IFERROR(I21/$B65,0)</f>
        <v>2.0524835988753512E-6</v>
      </c>
      <c r="J65" s="111">
        <f>IFERROR(J21/$B65,0)</f>
        <v>2.0524835988753512E-6</v>
      </c>
      <c r="K65" s="111">
        <f>IFERROR(K21/$B65,0)</f>
        <v>2.0524835988753512E-6</v>
      </c>
      <c r="L65" s="111">
        <f>IFERROR(L21/$B65,0)</f>
        <v>2.0524835988753512E-6</v>
      </c>
      <c r="M65" s="111">
        <f>IFERROR(M21/$B65,0)</f>
        <v>2.0524835988753512E-6</v>
      </c>
      <c r="N65" s="111">
        <f>IFERROR(N21/$B65,0)</f>
        <v>2.2121212121212124E-6</v>
      </c>
      <c r="O65" s="111">
        <f>IFERROR(O21/$B65,0)</f>
        <v>2.2121212121212124E-6</v>
      </c>
      <c r="P65" s="111">
        <f>IFERROR(P21/$B65,0)</f>
        <v>2.2121212121212124E-6</v>
      </c>
      <c r="Q65" s="111">
        <f>IFERROR(Q21/$B65,0)</f>
        <v>2.2121212121212124E-6</v>
      </c>
      <c r="R65" s="111">
        <f>IFERROR(R21/$B65,0)</f>
        <v>2.2121212121212124E-6</v>
      </c>
    </row>
    <row r="66" spans="1:18">
      <c r="A66" s="101" t="s">
        <v>321</v>
      </c>
      <c r="B66" s="106">
        <v>0.99980000000000002</v>
      </c>
      <c r="C66" s="111">
        <f>IFERROR(C17/$B66,0)</f>
        <v>1.3587249815033737E-11</v>
      </c>
      <c r="D66" s="111">
        <f>IFERROR(D17/$B66,0)</f>
        <v>3.4705081456495867E-11</v>
      </c>
      <c r="E66" s="111">
        <f>IFERROR(E17/$B66,0)</f>
        <v>1.7033320450364723E-10</v>
      </c>
      <c r="F66" s="111">
        <f>IFERROR(F17/$B66,0)</f>
        <v>1.1117046528976583E-5</v>
      </c>
      <c r="G66" s="103">
        <f t="shared" si="40"/>
        <v>1.2583468164639226E-11</v>
      </c>
      <c r="H66" s="103">
        <f t="shared" si="41"/>
        <v>9.7644115538066893E-12</v>
      </c>
      <c r="I66" s="111">
        <f>IFERROR(I17/$B66,0)</f>
        <v>1.9184078539302181E-6</v>
      </c>
      <c r="J66" s="111">
        <f>IFERROR(J17/$B66,0)</f>
        <v>1.9184078539302181E-6</v>
      </c>
      <c r="K66" s="111">
        <f>IFERROR(K17/$B66,0)</f>
        <v>1.9184078539302181E-6</v>
      </c>
      <c r="L66" s="111">
        <f>IFERROR(L17/$B66,0)</f>
        <v>1.9184078539302181E-6</v>
      </c>
      <c r="M66" s="111">
        <f>IFERROR(M17/$B66,0)</f>
        <v>1.9184078539302181E-6</v>
      </c>
      <c r="N66" s="111">
        <f>IFERROR(N17/$B66,0)</f>
        <v>2.1542324993924396E-6</v>
      </c>
      <c r="O66" s="111">
        <f>IFERROR(O17/$B66,0)</f>
        <v>2.1514124661387287E-6</v>
      </c>
      <c r="P66" s="111">
        <f>IFERROR(P17/$B66,0)</f>
        <v>2.1419104294502901E-6</v>
      </c>
      <c r="Q66" s="111">
        <f>IFERROR(Q17/$B66,0)</f>
        <v>2.2649941448867104E-6</v>
      </c>
      <c r="R66" s="111">
        <f>IFERROR(R17/$B66,0)</f>
        <v>2.2084280917355946E-6</v>
      </c>
    </row>
    <row r="67" spans="1:18">
      <c r="A67" s="101" t="s">
        <v>322</v>
      </c>
      <c r="B67" s="106">
        <v>2.0000000000000001E-4</v>
      </c>
      <c r="C67" s="111">
        <f>IFERROR(C5/$B67,0)</f>
        <v>6.7922661825353648E-8</v>
      </c>
      <c r="D67" s="111">
        <f>IFERROR(D5/$B67,0)</f>
        <v>1.7349070220102284E-7</v>
      </c>
      <c r="E67" s="111">
        <f>IFERROR(E5/$B67,0)</f>
        <v>8.5149568931373237E-7</v>
      </c>
      <c r="F67" s="111">
        <f>IFERROR(F5/$B67,0)</f>
        <v>5.5678186975878945E-2</v>
      </c>
      <c r="G67" s="103">
        <f t="shared" si="40"/>
        <v>6.2904757488120019E-8</v>
      </c>
      <c r="H67" s="103">
        <f t="shared" si="41"/>
        <v>4.881229343761644E-8</v>
      </c>
      <c r="I67" s="111">
        <f>IFERROR(I5/$B67,0)</f>
        <v>8.3231985405898441E-3</v>
      </c>
      <c r="J67" s="111">
        <f>IFERROR(J5/$B67,0)</f>
        <v>8.3231985405898441E-3</v>
      </c>
      <c r="K67" s="111">
        <f>IFERROR(K5/$B67,0)</f>
        <v>8.3231985405898441E-3</v>
      </c>
      <c r="L67" s="111">
        <f>IFERROR(L5/$B67,0)</f>
        <v>8.3231985405898441E-3</v>
      </c>
      <c r="M67" s="111">
        <f>IFERROR(M5/$B67,0)</f>
        <v>8.3231985405898441E-3</v>
      </c>
      <c r="N67" s="111">
        <f>IFERROR(N5/$B67,0)</f>
        <v>1.1060606060606061E-2</v>
      </c>
      <c r="O67" s="111">
        <f>IFERROR(O5/$B67,0)</f>
        <v>1.1060606060606061E-2</v>
      </c>
      <c r="P67" s="111">
        <f>IFERROR(P5/$B67,0)</f>
        <v>1.1060606060606061E-2</v>
      </c>
      <c r="Q67" s="111">
        <f>IFERROR(Q5/$B67,0)</f>
        <v>1.1060606060606061E-2</v>
      </c>
      <c r="R67" s="111">
        <f>IFERROR(R5/$B67,0)</f>
        <v>1.1060606060606061E-2</v>
      </c>
    </row>
    <row r="68" spans="1:18">
      <c r="A68" s="101" t="s">
        <v>323</v>
      </c>
      <c r="B68" s="106">
        <v>0.99999979999999999</v>
      </c>
      <c r="C68" s="111">
        <f>IFERROR(C9/$B68,0)</f>
        <v>1.3584535081977746E-11</v>
      </c>
      <c r="D68" s="111">
        <f>IFERROR(D9/$B68,0)</f>
        <v>3.4698147379834045E-11</v>
      </c>
      <c r="E68" s="111">
        <f>IFERROR(E9/$B68,0)</f>
        <v>1.7029917192258087E-10</v>
      </c>
      <c r="F68" s="111">
        <f>IFERROR(F9/$B68,0)</f>
        <v>1.1574791607408655E-5</v>
      </c>
      <c r="G68" s="103">
        <f t="shared" si="40"/>
        <v>1.258095455309401E-11</v>
      </c>
      <c r="H68" s="103">
        <f t="shared" si="41"/>
        <v>9.7624609647324786E-12</v>
      </c>
      <c r="I68" s="111">
        <f>IFERROR(I9/$B68,0)</f>
        <v>2.1067825281386127E-6</v>
      </c>
      <c r="J68" s="111">
        <f>IFERROR(J9/$B68,0)</f>
        <v>2.1067825281386127E-6</v>
      </c>
      <c r="K68" s="111">
        <f>IFERROR(K9/$B68,0)</f>
        <v>2.1067825281386127E-6</v>
      </c>
      <c r="L68" s="111">
        <f>IFERROR(L9/$B68,0)</f>
        <v>2.1067825281386127E-6</v>
      </c>
      <c r="M68" s="111">
        <f>IFERROR(M9/$B68,0)</f>
        <v>2.1067825281386127E-6</v>
      </c>
      <c r="N68" s="111">
        <f>IFERROR(N9/$B68,0)</f>
        <v>2.1126776535613853E-6</v>
      </c>
      <c r="O68" s="111">
        <f>IFERROR(O9/$B68,0)</f>
        <v>2.1302731533273593E-6</v>
      </c>
      <c r="P68" s="111">
        <f>IFERROR(P9/$B68,0)</f>
        <v>2.1078307641436417E-6</v>
      </c>
      <c r="Q68" s="111">
        <f>IFERROR(Q9/$B68,0)</f>
        <v>2.1236367883637214E-6</v>
      </c>
      <c r="R68" s="111">
        <f>IFERROR(R9/$B68,0)</f>
        <v>2.2993602550064954E-6</v>
      </c>
    </row>
    <row r="69" spans="1:18">
      <c r="A69" s="101" t="s">
        <v>324</v>
      </c>
      <c r="B69" s="106">
        <v>1.9999999999999999E-7</v>
      </c>
      <c r="C69" s="111">
        <f>IFERROR(C24/$B69,0)</f>
        <v>6.7922661825353653E-5</v>
      </c>
      <c r="D69" s="111">
        <f>IFERROR(D24/$B69,0)</f>
        <v>1.7349070220102285E-4</v>
      </c>
      <c r="E69" s="111">
        <f>IFERROR(E24/$B69,0)</f>
        <v>8.5149568931373247E-4</v>
      </c>
      <c r="F69" s="111">
        <f>IFERROR(F24/$B69,0)</f>
        <v>56.55312991407132</v>
      </c>
      <c r="G69" s="103">
        <f t="shared" si="40"/>
        <v>6.2904758587644733E-5</v>
      </c>
      <c r="H69" s="103">
        <f t="shared" si="41"/>
        <v>4.8812294099675046E-5</v>
      </c>
      <c r="I69" s="111">
        <f>IFERROR(I24/$B69,0)</f>
        <v>10.065263351410977</v>
      </c>
      <c r="J69" s="111">
        <f>IFERROR(J24/$B69,0)</f>
        <v>10.065263351410977</v>
      </c>
      <c r="K69" s="111">
        <f>IFERROR(K24/$B69,0)</f>
        <v>10.065263351410977</v>
      </c>
      <c r="L69" s="111">
        <f>IFERROR(L24/$B69,0)</f>
        <v>10.065263351410977</v>
      </c>
      <c r="M69" s="111">
        <f>IFERROR(M24/$B69,0)</f>
        <v>10.065263351410977</v>
      </c>
      <c r="N69" s="111">
        <f>IFERROR(N24/$B69,0)</f>
        <v>10.89824854045038</v>
      </c>
      <c r="O69" s="111">
        <f>IFERROR(O24/$B69,0)</f>
        <v>10.659292035398234</v>
      </c>
      <c r="P69" s="111">
        <f>IFERROR(P24/$B69,0)</f>
        <v>10.830311916822179</v>
      </c>
      <c r="Q69" s="111">
        <f>IFERROR(Q24/$B69,0)</f>
        <v>10.423607805806762</v>
      </c>
      <c r="R69" s="111">
        <f>IFERROR(R24/$B69,0)</f>
        <v>11.234415584415583</v>
      </c>
    </row>
    <row r="70" spans="1:18">
      <c r="A70" s="101" t="s">
        <v>325</v>
      </c>
      <c r="B70" s="106">
        <v>0.99979000004200003</v>
      </c>
      <c r="C70" s="111">
        <f>IFERROR(C20/$B70,0)</f>
        <v>1.3587385715500314E-11</v>
      </c>
      <c r="D70" s="111">
        <f>IFERROR(D20/$B70,0)</f>
        <v>3.4705428578748476E-11</v>
      </c>
      <c r="E70" s="111">
        <f>IFERROR(E20/$B70,0)</f>
        <v>1.7033490818631154E-10</v>
      </c>
      <c r="F70" s="111">
        <f>IFERROR(F20/$B70,0)</f>
        <v>1.140137445957071E-5</v>
      </c>
      <c r="G70" s="103">
        <f t="shared" si="40"/>
        <v>1.2583594380288261E-11</v>
      </c>
      <c r="H70" s="103">
        <f t="shared" si="41"/>
        <v>9.7645094318175742E-12</v>
      </c>
      <c r="I70" s="111">
        <f>IFERROR(I20/$B70,0)</f>
        <v>2.0486906065350427E-6</v>
      </c>
      <c r="J70" s="111">
        <f>IFERROR(J20/$B70,0)</f>
        <v>2.0486906065350427E-6</v>
      </c>
      <c r="K70" s="111">
        <f>IFERROR(K20/$B70,0)</f>
        <v>2.0486906065350427E-6</v>
      </c>
      <c r="L70" s="111">
        <f>IFERROR(L20/$B70,0)</f>
        <v>2.0486906065350427E-6</v>
      </c>
      <c r="M70" s="111">
        <f>IFERROR(M20/$B70,0)</f>
        <v>2.0486906065350427E-6</v>
      </c>
      <c r="N70" s="111">
        <f>IFERROR(N20/$B70,0)</f>
        <v>2.1343507750999983E-6</v>
      </c>
      <c r="O70" s="111">
        <f>IFERROR(O20/$B70,0)</f>
        <v>2.1267243144138105E-6</v>
      </c>
      <c r="P70" s="111">
        <f>IFERROR(P20/$B70,0)</f>
        <v>2.1390356109748794E-6</v>
      </c>
      <c r="Q70" s="111">
        <f>IFERROR(Q20/$B70,0)</f>
        <v>2.1084641677610074E-6</v>
      </c>
      <c r="R70" s="111">
        <f>IFERROR(R20/$B70,0)</f>
        <v>2.2649105205490795E-6</v>
      </c>
    </row>
    <row r="71" spans="1:18">
      <c r="A71" s="101" t="s">
        <v>326</v>
      </c>
      <c r="B71" s="106">
        <v>2.0999995799999999E-4</v>
      </c>
      <c r="C71" s="111">
        <f>IFERROR(C29/$B71,0)</f>
        <v>6.4688262295132127E-8</v>
      </c>
      <c r="D71" s="111">
        <f>IFERROR(D29/$B71,0)</f>
        <v>1.65229273237305E-7</v>
      </c>
      <c r="E71" s="111">
        <f>IFERROR(E29/$B71,0)</f>
        <v>8.1094843772657564E-7</v>
      </c>
      <c r="F71" s="111">
        <f>IFERROR(F29/$B71,0)</f>
        <v>5.4665867236763692E-2</v>
      </c>
      <c r="G71" s="103">
        <f t="shared" si="40"/>
        <v>5.9909306857047069E-8</v>
      </c>
      <c r="H71" s="103">
        <f t="shared" si="41"/>
        <v>4.6487909031537571E-8</v>
      </c>
      <c r="I71" s="111">
        <f>IFERROR(I29/$B71,0)</f>
        <v>0</v>
      </c>
      <c r="J71" s="111">
        <f>IFERROR(J29/$B71,0)</f>
        <v>0</v>
      </c>
      <c r="K71" s="111">
        <f>IFERROR(K29/$B71,0)</f>
        <v>0</v>
      </c>
      <c r="L71" s="111">
        <f>IFERROR(L29/$B71,0)</f>
        <v>0</v>
      </c>
      <c r="M71" s="111">
        <f>IFERROR(M29/$B71,0)</f>
        <v>0</v>
      </c>
      <c r="N71" s="111">
        <f>IFERROR(N29/$B71,0)</f>
        <v>1.0102194909517125E-2</v>
      </c>
      <c r="O71" s="111">
        <f>IFERROR(O29/$B71,0)</f>
        <v>1.0079291147778939E-2</v>
      </c>
      <c r="P71" s="111">
        <f>IFERROR(P29/$B71,0)</f>
        <v>1.0052621804523465E-2</v>
      </c>
      <c r="Q71" s="111">
        <f>IFERROR(Q29/$B71,0)</f>
        <v>1.0151450581738664E-2</v>
      </c>
      <c r="R71" s="111">
        <f>IFERROR(R29/$B71,0)</f>
        <v>1.0859506304132667E-2</v>
      </c>
    </row>
    <row r="72" spans="1:18">
      <c r="A72" s="101" t="s">
        <v>327</v>
      </c>
      <c r="B72" s="106">
        <v>1</v>
      </c>
      <c r="C72" s="111">
        <f>IFERROR(C16/$B72,0)</f>
        <v>1.3584532365070731E-11</v>
      </c>
      <c r="D72" s="111">
        <f>IFERROR(D16/$B72,0)</f>
        <v>3.469814044020457E-11</v>
      </c>
      <c r="E72" s="111">
        <f>IFERROR(E16/$B72,0)</f>
        <v>1.7029913786274649E-10</v>
      </c>
      <c r="F72" s="111">
        <f>IFERROR(F16/$B72,0)</f>
        <v>1.0022073655658212E-5</v>
      </c>
      <c r="G72" s="103">
        <f t="shared" si="40"/>
        <v>1.2580949918306928E-11</v>
      </c>
      <c r="H72" s="103">
        <f t="shared" si="41"/>
        <v>9.7624577365664939E-12</v>
      </c>
      <c r="I72" s="111">
        <f>IFERROR(I16/$B72,0)</f>
        <v>1.6604746379558723E-6</v>
      </c>
      <c r="J72" s="111">
        <f>IFERROR(J16/$B72,0)</f>
        <v>1.6604746379558723E-6</v>
      </c>
      <c r="K72" s="111">
        <f>IFERROR(K16/$B72,0)</f>
        <v>1.6604746379558723E-6</v>
      </c>
      <c r="L72" s="111">
        <f>IFERROR(L16/$B72,0)</f>
        <v>1.6604746379558723E-6</v>
      </c>
      <c r="M72" s="111">
        <f>IFERROR(M16/$B72,0)</f>
        <v>1.6604746379558723E-6</v>
      </c>
      <c r="N72" s="111">
        <f>IFERROR(N16/$B72,0)</f>
        <v>2.103602058319041E-6</v>
      </c>
      <c r="O72" s="111">
        <f>IFERROR(O16/$B72,0)</f>
        <v>2.0435144124168522E-6</v>
      </c>
      <c r="P72" s="111">
        <f>IFERROR(P16/$B72,0)</f>
        <v>2.0971853769006801E-6</v>
      </c>
      <c r="Q72" s="111">
        <f>IFERROR(Q16/$B72,0)</f>
        <v>2.1080213903743329E-6</v>
      </c>
      <c r="R72" s="111">
        <f>IFERROR(R16/$B72,0)</f>
        <v>1.9909090909090913E-6</v>
      </c>
    </row>
    <row r="73" spans="1:18">
      <c r="A73" s="101" t="s">
        <v>328</v>
      </c>
      <c r="B73" s="106">
        <v>1</v>
      </c>
      <c r="C73" s="111">
        <f>IFERROR(C7/$B73,0)</f>
        <v>1.3584532365070731E-11</v>
      </c>
      <c r="D73" s="111">
        <f>IFERROR(D7/$B73,0)</f>
        <v>3.469814044020457E-11</v>
      </c>
      <c r="E73" s="111">
        <f>IFERROR(E7/$B73,0)</f>
        <v>1.7029913786274649E-10</v>
      </c>
      <c r="F73" s="111">
        <f>IFERROR(F7/$B73,0)</f>
        <v>1.1013562225870382E-5</v>
      </c>
      <c r="G73" s="103">
        <f t="shared" si="40"/>
        <v>1.2580951340076542E-11</v>
      </c>
      <c r="H73" s="103">
        <f t="shared" si="41"/>
        <v>9.7624585926589768E-12</v>
      </c>
      <c r="I73" s="111">
        <f>IFERROR(I7/$B73,0)</f>
        <v>1.8571913161465405E-6</v>
      </c>
      <c r="J73" s="111">
        <f>IFERROR(J7/$B73,0)</f>
        <v>1.8571913161465405E-6</v>
      </c>
      <c r="K73" s="111">
        <f>IFERROR(K7/$B73,0)</f>
        <v>1.8571913161465405E-6</v>
      </c>
      <c r="L73" s="111">
        <f>IFERROR(L7/$B73,0)</f>
        <v>1.8571913161465405E-6</v>
      </c>
      <c r="M73" s="111">
        <f>IFERROR(M7/$B73,0)</f>
        <v>1.8571913161465405E-6</v>
      </c>
      <c r="N73" s="111">
        <f>IFERROR(N7/$B73,0)</f>
        <v>2.2960849369608487E-6</v>
      </c>
      <c r="O73" s="111">
        <f>IFERROR(O7/$B73,0)</f>
        <v>2.1916730328495051E-6</v>
      </c>
      <c r="P73" s="111">
        <f>IFERROR(P7/$B73,0)</f>
        <v>2.1409090909090911E-6</v>
      </c>
      <c r="Q73" s="111">
        <f>IFERROR(Q7/$B73,0)</f>
        <v>2.2771501925545564E-6</v>
      </c>
      <c r="R73" s="111">
        <f>IFERROR(R7/$B73,0)</f>
        <v>2.1878706854642678E-6</v>
      </c>
    </row>
    <row r="74" spans="1:18">
      <c r="A74" s="101" t="s">
        <v>329</v>
      </c>
      <c r="B74" s="107">
        <v>1.9000000000000001E-8</v>
      </c>
      <c r="C74" s="111">
        <f>IFERROR(C12/$B74,0)</f>
        <v>7.1497538763530153E-4</v>
      </c>
      <c r="D74" s="111">
        <f>IFERROR(D12/$B74,0)</f>
        <v>1.8262179179055035E-3</v>
      </c>
      <c r="E74" s="111">
        <f>IFERROR(E12/$B74,0)</f>
        <v>8.9631125190919193E-3</v>
      </c>
      <c r="F74" s="111">
        <f>IFERROR(F12/$B74,0)</f>
        <v>584.89008445123102</v>
      </c>
      <c r="G74" s="103">
        <f t="shared" si="40"/>
        <v>6.6215534045035865E-4</v>
      </c>
      <c r="H74" s="103">
        <f t="shared" si="41"/>
        <v>5.138136142116323E-4</v>
      </c>
      <c r="I74" s="111">
        <f>IFERROR(I12/$B74,0)</f>
        <v>0</v>
      </c>
      <c r="J74" s="111">
        <f>IFERROR(J12/$B74,0)</f>
        <v>0</v>
      </c>
      <c r="K74" s="111">
        <f>IFERROR(K12/$B74,0)</f>
        <v>0</v>
      </c>
      <c r="L74" s="111">
        <f>IFERROR(L12/$B74,0)</f>
        <v>0</v>
      </c>
      <c r="M74" s="111">
        <f>IFERROR(M12/$B74,0)</f>
        <v>0</v>
      </c>
      <c r="N74" s="111">
        <f>IFERROR(N12/$B74,0)</f>
        <v>117.24022749842015</v>
      </c>
      <c r="O74" s="111">
        <f>IFERROR(O12/$B74,0)</f>
        <v>113.5817032679274</v>
      </c>
      <c r="P74" s="111">
        <f>IFERROR(P12/$B74,0)</f>
        <v>112.85916590552961</v>
      </c>
      <c r="Q74" s="111">
        <f>IFERROR(Q12/$B74,0)</f>
        <v>118.52694328966973</v>
      </c>
      <c r="R74" s="111">
        <f>IFERROR(R12/$B74,0)</f>
        <v>116.18982521238161</v>
      </c>
    </row>
    <row r="75" spans="1:18">
      <c r="A75" s="101" t="s">
        <v>330</v>
      </c>
      <c r="B75" s="106">
        <v>1</v>
      </c>
      <c r="C75" s="111">
        <f>IFERROR(C18/$B75,0)</f>
        <v>1.3584532365070731E-11</v>
      </c>
      <c r="D75" s="111">
        <f>IFERROR(D18/$B75,0)</f>
        <v>3.469814044020457E-11</v>
      </c>
      <c r="E75" s="111">
        <f>IFERROR(E18/$B75,0)</f>
        <v>1.7029913786274649E-10</v>
      </c>
      <c r="F75" s="111">
        <f>IFERROR(F18/$B75,0)</f>
        <v>1.1371198955458352E-5</v>
      </c>
      <c r="G75" s="103">
        <f t="shared" si="40"/>
        <v>1.2580951792072996E-11</v>
      </c>
      <c r="H75" s="103">
        <f t="shared" si="41"/>
        <v>9.7624588648203379E-12</v>
      </c>
      <c r="I75" s="111">
        <f>IFERROR(I18/$B75,0)</f>
        <v>2.0482603815937156E-6</v>
      </c>
      <c r="J75" s="111">
        <f>IFERROR(J18/$B75,0)</f>
        <v>2.0482603815937156E-6</v>
      </c>
      <c r="K75" s="111">
        <f>IFERROR(K18/$B75,0)</f>
        <v>2.0482603815937156E-6</v>
      </c>
      <c r="L75" s="111">
        <f>IFERROR(L18/$B75,0)</f>
        <v>2.0482603815937156E-6</v>
      </c>
      <c r="M75" s="111">
        <f>IFERROR(M18/$B75,0)</f>
        <v>2.0482603815937156E-6</v>
      </c>
      <c r="N75" s="111">
        <f>IFERROR(N18/$B75,0)</f>
        <v>2.1267593582887699E-6</v>
      </c>
      <c r="O75" s="111">
        <f>IFERROR(O18/$B75,0)</f>
        <v>2.1262683492145252E-6</v>
      </c>
      <c r="P75" s="111">
        <f>IFERROR(P18/$B75,0)</f>
        <v>2.1404609475032024E-6</v>
      </c>
      <c r="Q75" s="111">
        <f>IFERROR(Q18/$B75,0)</f>
        <v>2.1075313807531394E-6</v>
      </c>
      <c r="R75" s="111">
        <f>IFERROR(R18/$B75,0)</f>
        <v>2.2589160839160836E-6</v>
      </c>
    </row>
    <row r="76" spans="1:18">
      <c r="A76" s="101" t="s">
        <v>331</v>
      </c>
      <c r="B76" s="106">
        <v>1.339E-6</v>
      </c>
      <c r="C76" s="111">
        <f>IFERROR(C27/$B76,0)</f>
        <v>1.0145281826042367E-5</v>
      </c>
      <c r="D76" s="111">
        <f>IFERROR(D27/$B76,0)</f>
        <v>2.5913473069607597E-5</v>
      </c>
      <c r="E76" s="111">
        <f>IFERROR(E27/$B76,0)</f>
        <v>1.2718382215290999E-4</v>
      </c>
      <c r="F76" s="111">
        <f>IFERROR(F27/$B76,0)</f>
        <v>7.9453447721079664</v>
      </c>
      <c r="G76" s="103">
        <f t="shared" si="40"/>
        <v>9.3957810559021743E-6</v>
      </c>
      <c r="H76" s="103">
        <f t="shared" si="41"/>
        <v>7.2908575712067009E-6</v>
      </c>
      <c r="I76" s="111">
        <f>IFERROR(I27/$B76,0)</f>
        <v>1.3666017021242607</v>
      </c>
      <c r="J76" s="111">
        <f>IFERROR(J27/$B76,0)</f>
        <v>1.3666017021242607</v>
      </c>
      <c r="K76" s="111">
        <f>IFERROR(K27/$B76,0)</f>
        <v>1.3666017021242607</v>
      </c>
      <c r="L76" s="111">
        <f>IFERROR(L27/$B76,0)</f>
        <v>1.3666017021242607</v>
      </c>
      <c r="M76" s="111">
        <f>IFERROR(M27/$B76,0)</f>
        <v>1.3666017021242607</v>
      </c>
      <c r="N76" s="111">
        <f>IFERROR(N27/$B76,0)</f>
        <v>1.5365351235786082</v>
      </c>
      <c r="O76" s="111">
        <f>IFERROR(O27/$B76,0)</f>
        <v>1.6277233241975206</v>
      </c>
      <c r="P76" s="111">
        <f>IFERROR(P27/$B76,0)</f>
        <v>1.6465627145238799</v>
      </c>
      <c r="Q76" s="111">
        <f>IFERROR(Q27/$B76,0)</f>
        <v>1.6333783146907666</v>
      </c>
      <c r="R76" s="111">
        <f>IFERROR(R27/$B76,0)</f>
        <v>1.5783618920288087</v>
      </c>
    </row>
  </sheetData>
  <sheetProtection algorithmName="SHA-512" hashValue="FeYoNiTogXIm6efaK33bpSOIZl2QyzAkqdxgu97umGtA0P/f4RKt5iy0Rbagw7Xf6r9xuRnd0xFBgu6B53WhqA==" saltValue="MrNSmle3IxZiFXwqs+NtIQ==" spinCount="100000" sheet="1" objects="1" scenarios="1" formatColumns="0" autoFilter="0"/>
  <autoFilter ref="A1:R76" xr:uid="{00000000-0009-0000-0000-000010000000}"/>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499984740745262"/>
  </sheetPr>
  <dimension ref="A1:R76"/>
  <sheetViews>
    <sheetView workbookViewId="0">
      <pane xSplit="2" ySplit="1" topLeftCell="C2" activePane="bottomRight" state="frozen"/>
      <selection activeCell="P1394" sqref="P1394"/>
      <selection pane="topRight" activeCell="P1394" sqref="P1394"/>
      <selection pane="bottomLeft" activeCell="P1394" sqref="P1394"/>
      <selection pane="bottomRight" activeCell="C2" sqref="C2"/>
    </sheetView>
  </sheetViews>
  <sheetFormatPr defaultRowHeight="14.25"/>
  <cols>
    <col min="1" max="1" width="14.53125" style="1" bestFit="1" customWidth="1"/>
    <col min="2" max="2" width="11.73046875" style="1" bestFit="1" customWidth="1"/>
    <col min="3" max="3" width="13.265625" style="9" bestFit="1" customWidth="1"/>
    <col min="4" max="4" width="15.86328125" style="9" bestFit="1" customWidth="1"/>
    <col min="5" max="5" width="15.73046875" style="9" bestFit="1" customWidth="1"/>
    <col min="6" max="6" width="13.33203125" style="9" bestFit="1" customWidth="1"/>
    <col min="7" max="7" width="14.59765625" style="9" bestFit="1" customWidth="1"/>
    <col min="8" max="8" width="14.73046875" style="9" bestFit="1" customWidth="1"/>
    <col min="9" max="9" width="11.265625" style="9" bestFit="1" customWidth="1"/>
    <col min="10" max="11" width="13" style="9" bestFit="1" customWidth="1"/>
    <col min="12" max="12" width="14" style="9" bestFit="1" customWidth="1"/>
    <col min="13" max="13" width="11.59765625" style="9" bestFit="1" customWidth="1"/>
    <col min="14" max="14" width="11.265625" style="9" bestFit="1" customWidth="1"/>
    <col min="15" max="16" width="13" style="9" bestFit="1" customWidth="1"/>
    <col min="17" max="17" width="14" style="9" bestFit="1" customWidth="1"/>
    <col min="18" max="18" width="11.59765625" style="9" bestFit="1" customWidth="1"/>
    <col min="19" max="255" width="9.06640625" style="9"/>
    <col min="256" max="256" width="15.3984375" style="9" bestFit="1" customWidth="1"/>
    <col min="257" max="257" width="11.1328125" style="9" bestFit="1" customWidth="1"/>
    <col min="258" max="258" width="14.59765625" style="9" bestFit="1" customWidth="1"/>
    <col min="259" max="259" width="17.3984375" style="9" bestFit="1" customWidth="1"/>
    <col min="260" max="260" width="17.59765625" style="9" bestFit="1" customWidth="1"/>
    <col min="261" max="261" width="14.73046875" style="9" bestFit="1" customWidth="1"/>
    <col min="262" max="262" width="14.3984375" style="9" bestFit="1" customWidth="1"/>
    <col min="263" max="263" width="12.1328125" style="9" bestFit="1" customWidth="1"/>
    <col min="264" max="264" width="12.3984375" style="9" bestFit="1" customWidth="1"/>
    <col min="265" max="266" width="13.86328125" style="9" bestFit="1" customWidth="1"/>
    <col min="267" max="267" width="14.86328125" style="9" bestFit="1" customWidth="1"/>
    <col min="268" max="268" width="12.1328125" style="9" bestFit="1" customWidth="1"/>
    <col min="269" max="269" width="12.3984375" style="9" bestFit="1" customWidth="1"/>
    <col min="270" max="271" width="13.86328125" style="9" bestFit="1" customWidth="1"/>
    <col min="272" max="272" width="14.86328125" style="9" bestFit="1" customWidth="1"/>
    <col min="273" max="511" width="9.06640625" style="9"/>
    <col min="512" max="512" width="15.3984375" style="9" bestFit="1" customWidth="1"/>
    <col min="513" max="513" width="11.1328125" style="9" bestFit="1" customWidth="1"/>
    <col min="514" max="514" width="14.59765625" style="9" bestFit="1" customWidth="1"/>
    <col min="515" max="515" width="17.3984375" style="9" bestFit="1" customWidth="1"/>
    <col min="516" max="516" width="17.59765625" style="9" bestFit="1" customWidth="1"/>
    <col min="517" max="517" width="14.73046875" style="9" bestFit="1" customWidth="1"/>
    <col min="518" max="518" width="14.3984375" style="9" bestFit="1" customWidth="1"/>
    <col min="519" max="519" width="12.1328125" style="9" bestFit="1" customWidth="1"/>
    <col min="520" max="520" width="12.3984375" style="9" bestFit="1" customWidth="1"/>
    <col min="521" max="522" width="13.86328125" style="9" bestFit="1" customWidth="1"/>
    <col min="523" max="523" width="14.86328125" style="9" bestFit="1" customWidth="1"/>
    <col min="524" max="524" width="12.1328125" style="9" bestFit="1" customWidth="1"/>
    <col min="525" max="525" width="12.3984375" style="9" bestFit="1" customWidth="1"/>
    <col min="526" max="527" width="13.86328125" style="9" bestFit="1" customWidth="1"/>
    <col min="528" max="528" width="14.86328125" style="9" bestFit="1" customWidth="1"/>
    <col min="529" max="767" width="9.06640625" style="9"/>
    <col min="768" max="768" width="15.3984375" style="9" bestFit="1" customWidth="1"/>
    <col min="769" max="769" width="11.1328125" style="9" bestFit="1" customWidth="1"/>
    <col min="770" max="770" width="14.59765625" style="9" bestFit="1" customWidth="1"/>
    <col min="771" max="771" width="17.3984375" style="9" bestFit="1" customWidth="1"/>
    <col min="772" max="772" width="17.59765625" style="9" bestFit="1" customWidth="1"/>
    <col min="773" max="773" width="14.73046875" style="9" bestFit="1" customWidth="1"/>
    <col min="774" max="774" width="14.3984375" style="9" bestFit="1" customWidth="1"/>
    <col min="775" max="775" width="12.1328125" style="9" bestFit="1" customWidth="1"/>
    <col min="776" max="776" width="12.3984375" style="9" bestFit="1" customWidth="1"/>
    <col min="777" max="778" width="13.86328125" style="9" bestFit="1" customWidth="1"/>
    <col min="779" max="779" width="14.86328125" style="9" bestFit="1" customWidth="1"/>
    <col min="780" max="780" width="12.1328125" style="9" bestFit="1" customWidth="1"/>
    <col min="781" max="781" width="12.3984375" style="9" bestFit="1" customWidth="1"/>
    <col min="782" max="783" width="13.86328125" style="9" bestFit="1" customWidth="1"/>
    <col min="784" max="784" width="14.86328125" style="9" bestFit="1" customWidth="1"/>
    <col min="785" max="1023" width="9.06640625" style="9"/>
    <col min="1024" max="1024" width="15.3984375" style="9" bestFit="1" customWidth="1"/>
    <col min="1025" max="1025" width="11.1328125" style="9" bestFit="1" customWidth="1"/>
    <col min="1026" max="1026" width="14.59765625" style="9" bestFit="1" customWidth="1"/>
    <col min="1027" max="1027" width="17.3984375" style="9" bestFit="1" customWidth="1"/>
    <col min="1028" max="1028" width="17.59765625" style="9" bestFit="1" customWidth="1"/>
    <col min="1029" max="1029" width="14.73046875" style="9" bestFit="1" customWidth="1"/>
    <col min="1030" max="1030" width="14.3984375" style="9" bestFit="1" customWidth="1"/>
    <col min="1031" max="1031" width="12.1328125" style="9" bestFit="1" customWidth="1"/>
    <col min="1032" max="1032" width="12.3984375" style="9" bestFit="1" customWidth="1"/>
    <col min="1033" max="1034" width="13.86328125" style="9" bestFit="1" customWidth="1"/>
    <col min="1035" max="1035" width="14.86328125" style="9" bestFit="1" customWidth="1"/>
    <col min="1036" max="1036" width="12.1328125" style="9" bestFit="1" customWidth="1"/>
    <col min="1037" max="1037" width="12.3984375" style="9" bestFit="1" customWidth="1"/>
    <col min="1038" max="1039" width="13.86328125" style="9" bestFit="1" customWidth="1"/>
    <col min="1040" max="1040" width="14.86328125" style="9" bestFit="1" customWidth="1"/>
    <col min="1041" max="1279" width="9.06640625" style="9"/>
    <col min="1280" max="1280" width="15.3984375" style="9" bestFit="1" customWidth="1"/>
    <col min="1281" max="1281" width="11.1328125" style="9" bestFit="1" customWidth="1"/>
    <col min="1282" max="1282" width="14.59765625" style="9" bestFit="1" customWidth="1"/>
    <col min="1283" max="1283" width="17.3984375" style="9" bestFit="1" customWidth="1"/>
    <col min="1284" max="1284" width="17.59765625" style="9" bestFit="1" customWidth="1"/>
    <col min="1285" max="1285" width="14.73046875" style="9" bestFit="1" customWidth="1"/>
    <col min="1286" max="1286" width="14.3984375" style="9" bestFit="1" customWidth="1"/>
    <col min="1287" max="1287" width="12.1328125" style="9" bestFit="1" customWidth="1"/>
    <col min="1288" max="1288" width="12.3984375" style="9" bestFit="1" customWidth="1"/>
    <col min="1289" max="1290" width="13.86328125" style="9" bestFit="1" customWidth="1"/>
    <col min="1291" max="1291" width="14.86328125" style="9" bestFit="1" customWidth="1"/>
    <col min="1292" max="1292" width="12.1328125" style="9" bestFit="1" customWidth="1"/>
    <col min="1293" max="1293" width="12.3984375" style="9" bestFit="1" customWidth="1"/>
    <col min="1294" max="1295" width="13.86328125" style="9" bestFit="1" customWidth="1"/>
    <col min="1296" max="1296" width="14.86328125" style="9" bestFit="1" customWidth="1"/>
    <col min="1297" max="1535" width="9.06640625" style="9"/>
    <col min="1536" max="1536" width="15.3984375" style="9" bestFit="1" customWidth="1"/>
    <col min="1537" max="1537" width="11.1328125" style="9" bestFit="1" customWidth="1"/>
    <col min="1538" max="1538" width="14.59765625" style="9" bestFit="1" customWidth="1"/>
    <col min="1539" max="1539" width="17.3984375" style="9" bestFit="1" customWidth="1"/>
    <col min="1540" max="1540" width="17.59765625" style="9" bestFit="1" customWidth="1"/>
    <col min="1541" max="1541" width="14.73046875" style="9" bestFit="1" customWidth="1"/>
    <col min="1542" max="1542" width="14.3984375" style="9" bestFit="1" customWidth="1"/>
    <col min="1543" max="1543" width="12.1328125" style="9" bestFit="1" customWidth="1"/>
    <col min="1544" max="1544" width="12.3984375" style="9" bestFit="1" customWidth="1"/>
    <col min="1545" max="1546" width="13.86328125" style="9" bestFit="1" customWidth="1"/>
    <col min="1547" max="1547" width="14.86328125" style="9" bestFit="1" customWidth="1"/>
    <col min="1548" max="1548" width="12.1328125" style="9" bestFit="1" customWidth="1"/>
    <col min="1549" max="1549" width="12.3984375" style="9" bestFit="1" customWidth="1"/>
    <col min="1550" max="1551" width="13.86328125" style="9" bestFit="1" customWidth="1"/>
    <col min="1552" max="1552" width="14.86328125" style="9" bestFit="1" customWidth="1"/>
    <col min="1553" max="1791" width="9.06640625" style="9"/>
    <col min="1792" max="1792" width="15.3984375" style="9" bestFit="1" customWidth="1"/>
    <col min="1793" max="1793" width="11.1328125" style="9" bestFit="1" customWidth="1"/>
    <col min="1794" max="1794" width="14.59765625" style="9" bestFit="1" customWidth="1"/>
    <col min="1795" max="1795" width="17.3984375" style="9" bestFit="1" customWidth="1"/>
    <col min="1796" max="1796" width="17.59765625" style="9" bestFit="1" customWidth="1"/>
    <col min="1797" max="1797" width="14.73046875" style="9" bestFit="1" customWidth="1"/>
    <col min="1798" max="1798" width="14.3984375" style="9" bestFit="1" customWidth="1"/>
    <col min="1799" max="1799" width="12.1328125" style="9" bestFit="1" customWidth="1"/>
    <col min="1800" max="1800" width="12.3984375" style="9" bestFit="1" customWidth="1"/>
    <col min="1801" max="1802" width="13.86328125" style="9" bestFit="1" customWidth="1"/>
    <col min="1803" max="1803" width="14.86328125" style="9" bestFit="1" customWidth="1"/>
    <col min="1804" max="1804" width="12.1328125" style="9" bestFit="1" customWidth="1"/>
    <col min="1805" max="1805" width="12.3984375" style="9" bestFit="1" customWidth="1"/>
    <col min="1806" max="1807" width="13.86328125" style="9" bestFit="1" customWidth="1"/>
    <col min="1808" max="1808" width="14.86328125" style="9" bestFit="1" customWidth="1"/>
    <col min="1809" max="2047" width="9.06640625" style="9"/>
    <col min="2048" max="2048" width="15.3984375" style="9" bestFit="1" customWidth="1"/>
    <col min="2049" max="2049" width="11.1328125" style="9" bestFit="1" customWidth="1"/>
    <col min="2050" max="2050" width="14.59765625" style="9" bestFit="1" customWidth="1"/>
    <col min="2051" max="2051" width="17.3984375" style="9" bestFit="1" customWidth="1"/>
    <col min="2052" max="2052" width="17.59765625" style="9" bestFit="1" customWidth="1"/>
    <col min="2053" max="2053" width="14.73046875" style="9" bestFit="1" customWidth="1"/>
    <col min="2054" max="2054" width="14.3984375" style="9" bestFit="1" customWidth="1"/>
    <col min="2055" max="2055" width="12.1328125" style="9" bestFit="1" customWidth="1"/>
    <col min="2056" max="2056" width="12.3984375" style="9" bestFit="1" customWidth="1"/>
    <col min="2057" max="2058" width="13.86328125" style="9" bestFit="1" customWidth="1"/>
    <col min="2059" max="2059" width="14.86328125" style="9" bestFit="1" customWidth="1"/>
    <col min="2060" max="2060" width="12.1328125" style="9" bestFit="1" customWidth="1"/>
    <col min="2061" max="2061" width="12.3984375" style="9" bestFit="1" customWidth="1"/>
    <col min="2062" max="2063" width="13.86328125" style="9" bestFit="1" customWidth="1"/>
    <col min="2064" max="2064" width="14.86328125" style="9" bestFit="1" customWidth="1"/>
    <col min="2065" max="2303" width="9.06640625" style="9"/>
    <col min="2304" max="2304" width="15.3984375" style="9" bestFit="1" customWidth="1"/>
    <col min="2305" max="2305" width="11.1328125" style="9" bestFit="1" customWidth="1"/>
    <col min="2306" max="2306" width="14.59765625" style="9" bestFit="1" customWidth="1"/>
    <col min="2307" max="2307" width="17.3984375" style="9" bestFit="1" customWidth="1"/>
    <col min="2308" max="2308" width="17.59765625" style="9" bestFit="1" customWidth="1"/>
    <col min="2309" max="2309" width="14.73046875" style="9" bestFit="1" customWidth="1"/>
    <col min="2310" max="2310" width="14.3984375" style="9" bestFit="1" customWidth="1"/>
    <col min="2311" max="2311" width="12.1328125" style="9" bestFit="1" customWidth="1"/>
    <col min="2312" max="2312" width="12.3984375" style="9" bestFit="1" customWidth="1"/>
    <col min="2313" max="2314" width="13.86328125" style="9" bestFit="1" customWidth="1"/>
    <col min="2315" max="2315" width="14.86328125" style="9" bestFit="1" customWidth="1"/>
    <col min="2316" max="2316" width="12.1328125" style="9" bestFit="1" customWidth="1"/>
    <col min="2317" max="2317" width="12.3984375" style="9" bestFit="1" customWidth="1"/>
    <col min="2318" max="2319" width="13.86328125" style="9" bestFit="1" customWidth="1"/>
    <col min="2320" max="2320" width="14.86328125" style="9" bestFit="1" customWidth="1"/>
    <col min="2321" max="2559" width="9.06640625" style="9"/>
    <col min="2560" max="2560" width="15.3984375" style="9" bestFit="1" customWidth="1"/>
    <col min="2561" max="2561" width="11.1328125" style="9" bestFit="1" customWidth="1"/>
    <col min="2562" max="2562" width="14.59765625" style="9" bestFit="1" customWidth="1"/>
    <col min="2563" max="2563" width="17.3984375" style="9" bestFit="1" customWidth="1"/>
    <col min="2564" max="2564" width="17.59765625" style="9" bestFit="1" customWidth="1"/>
    <col min="2565" max="2565" width="14.73046875" style="9" bestFit="1" customWidth="1"/>
    <col min="2566" max="2566" width="14.3984375" style="9" bestFit="1" customWidth="1"/>
    <col min="2567" max="2567" width="12.1328125" style="9" bestFit="1" customWidth="1"/>
    <col min="2568" max="2568" width="12.3984375" style="9" bestFit="1" customWidth="1"/>
    <col min="2569" max="2570" width="13.86328125" style="9" bestFit="1" customWidth="1"/>
    <col min="2571" max="2571" width="14.86328125" style="9" bestFit="1" customWidth="1"/>
    <col min="2572" max="2572" width="12.1328125" style="9" bestFit="1" customWidth="1"/>
    <col min="2573" max="2573" width="12.3984375" style="9" bestFit="1" customWidth="1"/>
    <col min="2574" max="2575" width="13.86328125" style="9" bestFit="1" customWidth="1"/>
    <col min="2576" max="2576" width="14.86328125" style="9" bestFit="1" customWidth="1"/>
    <col min="2577" max="2815" width="9.06640625" style="9"/>
    <col min="2816" max="2816" width="15.3984375" style="9" bestFit="1" customWidth="1"/>
    <col min="2817" max="2817" width="11.1328125" style="9" bestFit="1" customWidth="1"/>
    <col min="2818" max="2818" width="14.59765625" style="9" bestFit="1" customWidth="1"/>
    <col min="2819" max="2819" width="17.3984375" style="9" bestFit="1" customWidth="1"/>
    <col min="2820" max="2820" width="17.59765625" style="9" bestFit="1" customWidth="1"/>
    <col min="2821" max="2821" width="14.73046875" style="9" bestFit="1" customWidth="1"/>
    <col min="2822" max="2822" width="14.3984375" style="9" bestFit="1" customWidth="1"/>
    <col min="2823" max="2823" width="12.1328125" style="9" bestFit="1" customWidth="1"/>
    <col min="2824" max="2824" width="12.3984375" style="9" bestFit="1" customWidth="1"/>
    <col min="2825" max="2826" width="13.86328125" style="9" bestFit="1" customWidth="1"/>
    <col min="2827" max="2827" width="14.86328125" style="9" bestFit="1" customWidth="1"/>
    <col min="2828" max="2828" width="12.1328125" style="9" bestFit="1" customWidth="1"/>
    <col min="2829" max="2829" width="12.3984375" style="9" bestFit="1" customWidth="1"/>
    <col min="2830" max="2831" width="13.86328125" style="9" bestFit="1" customWidth="1"/>
    <col min="2832" max="2832" width="14.86328125" style="9" bestFit="1" customWidth="1"/>
    <col min="2833" max="3071" width="9.06640625" style="9"/>
    <col min="3072" max="3072" width="15.3984375" style="9" bestFit="1" customWidth="1"/>
    <col min="3073" max="3073" width="11.1328125" style="9" bestFit="1" customWidth="1"/>
    <col min="3074" max="3074" width="14.59765625" style="9" bestFit="1" customWidth="1"/>
    <col min="3075" max="3075" width="17.3984375" style="9" bestFit="1" customWidth="1"/>
    <col min="3076" max="3076" width="17.59765625" style="9" bestFit="1" customWidth="1"/>
    <col min="3077" max="3077" width="14.73046875" style="9" bestFit="1" customWidth="1"/>
    <col min="3078" max="3078" width="14.3984375" style="9" bestFit="1" customWidth="1"/>
    <col min="3079" max="3079" width="12.1328125" style="9" bestFit="1" customWidth="1"/>
    <col min="3080" max="3080" width="12.3984375" style="9" bestFit="1" customWidth="1"/>
    <col min="3081" max="3082" width="13.86328125" style="9" bestFit="1" customWidth="1"/>
    <col min="3083" max="3083" width="14.86328125" style="9" bestFit="1" customWidth="1"/>
    <col min="3084" max="3084" width="12.1328125" style="9" bestFit="1" customWidth="1"/>
    <col min="3085" max="3085" width="12.3984375" style="9" bestFit="1" customWidth="1"/>
    <col min="3086" max="3087" width="13.86328125" style="9" bestFit="1" customWidth="1"/>
    <col min="3088" max="3088" width="14.86328125" style="9" bestFit="1" customWidth="1"/>
    <col min="3089" max="3327" width="9.06640625" style="9"/>
    <col min="3328" max="3328" width="15.3984375" style="9" bestFit="1" customWidth="1"/>
    <col min="3329" max="3329" width="11.1328125" style="9" bestFit="1" customWidth="1"/>
    <col min="3330" max="3330" width="14.59765625" style="9" bestFit="1" customWidth="1"/>
    <col min="3331" max="3331" width="17.3984375" style="9" bestFit="1" customWidth="1"/>
    <col min="3332" max="3332" width="17.59765625" style="9" bestFit="1" customWidth="1"/>
    <col min="3333" max="3333" width="14.73046875" style="9" bestFit="1" customWidth="1"/>
    <col min="3334" max="3334" width="14.3984375" style="9" bestFit="1" customWidth="1"/>
    <col min="3335" max="3335" width="12.1328125" style="9" bestFit="1" customWidth="1"/>
    <col min="3336" max="3336" width="12.3984375" style="9" bestFit="1" customWidth="1"/>
    <col min="3337" max="3338" width="13.86328125" style="9" bestFit="1" customWidth="1"/>
    <col min="3339" max="3339" width="14.86328125" style="9" bestFit="1" customWidth="1"/>
    <col min="3340" max="3340" width="12.1328125" style="9" bestFit="1" customWidth="1"/>
    <col min="3341" max="3341" width="12.3984375" style="9" bestFit="1" customWidth="1"/>
    <col min="3342" max="3343" width="13.86328125" style="9" bestFit="1" customWidth="1"/>
    <col min="3344" max="3344" width="14.86328125" style="9" bestFit="1" customWidth="1"/>
    <col min="3345" max="3583" width="9.06640625" style="9"/>
    <col min="3584" max="3584" width="15.3984375" style="9" bestFit="1" customWidth="1"/>
    <col min="3585" max="3585" width="11.1328125" style="9" bestFit="1" customWidth="1"/>
    <col min="3586" max="3586" width="14.59765625" style="9" bestFit="1" customWidth="1"/>
    <col min="3587" max="3587" width="17.3984375" style="9" bestFit="1" customWidth="1"/>
    <col min="3588" max="3588" width="17.59765625" style="9" bestFit="1" customWidth="1"/>
    <col min="3589" max="3589" width="14.73046875" style="9" bestFit="1" customWidth="1"/>
    <col min="3590" max="3590" width="14.3984375" style="9" bestFit="1" customWidth="1"/>
    <col min="3591" max="3591" width="12.1328125" style="9" bestFit="1" customWidth="1"/>
    <col min="3592" max="3592" width="12.3984375" style="9" bestFit="1" customWidth="1"/>
    <col min="3593" max="3594" width="13.86328125" style="9" bestFit="1" customWidth="1"/>
    <col min="3595" max="3595" width="14.86328125" style="9" bestFit="1" customWidth="1"/>
    <col min="3596" max="3596" width="12.1328125" style="9" bestFit="1" customWidth="1"/>
    <col min="3597" max="3597" width="12.3984375" style="9" bestFit="1" customWidth="1"/>
    <col min="3598" max="3599" width="13.86328125" style="9" bestFit="1" customWidth="1"/>
    <col min="3600" max="3600" width="14.86328125" style="9" bestFit="1" customWidth="1"/>
    <col min="3601" max="3839" width="9.06640625" style="9"/>
    <col min="3840" max="3840" width="15.3984375" style="9" bestFit="1" customWidth="1"/>
    <col min="3841" max="3841" width="11.1328125" style="9" bestFit="1" customWidth="1"/>
    <col min="3842" max="3842" width="14.59765625" style="9" bestFit="1" customWidth="1"/>
    <col min="3843" max="3843" width="17.3984375" style="9" bestFit="1" customWidth="1"/>
    <col min="3844" max="3844" width="17.59765625" style="9" bestFit="1" customWidth="1"/>
    <col min="3845" max="3845" width="14.73046875" style="9" bestFit="1" customWidth="1"/>
    <col min="3846" max="3846" width="14.3984375" style="9" bestFit="1" customWidth="1"/>
    <col min="3847" max="3847" width="12.1328125" style="9" bestFit="1" customWidth="1"/>
    <col min="3848" max="3848" width="12.3984375" style="9" bestFit="1" customWidth="1"/>
    <col min="3849" max="3850" width="13.86328125" style="9" bestFit="1" customWidth="1"/>
    <col min="3851" max="3851" width="14.86328125" style="9" bestFit="1" customWidth="1"/>
    <col min="3852" max="3852" width="12.1328125" style="9" bestFit="1" customWidth="1"/>
    <col min="3853" max="3853" width="12.3984375" style="9" bestFit="1" customWidth="1"/>
    <col min="3854" max="3855" width="13.86328125" style="9" bestFit="1" customWidth="1"/>
    <col min="3856" max="3856" width="14.86328125" style="9" bestFit="1" customWidth="1"/>
    <col min="3857" max="4095" width="9.06640625" style="9"/>
    <col min="4096" max="4096" width="15.3984375" style="9" bestFit="1" customWidth="1"/>
    <col min="4097" max="4097" width="11.1328125" style="9" bestFit="1" customWidth="1"/>
    <col min="4098" max="4098" width="14.59765625" style="9" bestFit="1" customWidth="1"/>
    <col min="4099" max="4099" width="17.3984375" style="9" bestFit="1" customWidth="1"/>
    <col min="4100" max="4100" width="17.59765625" style="9" bestFit="1" customWidth="1"/>
    <col min="4101" max="4101" width="14.73046875" style="9" bestFit="1" customWidth="1"/>
    <col min="4102" max="4102" width="14.3984375" style="9" bestFit="1" customWidth="1"/>
    <col min="4103" max="4103" width="12.1328125" style="9" bestFit="1" customWidth="1"/>
    <col min="4104" max="4104" width="12.3984375" style="9" bestFit="1" customWidth="1"/>
    <col min="4105" max="4106" width="13.86328125" style="9" bestFit="1" customWidth="1"/>
    <col min="4107" max="4107" width="14.86328125" style="9" bestFit="1" customWidth="1"/>
    <col min="4108" max="4108" width="12.1328125" style="9" bestFit="1" customWidth="1"/>
    <col min="4109" max="4109" width="12.3984375" style="9" bestFit="1" customWidth="1"/>
    <col min="4110" max="4111" width="13.86328125" style="9" bestFit="1" customWidth="1"/>
    <col min="4112" max="4112" width="14.86328125" style="9" bestFit="1" customWidth="1"/>
    <col min="4113" max="4351" width="9.06640625" style="9"/>
    <col min="4352" max="4352" width="15.3984375" style="9" bestFit="1" customWidth="1"/>
    <col min="4353" max="4353" width="11.1328125" style="9" bestFit="1" customWidth="1"/>
    <col min="4354" max="4354" width="14.59765625" style="9" bestFit="1" customWidth="1"/>
    <col min="4355" max="4355" width="17.3984375" style="9" bestFit="1" customWidth="1"/>
    <col min="4356" max="4356" width="17.59765625" style="9" bestFit="1" customWidth="1"/>
    <col min="4357" max="4357" width="14.73046875" style="9" bestFit="1" customWidth="1"/>
    <col min="4358" max="4358" width="14.3984375" style="9" bestFit="1" customWidth="1"/>
    <col min="4359" max="4359" width="12.1328125" style="9" bestFit="1" customWidth="1"/>
    <col min="4360" max="4360" width="12.3984375" style="9" bestFit="1" customWidth="1"/>
    <col min="4361" max="4362" width="13.86328125" style="9" bestFit="1" customWidth="1"/>
    <col min="4363" max="4363" width="14.86328125" style="9" bestFit="1" customWidth="1"/>
    <col min="4364" max="4364" width="12.1328125" style="9" bestFit="1" customWidth="1"/>
    <col min="4365" max="4365" width="12.3984375" style="9" bestFit="1" customWidth="1"/>
    <col min="4366" max="4367" width="13.86328125" style="9" bestFit="1" customWidth="1"/>
    <col min="4368" max="4368" width="14.86328125" style="9" bestFit="1" customWidth="1"/>
    <col min="4369" max="4607" width="9.06640625" style="9"/>
    <col min="4608" max="4608" width="15.3984375" style="9" bestFit="1" customWidth="1"/>
    <col min="4609" max="4609" width="11.1328125" style="9" bestFit="1" customWidth="1"/>
    <col min="4610" max="4610" width="14.59765625" style="9" bestFit="1" customWidth="1"/>
    <col min="4611" max="4611" width="17.3984375" style="9" bestFit="1" customWidth="1"/>
    <col min="4612" max="4612" width="17.59765625" style="9" bestFit="1" customWidth="1"/>
    <col min="4613" max="4613" width="14.73046875" style="9" bestFit="1" customWidth="1"/>
    <col min="4614" max="4614" width="14.3984375" style="9" bestFit="1" customWidth="1"/>
    <col min="4615" max="4615" width="12.1328125" style="9" bestFit="1" customWidth="1"/>
    <col min="4616" max="4616" width="12.3984375" style="9" bestFit="1" customWidth="1"/>
    <col min="4617" max="4618" width="13.86328125" style="9" bestFit="1" customWidth="1"/>
    <col min="4619" max="4619" width="14.86328125" style="9" bestFit="1" customWidth="1"/>
    <col min="4620" max="4620" width="12.1328125" style="9" bestFit="1" customWidth="1"/>
    <col min="4621" max="4621" width="12.3984375" style="9" bestFit="1" customWidth="1"/>
    <col min="4622" max="4623" width="13.86328125" style="9" bestFit="1" customWidth="1"/>
    <col min="4624" max="4624" width="14.86328125" style="9" bestFit="1" customWidth="1"/>
    <col min="4625" max="4863" width="9.06640625" style="9"/>
    <col min="4864" max="4864" width="15.3984375" style="9" bestFit="1" customWidth="1"/>
    <col min="4865" max="4865" width="11.1328125" style="9" bestFit="1" customWidth="1"/>
    <col min="4866" max="4866" width="14.59765625" style="9" bestFit="1" customWidth="1"/>
    <col min="4867" max="4867" width="17.3984375" style="9" bestFit="1" customWidth="1"/>
    <col min="4868" max="4868" width="17.59765625" style="9" bestFit="1" customWidth="1"/>
    <col min="4869" max="4869" width="14.73046875" style="9" bestFit="1" customWidth="1"/>
    <col min="4870" max="4870" width="14.3984375" style="9" bestFit="1" customWidth="1"/>
    <col min="4871" max="4871" width="12.1328125" style="9" bestFit="1" customWidth="1"/>
    <col min="4872" max="4872" width="12.3984375" style="9" bestFit="1" customWidth="1"/>
    <col min="4873" max="4874" width="13.86328125" style="9" bestFit="1" customWidth="1"/>
    <col min="4875" max="4875" width="14.86328125" style="9" bestFit="1" customWidth="1"/>
    <col min="4876" max="4876" width="12.1328125" style="9" bestFit="1" customWidth="1"/>
    <col min="4877" max="4877" width="12.3984375" style="9" bestFit="1" customWidth="1"/>
    <col min="4878" max="4879" width="13.86328125" style="9" bestFit="1" customWidth="1"/>
    <col min="4880" max="4880" width="14.86328125" style="9" bestFit="1" customWidth="1"/>
    <col min="4881" max="5119" width="9.06640625" style="9"/>
    <col min="5120" max="5120" width="15.3984375" style="9" bestFit="1" customWidth="1"/>
    <col min="5121" max="5121" width="11.1328125" style="9" bestFit="1" customWidth="1"/>
    <col min="5122" max="5122" width="14.59765625" style="9" bestFit="1" customWidth="1"/>
    <col min="5123" max="5123" width="17.3984375" style="9" bestFit="1" customWidth="1"/>
    <col min="5124" max="5124" width="17.59765625" style="9" bestFit="1" customWidth="1"/>
    <col min="5125" max="5125" width="14.73046875" style="9" bestFit="1" customWidth="1"/>
    <col min="5126" max="5126" width="14.3984375" style="9" bestFit="1" customWidth="1"/>
    <col min="5127" max="5127" width="12.1328125" style="9" bestFit="1" customWidth="1"/>
    <col min="5128" max="5128" width="12.3984375" style="9" bestFit="1" customWidth="1"/>
    <col min="5129" max="5130" width="13.86328125" style="9" bestFit="1" customWidth="1"/>
    <col min="5131" max="5131" width="14.86328125" style="9" bestFit="1" customWidth="1"/>
    <col min="5132" max="5132" width="12.1328125" style="9" bestFit="1" customWidth="1"/>
    <col min="5133" max="5133" width="12.3984375" style="9" bestFit="1" customWidth="1"/>
    <col min="5134" max="5135" width="13.86328125" style="9" bestFit="1" customWidth="1"/>
    <col min="5136" max="5136" width="14.86328125" style="9" bestFit="1" customWidth="1"/>
    <col min="5137" max="5375" width="9.06640625" style="9"/>
    <col min="5376" max="5376" width="15.3984375" style="9" bestFit="1" customWidth="1"/>
    <col min="5377" max="5377" width="11.1328125" style="9" bestFit="1" customWidth="1"/>
    <col min="5378" max="5378" width="14.59765625" style="9" bestFit="1" customWidth="1"/>
    <col min="5379" max="5379" width="17.3984375" style="9" bestFit="1" customWidth="1"/>
    <col min="5380" max="5380" width="17.59765625" style="9" bestFit="1" customWidth="1"/>
    <col min="5381" max="5381" width="14.73046875" style="9" bestFit="1" customWidth="1"/>
    <col min="5382" max="5382" width="14.3984375" style="9" bestFit="1" customWidth="1"/>
    <col min="5383" max="5383" width="12.1328125" style="9" bestFit="1" customWidth="1"/>
    <col min="5384" max="5384" width="12.3984375" style="9" bestFit="1" customWidth="1"/>
    <col min="5385" max="5386" width="13.86328125" style="9" bestFit="1" customWidth="1"/>
    <col min="5387" max="5387" width="14.86328125" style="9" bestFit="1" customWidth="1"/>
    <col min="5388" max="5388" width="12.1328125" style="9" bestFit="1" customWidth="1"/>
    <col min="5389" max="5389" width="12.3984375" style="9" bestFit="1" customWidth="1"/>
    <col min="5390" max="5391" width="13.86328125" style="9" bestFit="1" customWidth="1"/>
    <col min="5392" max="5392" width="14.86328125" style="9" bestFit="1" customWidth="1"/>
    <col min="5393" max="5631" width="9.06640625" style="9"/>
    <col min="5632" max="5632" width="15.3984375" style="9" bestFit="1" customWidth="1"/>
    <col min="5633" max="5633" width="11.1328125" style="9" bestFit="1" customWidth="1"/>
    <col min="5634" max="5634" width="14.59765625" style="9" bestFit="1" customWidth="1"/>
    <col min="5635" max="5635" width="17.3984375" style="9" bestFit="1" customWidth="1"/>
    <col min="5636" max="5636" width="17.59765625" style="9" bestFit="1" customWidth="1"/>
    <col min="5637" max="5637" width="14.73046875" style="9" bestFit="1" customWidth="1"/>
    <col min="5638" max="5638" width="14.3984375" style="9" bestFit="1" customWidth="1"/>
    <col min="5639" max="5639" width="12.1328125" style="9" bestFit="1" customWidth="1"/>
    <col min="5640" max="5640" width="12.3984375" style="9" bestFit="1" customWidth="1"/>
    <col min="5641" max="5642" width="13.86328125" style="9" bestFit="1" customWidth="1"/>
    <col min="5643" max="5643" width="14.86328125" style="9" bestFit="1" customWidth="1"/>
    <col min="5644" max="5644" width="12.1328125" style="9" bestFit="1" customWidth="1"/>
    <col min="5645" max="5645" width="12.3984375" style="9" bestFit="1" customWidth="1"/>
    <col min="5646" max="5647" width="13.86328125" style="9" bestFit="1" customWidth="1"/>
    <col min="5648" max="5648" width="14.86328125" style="9" bestFit="1" customWidth="1"/>
    <col min="5649" max="5887" width="9.06640625" style="9"/>
    <col min="5888" max="5888" width="15.3984375" style="9" bestFit="1" customWidth="1"/>
    <col min="5889" max="5889" width="11.1328125" style="9" bestFit="1" customWidth="1"/>
    <col min="5890" max="5890" width="14.59765625" style="9" bestFit="1" customWidth="1"/>
    <col min="5891" max="5891" width="17.3984375" style="9" bestFit="1" customWidth="1"/>
    <col min="5892" max="5892" width="17.59765625" style="9" bestFit="1" customWidth="1"/>
    <col min="5893" max="5893" width="14.73046875" style="9" bestFit="1" customWidth="1"/>
    <col min="5894" max="5894" width="14.3984375" style="9" bestFit="1" customWidth="1"/>
    <col min="5895" max="5895" width="12.1328125" style="9" bestFit="1" customWidth="1"/>
    <col min="5896" max="5896" width="12.3984375" style="9" bestFit="1" customWidth="1"/>
    <col min="5897" max="5898" width="13.86328125" style="9" bestFit="1" customWidth="1"/>
    <col min="5899" max="5899" width="14.86328125" style="9" bestFit="1" customWidth="1"/>
    <col min="5900" max="5900" width="12.1328125" style="9" bestFit="1" customWidth="1"/>
    <col min="5901" max="5901" width="12.3984375" style="9" bestFit="1" customWidth="1"/>
    <col min="5902" max="5903" width="13.86328125" style="9" bestFit="1" customWidth="1"/>
    <col min="5904" max="5904" width="14.86328125" style="9" bestFit="1" customWidth="1"/>
    <col min="5905" max="6143" width="9.06640625" style="9"/>
    <col min="6144" max="6144" width="15.3984375" style="9" bestFit="1" customWidth="1"/>
    <col min="6145" max="6145" width="11.1328125" style="9" bestFit="1" customWidth="1"/>
    <col min="6146" max="6146" width="14.59765625" style="9" bestFit="1" customWidth="1"/>
    <col min="6147" max="6147" width="17.3984375" style="9" bestFit="1" customWidth="1"/>
    <col min="6148" max="6148" width="17.59765625" style="9" bestFit="1" customWidth="1"/>
    <col min="6149" max="6149" width="14.73046875" style="9" bestFit="1" customWidth="1"/>
    <col min="6150" max="6150" width="14.3984375" style="9" bestFit="1" customWidth="1"/>
    <col min="6151" max="6151" width="12.1328125" style="9" bestFit="1" customWidth="1"/>
    <col min="6152" max="6152" width="12.3984375" style="9" bestFit="1" customWidth="1"/>
    <col min="6153" max="6154" width="13.86328125" style="9" bestFit="1" customWidth="1"/>
    <col min="6155" max="6155" width="14.86328125" style="9" bestFit="1" customWidth="1"/>
    <col min="6156" max="6156" width="12.1328125" style="9" bestFit="1" customWidth="1"/>
    <col min="6157" max="6157" width="12.3984375" style="9" bestFit="1" customWidth="1"/>
    <col min="6158" max="6159" width="13.86328125" style="9" bestFit="1" customWidth="1"/>
    <col min="6160" max="6160" width="14.86328125" style="9" bestFit="1" customWidth="1"/>
    <col min="6161" max="6399" width="9.06640625" style="9"/>
    <col min="6400" max="6400" width="15.3984375" style="9" bestFit="1" customWidth="1"/>
    <col min="6401" max="6401" width="11.1328125" style="9" bestFit="1" customWidth="1"/>
    <col min="6402" max="6402" width="14.59765625" style="9" bestFit="1" customWidth="1"/>
    <col min="6403" max="6403" width="17.3984375" style="9" bestFit="1" customWidth="1"/>
    <col min="6404" max="6404" width="17.59765625" style="9" bestFit="1" customWidth="1"/>
    <col min="6405" max="6405" width="14.73046875" style="9" bestFit="1" customWidth="1"/>
    <col min="6406" max="6406" width="14.3984375" style="9" bestFit="1" customWidth="1"/>
    <col min="6407" max="6407" width="12.1328125" style="9" bestFit="1" customWidth="1"/>
    <col min="6408" max="6408" width="12.3984375" style="9" bestFit="1" customWidth="1"/>
    <col min="6409" max="6410" width="13.86328125" style="9" bestFit="1" customWidth="1"/>
    <col min="6411" max="6411" width="14.86328125" style="9" bestFit="1" customWidth="1"/>
    <col min="6412" max="6412" width="12.1328125" style="9" bestFit="1" customWidth="1"/>
    <col min="6413" max="6413" width="12.3984375" style="9" bestFit="1" customWidth="1"/>
    <col min="6414" max="6415" width="13.86328125" style="9" bestFit="1" customWidth="1"/>
    <col min="6416" max="6416" width="14.86328125" style="9" bestFit="1" customWidth="1"/>
    <col min="6417" max="6655" width="9.06640625" style="9"/>
    <col min="6656" max="6656" width="15.3984375" style="9" bestFit="1" customWidth="1"/>
    <col min="6657" max="6657" width="11.1328125" style="9" bestFit="1" customWidth="1"/>
    <col min="6658" max="6658" width="14.59765625" style="9" bestFit="1" customWidth="1"/>
    <col min="6659" max="6659" width="17.3984375" style="9" bestFit="1" customWidth="1"/>
    <col min="6660" max="6660" width="17.59765625" style="9" bestFit="1" customWidth="1"/>
    <col min="6661" max="6661" width="14.73046875" style="9" bestFit="1" customWidth="1"/>
    <col min="6662" max="6662" width="14.3984375" style="9" bestFit="1" customWidth="1"/>
    <col min="6663" max="6663" width="12.1328125" style="9" bestFit="1" customWidth="1"/>
    <col min="6664" max="6664" width="12.3984375" style="9" bestFit="1" customWidth="1"/>
    <col min="6665" max="6666" width="13.86328125" style="9" bestFit="1" customWidth="1"/>
    <col min="6667" max="6667" width="14.86328125" style="9" bestFit="1" customWidth="1"/>
    <col min="6668" max="6668" width="12.1328125" style="9" bestFit="1" customWidth="1"/>
    <col min="6669" max="6669" width="12.3984375" style="9" bestFit="1" customWidth="1"/>
    <col min="6670" max="6671" width="13.86328125" style="9" bestFit="1" customWidth="1"/>
    <col min="6672" max="6672" width="14.86328125" style="9" bestFit="1" customWidth="1"/>
    <col min="6673" max="6911" width="9.06640625" style="9"/>
    <col min="6912" max="6912" width="15.3984375" style="9" bestFit="1" customWidth="1"/>
    <col min="6913" max="6913" width="11.1328125" style="9" bestFit="1" customWidth="1"/>
    <col min="6914" max="6914" width="14.59765625" style="9" bestFit="1" customWidth="1"/>
    <col min="6915" max="6915" width="17.3984375" style="9" bestFit="1" customWidth="1"/>
    <col min="6916" max="6916" width="17.59765625" style="9" bestFit="1" customWidth="1"/>
    <col min="6917" max="6917" width="14.73046875" style="9" bestFit="1" customWidth="1"/>
    <col min="6918" max="6918" width="14.3984375" style="9" bestFit="1" customWidth="1"/>
    <col min="6919" max="6919" width="12.1328125" style="9" bestFit="1" customWidth="1"/>
    <col min="6920" max="6920" width="12.3984375" style="9" bestFit="1" customWidth="1"/>
    <col min="6921" max="6922" width="13.86328125" style="9" bestFit="1" customWidth="1"/>
    <col min="6923" max="6923" width="14.86328125" style="9" bestFit="1" customWidth="1"/>
    <col min="6924" max="6924" width="12.1328125" style="9" bestFit="1" customWidth="1"/>
    <col min="6925" max="6925" width="12.3984375" style="9" bestFit="1" customWidth="1"/>
    <col min="6926" max="6927" width="13.86328125" style="9" bestFit="1" customWidth="1"/>
    <col min="6928" max="6928" width="14.86328125" style="9" bestFit="1" customWidth="1"/>
    <col min="6929" max="7167" width="9.06640625" style="9"/>
    <col min="7168" max="7168" width="15.3984375" style="9" bestFit="1" customWidth="1"/>
    <col min="7169" max="7169" width="11.1328125" style="9" bestFit="1" customWidth="1"/>
    <col min="7170" max="7170" width="14.59765625" style="9" bestFit="1" customWidth="1"/>
    <col min="7171" max="7171" width="17.3984375" style="9" bestFit="1" customWidth="1"/>
    <col min="7172" max="7172" width="17.59765625" style="9" bestFit="1" customWidth="1"/>
    <col min="7173" max="7173" width="14.73046875" style="9" bestFit="1" customWidth="1"/>
    <col min="7174" max="7174" width="14.3984375" style="9" bestFit="1" customWidth="1"/>
    <col min="7175" max="7175" width="12.1328125" style="9" bestFit="1" customWidth="1"/>
    <col min="7176" max="7176" width="12.3984375" style="9" bestFit="1" customWidth="1"/>
    <col min="7177" max="7178" width="13.86328125" style="9" bestFit="1" customWidth="1"/>
    <col min="7179" max="7179" width="14.86328125" style="9" bestFit="1" customWidth="1"/>
    <col min="7180" max="7180" width="12.1328125" style="9" bestFit="1" customWidth="1"/>
    <col min="7181" max="7181" width="12.3984375" style="9" bestFit="1" customWidth="1"/>
    <col min="7182" max="7183" width="13.86328125" style="9" bestFit="1" customWidth="1"/>
    <col min="7184" max="7184" width="14.86328125" style="9" bestFit="1" customWidth="1"/>
    <col min="7185" max="7423" width="9.06640625" style="9"/>
    <col min="7424" max="7424" width="15.3984375" style="9" bestFit="1" customWidth="1"/>
    <col min="7425" max="7425" width="11.1328125" style="9" bestFit="1" customWidth="1"/>
    <col min="7426" max="7426" width="14.59765625" style="9" bestFit="1" customWidth="1"/>
    <col min="7427" max="7427" width="17.3984375" style="9" bestFit="1" customWidth="1"/>
    <col min="7428" max="7428" width="17.59765625" style="9" bestFit="1" customWidth="1"/>
    <col min="7429" max="7429" width="14.73046875" style="9" bestFit="1" customWidth="1"/>
    <col min="7430" max="7430" width="14.3984375" style="9" bestFit="1" customWidth="1"/>
    <col min="7431" max="7431" width="12.1328125" style="9" bestFit="1" customWidth="1"/>
    <col min="7432" max="7432" width="12.3984375" style="9" bestFit="1" customWidth="1"/>
    <col min="7433" max="7434" width="13.86328125" style="9" bestFit="1" customWidth="1"/>
    <col min="7435" max="7435" width="14.86328125" style="9" bestFit="1" customWidth="1"/>
    <col min="7436" max="7436" width="12.1328125" style="9" bestFit="1" customWidth="1"/>
    <col min="7437" max="7437" width="12.3984375" style="9" bestFit="1" customWidth="1"/>
    <col min="7438" max="7439" width="13.86328125" style="9" bestFit="1" customWidth="1"/>
    <col min="7440" max="7440" width="14.86328125" style="9" bestFit="1" customWidth="1"/>
    <col min="7441" max="7679" width="9.06640625" style="9"/>
    <col min="7680" max="7680" width="15.3984375" style="9" bestFit="1" customWidth="1"/>
    <col min="7681" max="7681" width="11.1328125" style="9" bestFit="1" customWidth="1"/>
    <col min="7682" max="7682" width="14.59765625" style="9" bestFit="1" customWidth="1"/>
    <col min="7683" max="7683" width="17.3984375" style="9" bestFit="1" customWidth="1"/>
    <col min="7684" max="7684" width="17.59765625" style="9" bestFit="1" customWidth="1"/>
    <col min="7685" max="7685" width="14.73046875" style="9" bestFit="1" customWidth="1"/>
    <col min="7686" max="7686" width="14.3984375" style="9" bestFit="1" customWidth="1"/>
    <col min="7687" max="7687" width="12.1328125" style="9" bestFit="1" customWidth="1"/>
    <col min="7688" max="7688" width="12.3984375" style="9" bestFit="1" customWidth="1"/>
    <col min="7689" max="7690" width="13.86328125" style="9" bestFit="1" customWidth="1"/>
    <col min="7691" max="7691" width="14.86328125" style="9" bestFit="1" customWidth="1"/>
    <col min="7692" max="7692" width="12.1328125" style="9" bestFit="1" customWidth="1"/>
    <col min="7693" max="7693" width="12.3984375" style="9" bestFit="1" customWidth="1"/>
    <col min="7694" max="7695" width="13.86328125" style="9" bestFit="1" customWidth="1"/>
    <col min="7696" max="7696" width="14.86328125" style="9" bestFit="1" customWidth="1"/>
    <col min="7697" max="7935" width="9.06640625" style="9"/>
    <col min="7936" max="7936" width="15.3984375" style="9" bestFit="1" customWidth="1"/>
    <col min="7937" max="7937" width="11.1328125" style="9" bestFit="1" customWidth="1"/>
    <col min="7938" max="7938" width="14.59765625" style="9" bestFit="1" customWidth="1"/>
    <col min="7939" max="7939" width="17.3984375" style="9" bestFit="1" customWidth="1"/>
    <col min="7940" max="7940" width="17.59765625" style="9" bestFit="1" customWidth="1"/>
    <col min="7941" max="7941" width="14.73046875" style="9" bestFit="1" customWidth="1"/>
    <col min="7942" max="7942" width="14.3984375" style="9" bestFit="1" customWidth="1"/>
    <col min="7943" max="7943" width="12.1328125" style="9" bestFit="1" customWidth="1"/>
    <col min="7944" max="7944" width="12.3984375" style="9" bestFit="1" customWidth="1"/>
    <col min="7945" max="7946" width="13.86328125" style="9" bestFit="1" customWidth="1"/>
    <col min="7947" max="7947" width="14.86328125" style="9" bestFit="1" customWidth="1"/>
    <col min="7948" max="7948" width="12.1328125" style="9" bestFit="1" customWidth="1"/>
    <col min="7949" max="7949" width="12.3984375" style="9" bestFit="1" customWidth="1"/>
    <col min="7950" max="7951" width="13.86328125" style="9" bestFit="1" customWidth="1"/>
    <col min="7952" max="7952" width="14.86328125" style="9" bestFit="1" customWidth="1"/>
    <col min="7953" max="8191" width="9.06640625" style="9"/>
    <col min="8192" max="8192" width="15.3984375" style="9" bestFit="1" customWidth="1"/>
    <col min="8193" max="8193" width="11.1328125" style="9" bestFit="1" customWidth="1"/>
    <col min="8194" max="8194" width="14.59765625" style="9" bestFit="1" customWidth="1"/>
    <col min="8195" max="8195" width="17.3984375" style="9" bestFit="1" customWidth="1"/>
    <col min="8196" max="8196" width="17.59765625" style="9" bestFit="1" customWidth="1"/>
    <col min="8197" max="8197" width="14.73046875" style="9" bestFit="1" customWidth="1"/>
    <col min="8198" max="8198" width="14.3984375" style="9" bestFit="1" customWidth="1"/>
    <col min="8199" max="8199" width="12.1328125" style="9" bestFit="1" customWidth="1"/>
    <col min="8200" max="8200" width="12.3984375" style="9" bestFit="1" customWidth="1"/>
    <col min="8201" max="8202" width="13.86328125" style="9" bestFit="1" customWidth="1"/>
    <col min="8203" max="8203" width="14.86328125" style="9" bestFit="1" customWidth="1"/>
    <col min="8204" max="8204" width="12.1328125" style="9" bestFit="1" customWidth="1"/>
    <col min="8205" max="8205" width="12.3984375" style="9" bestFit="1" customWidth="1"/>
    <col min="8206" max="8207" width="13.86328125" style="9" bestFit="1" customWidth="1"/>
    <col min="8208" max="8208" width="14.86328125" style="9" bestFit="1" customWidth="1"/>
    <col min="8209" max="8447" width="9.06640625" style="9"/>
    <col min="8448" max="8448" width="15.3984375" style="9" bestFit="1" customWidth="1"/>
    <col min="8449" max="8449" width="11.1328125" style="9" bestFit="1" customWidth="1"/>
    <col min="8450" max="8450" width="14.59765625" style="9" bestFit="1" customWidth="1"/>
    <col min="8451" max="8451" width="17.3984375" style="9" bestFit="1" customWidth="1"/>
    <col min="8452" max="8452" width="17.59765625" style="9" bestFit="1" customWidth="1"/>
    <col min="8453" max="8453" width="14.73046875" style="9" bestFit="1" customWidth="1"/>
    <col min="8454" max="8454" width="14.3984375" style="9" bestFit="1" customWidth="1"/>
    <col min="8455" max="8455" width="12.1328125" style="9" bestFit="1" customWidth="1"/>
    <col min="8456" max="8456" width="12.3984375" style="9" bestFit="1" customWidth="1"/>
    <col min="8457" max="8458" width="13.86328125" style="9" bestFit="1" customWidth="1"/>
    <col min="8459" max="8459" width="14.86328125" style="9" bestFit="1" customWidth="1"/>
    <col min="8460" max="8460" width="12.1328125" style="9" bestFit="1" customWidth="1"/>
    <col min="8461" max="8461" width="12.3984375" style="9" bestFit="1" customWidth="1"/>
    <col min="8462" max="8463" width="13.86328125" style="9" bestFit="1" customWidth="1"/>
    <col min="8464" max="8464" width="14.86328125" style="9" bestFit="1" customWidth="1"/>
    <col min="8465" max="8703" width="9.06640625" style="9"/>
    <col min="8704" max="8704" width="15.3984375" style="9" bestFit="1" customWidth="1"/>
    <col min="8705" max="8705" width="11.1328125" style="9" bestFit="1" customWidth="1"/>
    <col min="8706" max="8706" width="14.59765625" style="9" bestFit="1" customWidth="1"/>
    <col min="8707" max="8707" width="17.3984375" style="9" bestFit="1" customWidth="1"/>
    <col min="8708" max="8708" width="17.59765625" style="9" bestFit="1" customWidth="1"/>
    <col min="8709" max="8709" width="14.73046875" style="9" bestFit="1" customWidth="1"/>
    <col min="8710" max="8710" width="14.3984375" style="9" bestFit="1" customWidth="1"/>
    <col min="8711" max="8711" width="12.1328125" style="9" bestFit="1" customWidth="1"/>
    <col min="8712" max="8712" width="12.3984375" style="9" bestFit="1" customWidth="1"/>
    <col min="8713" max="8714" width="13.86328125" style="9" bestFit="1" customWidth="1"/>
    <col min="8715" max="8715" width="14.86328125" style="9" bestFit="1" customWidth="1"/>
    <col min="8716" max="8716" width="12.1328125" style="9" bestFit="1" customWidth="1"/>
    <col min="8717" max="8717" width="12.3984375" style="9" bestFit="1" customWidth="1"/>
    <col min="8718" max="8719" width="13.86328125" style="9" bestFit="1" customWidth="1"/>
    <col min="8720" max="8720" width="14.86328125" style="9" bestFit="1" customWidth="1"/>
    <col min="8721" max="8959" width="9.06640625" style="9"/>
    <col min="8960" max="8960" width="15.3984375" style="9" bestFit="1" customWidth="1"/>
    <col min="8961" max="8961" width="11.1328125" style="9" bestFit="1" customWidth="1"/>
    <col min="8962" max="8962" width="14.59765625" style="9" bestFit="1" customWidth="1"/>
    <col min="8963" max="8963" width="17.3984375" style="9" bestFit="1" customWidth="1"/>
    <col min="8964" max="8964" width="17.59765625" style="9" bestFit="1" customWidth="1"/>
    <col min="8965" max="8965" width="14.73046875" style="9" bestFit="1" customWidth="1"/>
    <col min="8966" max="8966" width="14.3984375" style="9" bestFit="1" customWidth="1"/>
    <col min="8967" max="8967" width="12.1328125" style="9" bestFit="1" customWidth="1"/>
    <col min="8968" max="8968" width="12.3984375" style="9" bestFit="1" customWidth="1"/>
    <col min="8969" max="8970" width="13.86328125" style="9" bestFit="1" customWidth="1"/>
    <col min="8971" max="8971" width="14.86328125" style="9" bestFit="1" customWidth="1"/>
    <col min="8972" max="8972" width="12.1328125" style="9" bestFit="1" customWidth="1"/>
    <col min="8973" max="8973" width="12.3984375" style="9" bestFit="1" customWidth="1"/>
    <col min="8974" max="8975" width="13.86328125" style="9" bestFit="1" customWidth="1"/>
    <col min="8976" max="8976" width="14.86328125" style="9" bestFit="1" customWidth="1"/>
    <col min="8977" max="9215" width="9.06640625" style="9"/>
    <col min="9216" max="9216" width="15.3984375" style="9" bestFit="1" customWidth="1"/>
    <col min="9217" max="9217" width="11.1328125" style="9" bestFit="1" customWidth="1"/>
    <col min="9218" max="9218" width="14.59765625" style="9" bestFit="1" customWidth="1"/>
    <col min="9219" max="9219" width="17.3984375" style="9" bestFit="1" customWidth="1"/>
    <col min="9220" max="9220" width="17.59765625" style="9" bestFit="1" customWidth="1"/>
    <col min="9221" max="9221" width="14.73046875" style="9" bestFit="1" customWidth="1"/>
    <col min="9222" max="9222" width="14.3984375" style="9" bestFit="1" customWidth="1"/>
    <col min="9223" max="9223" width="12.1328125" style="9" bestFit="1" customWidth="1"/>
    <col min="9224" max="9224" width="12.3984375" style="9" bestFit="1" customWidth="1"/>
    <col min="9225" max="9226" width="13.86328125" style="9" bestFit="1" customWidth="1"/>
    <col min="9227" max="9227" width="14.86328125" style="9" bestFit="1" customWidth="1"/>
    <col min="9228" max="9228" width="12.1328125" style="9" bestFit="1" customWidth="1"/>
    <col min="9229" max="9229" width="12.3984375" style="9" bestFit="1" customWidth="1"/>
    <col min="9230" max="9231" width="13.86328125" style="9" bestFit="1" customWidth="1"/>
    <col min="9232" max="9232" width="14.86328125" style="9" bestFit="1" customWidth="1"/>
    <col min="9233" max="9471" width="9.06640625" style="9"/>
    <col min="9472" max="9472" width="15.3984375" style="9" bestFit="1" customWidth="1"/>
    <col min="9473" max="9473" width="11.1328125" style="9" bestFit="1" customWidth="1"/>
    <col min="9474" max="9474" width="14.59765625" style="9" bestFit="1" customWidth="1"/>
    <col min="9475" max="9475" width="17.3984375" style="9" bestFit="1" customWidth="1"/>
    <col min="9476" max="9476" width="17.59765625" style="9" bestFit="1" customWidth="1"/>
    <col min="9477" max="9477" width="14.73046875" style="9" bestFit="1" customWidth="1"/>
    <col min="9478" max="9478" width="14.3984375" style="9" bestFit="1" customWidth="1"/>
    <col min="9479" max="9479" width="12.1328125" style="9" bestFit="1" customWidth="1"/>
    <col min="9480" max="9480" width="12.3984375" style="9" bestFit="1" customWidth="1"/>
    <col min="9481" max="9482" width="13.86328125" style="9" bestFit="1" customWidth="1"/>
    <col min="9483" max="9483" width="14.86328125" style="9" bestFit="1" customWidth="1"/>
    <col min="9484" max="9484" width="12.1328125" style="9" bestFit="1" customWidth="1"/>
    <col min="9485" max="9485" width="12.3984375" style="9" bestFit="1" customWidth="1"/>
    <col min="9486" max="9487" width="13.86328125" style="9" bestFit="1" customWidth="1"/>
    <col min="9488" max="9488" width="14.86328125" style="9" bestFit="1" customWidth="1"/>
    <col min="9489" max="9727" width="9.06640625" style="9"/>
    <col min="9728" max="9728" width="15.3984375" style="9" bestFit="1" customWidth="1"/>
    <col min="9729" max="9729" width="11.1328125" style="9" bestFit="1" customWidth="1"/>
    <col min="9730" max="9730" width="14.59765625" style="9" bestFit="1" customWidth="1"/>
    <col min="9731" max="9731" width="17.3984375" style="9" bestFit="1" customWidth="1"/>
    <col min="9732" max="9732" width="17.59765625" style="9" bestFit="1" customWidth="1"/>
    <col min="9733" max="9733" width="14.73046875" style="9" bestFit="1" customWidth="1"/>
    <col min="9734" max="9734" width="14.3984375" style="9" bestFit="1" customWidth="1"/>
    <col min="9735" max="9735" width="12.1328125" style="9" bestFit="1" customWidth="1"/>
    <col min="9736" max="9736" width="12.3984375" style="9" bestFit="1" customWidth="1"/>
    <col min="9737" max="9738" width="13.86328125" style="9" bestFit="1" customWidth="1"/>
    <col min="9739" max="9739" width="14.86328125" style="9" bestFit="1" customWidth="1"/>
    <col min="9740" max="9740" width="12.1328125" style="9" bestFit="1" customWidth="1"/>
    <col min="9741" max="9741" width="12.3984375" style="9" bestFit="1" customWidth="1"/>
    <col min="9742" max="9743" width="13.86328125" style="9" bestFit="1" customWidth="1"/>
    <col min="9744" max="9744" width="14.86328125" style="9" bestFit="1" customWidth="1"/>
    <col min="9745" max="9983" width="9.06640625" style="9"/>
    <col min="9984" max="9984" width="15.3984375" style="9" bestFit="1" customWidth="1"/>
    <col min="9985" max="9985" width="11.1328125" style="9" bestFit="1" customWidth="1"/>
    <col min="9986" max="9986" width="14.59765625" style="9" bestFit="1" customWidth="1"/>
    <col min="9987" max="9987" width="17.3984375" style="9" bestFit="1" customWidth="1"/>
    <col min="9988" max="9988" width="17.59765625" style="9" bestFit="1" customWidth="1"/>
    <col min="9989" max="9989" width="14.73046875" style="9" bestFit="1" customWidth="1"/>
    <col min="9990" max="9990" width="14.3984375" style="9" bestFit="1" customWidth="1"/>
    <col min="9991" max="9991" width="12.1328125" style="9" bestFit="1" customWidth="1"/>
    <col min="9992" max="9992" width="12.3984375" style="9" bestFit="1" customWidth="1"/>
    <col min="9993" max="9994" width="13.86328125" style="9" bestFit="1" customWidth="1"/>
    <col min="9995" max="9995" width="14.86328125" style="9" bestFit="1" customWidth="1"/>
    <col min="9996" max="9996" width="12.1328125" style="9" bestFit="1" customWidth="1"/>
    <col min="9997" max="9997" width="12.3984375" style="9" bestFit="1" customWidth="1"/>
    <col min="9998" max="9999" width="13.86328125" style="9" bestFit="1" customWidth="1"/>
    <col min="10000" max="10000" width="14.86328125" style="9" bestFit="1" customWidth="1"/>
    <col min="10001" max="10239" width="9.06640625" style="9"/>
    <col min="10240" max="10240" width="15.3984375" style="9" bestFit="1" customWidth="1"/>
    <col min="10241" max="10241" width="11.1328125" style="9" bestFit="1" customWidth="1"/>
    <col min="10242" max="10242" width="14.59765625" style="9" bestFit="1" customWidth="1"/>
    <col min="10243" max="10243" width="17.3984375" style="9" bestFit="1" customWidth="1"/>
    <col min="10244" max="10244" width="17.59765625" style="9" bestFit="1" customWidth="1"/>
    <col min="10245" max="10245" width="14.73046875" style="9" bestFit="1" customWidth="1"/>
    <col min="10246" max="10246" width="14.3984375" style="9" bestFit="1" customWidth="1"/>
    <col min="10247" max="10247" width="12.1328125" style="9" bestFit="1" customWidth="1"/>
    <col min="10248" max="10248" width="12.3984375" style="9" bestFit="1" customWidth="1"/>
    <col min="10249" max="10250" width="13.86328125" style="9" bestFit="1" customWidth="1"/>
    <col min="10251" max="10251" width="14.86328125" style="9" bestFit="1" customWidth="1"/>
    <col min="10252" max="10252" width="12.1328125" style="9" bestFit="1" customWidth="1"/>
    <col min="10253" max="10253" width="12.3984375" style="9" bestFit="1" customWidth="1"/>
    <col min="10254" max="10255" width="13.86328125" style="9" bestFit="1" customWidth="1"/>
    <col min="10256" max="10256" width="14.86328125" style="9" bestFit="1" customWidth="1"/>
    <col min="10257" max="10495" width="9.06640625" style="9"/>
    <col min="10496" max="10496" width="15.3984375" style="9" bestFit="1" customWidth="1"/>
    <col min="10497" max="10497" width="11.1328125" style="9" bestFit="1" customWidth="1"/>
    <col min="10498" max="10498" width="14.59765625" style="9" bestFit="1" customWidth="1"/>
    <col min="10499" max="10499" width="17.3984375" style="9" bestFit="1" customWidth="1"/>
    <col min="10500" max="10500" width="17.59765625" style="9" bestFit="1" customWidth="1"/>
    <col min="10501" max="10501" width="14.73046875" style="9" bestFit="1" customWidth="1"/>
    <col min="10502" max="10502" width="14.3984375" style="9" bestFit="1" customWidth="1"/>
    <col min="10503" max="10503" width="12.1328125" style="9" bestFit="1" customWidth="1"/>
    <col min="10504" max="10504" width="12.3984375" style="9" bestFit="1" customWidth="1"/>
    <col min="10505" max="10506" width="13.86328125" style="9" bestFit="1" customWidth="1"/>
    <col min="10507" max="10507" width="14.86328125" style="9" bestFit="1" customWidth="1"/>
    <col min="10508" max="10508" width="12.1328125" style="9" bestFit="1" customWidth="1"/>
    <col min="10509" max="10509" width="12.3984375" style="9" bestFit="1" customWidth="1"/>
    <col min="10510" max="10511" width="13.86328125" style="9" bestFit="1" customWidth="1"/>
    <col min="10512" max="10512" width="14.86328125" style="9" bestFit="1" customWidth="1"/>
    <col min="10513" max="10751" width="9.06640625" style="9"/>
    <col min="10752" max="10752" width="15.3984375" style="9" bestFit="1" customWidth="1"/>
    <col min="10753" max="10753" width="11.1328125" style="9" bestFit="1" customWidth="1"/>
    <col min="10754" max="10754" width="14.59765625" style="9" bestFit="1" customWidth="1"/>
    <col min="10755" max="10755" width="17.3984375" style="9" bestFit="1" customWidth="1"/>
    <col min="10756" max="10756" width="17.59765625" style="9" bestFit="1" customWidth="1"/>
    <col min="10757" max="10757" width="14.73046875" style="9" bestFit="1" customWidth="1"/>
    <col min="10758" max="10758" width="14.3984375" style="9" bestFit="1" customWidth="1"/>
    <col min="10759" max="10759" width="12.1328125" style="9" bestFit="1" customWidth="1"/>
    <col min="10760" max="10760" width="12.3984375" style="9" bestFit="1" customWidth="1"/>
    <col min="10761" max="10762" width="13.86328125" style="9" bestFit="1" customWidth="1"/>
    <col min="10763" max="10763" width="14.86328125" style="9" bestFit="1" customWidth="1"/>
    <col min="10764" max="10764" width="12.1328125" style="9" bestFit="1" customWidth="1"/>
    <col min="10765" max="10765" width="12.3984375" style="9" bestFit="1" customWidth="1"/>
    <col min="10766" max="10767" width="13.86328125" style="9" bestFit="1" customWidth="1"/>
    <col min="10768" max="10768" width="14.86328125" style="9" bestFit="1" customWidth="1"/>
    <col min="10769" max="11007" width="9.06640625" style="9"/>
    <col min="11008" max="11008" width="15.3984375" style="9" bestFit="1" customWidth="1"/>
    <col min="11009" max="11009" width="11.1328125" style="9" bestFit="1" customWidth="1"/>
    <col min="11010" max="11010" width="14.59765625" style="9" bestFit="1" customWidth="1"/>
    <col min="11011" max="11011" width="17.3984375" style="9" bestFit="1" customWidth="1"/>
    <col min="11012" max="11012" width="17.59765625" style="9" bestFit="1" customWidth="1"/>
    <col min="11013" max="11013" width="14.73046875" style="9" bestFit="1" customWidth="1"/>
    <col min="11014" max="11014" width="14.3984375" style="9" bestFit="1" customWidth="1"/>
    <col min="11015" max="11015" width="12.1328125" style="9" bestFit="1" customWidth="1"/>
    <col min="11016" max="11016" width="12.3984375" style="9" bestFit="1" customWidth="1"/>
    <col min="11017" max="11018" width="13.86328125" style="9" bestFit="1" customWidth="1"/>
    <col min="11019" max="11019" width="14.86328125" style="9" bestFit="1" customWidth="1"/>
    <col min="11020" max="11020" width="12.1328125" style="9" bestFit="1" customWidth="1"/>
    <col min="11021" max="11021" width="12.3984375" style="9" bestFit="1" customWidth="1"/>
    <col min="11022" max="11023" width="13.86328125" style="9" bestFit="1" customWidth="1"/>
    <col min="11024" max="11024" width="14.86328125" style="9" bestFit="1" customWidth="1"/>
    <col min="11025" max="11263" width="9.06640625" style="9"/>
    <col min="11264" max="11264" width="15.3984375" style="9" bestFit="1" customWidth="1"/>
    <col min="11265" max="11265" width="11.1328125" style="9" bestFit="1" customWidth="1"/>
    <col min="11266" max="11266" width="14.59765625" style="9" bestFit="1" customWidth="1"/>
    <col min="11267" max="11267" width="17.3984375" style="9" bestFit="1" customWidth="1"/>
    <col min="11268" max="11268" width="17.59765625" style="9" bestFit="1" customWidth="1"/>
    <col min="11269" max="11269" width="14.73046875" style="9" bestFit="1" customWidth="1"/>
    <col min="11270" max="11270" width="14.3984375" style="9" bestFit="1" customWidth="1"/>
    <col min="11271" max="11271" width="12.1328125" style="9" bestFit="1" customWidth="1"/>
    <col min="11272" max="11272" width="12.3984375" style="9" bestFit="1" customWidth="1"/>
    <col min="11273" max="11274" width="13.86328125" style="9" bestFit="1" customWidth="1"/>
    <col min="11275" max="11275" width="14.86328125" style="9" bestFit="1" customWidth="1"/>
    <col min="11276" max="11276" width="12.1328125" style="9" bestFit="1" customWidth="1"/>
    <col min="11277" max="11277" width="12.3984375" style="9" bestFit="1" customWidth="1"/>
    <col min="11278" max="11279" width="13.86328125" style="9" bestFit="1" customWidth="1"/>
    <col min="11280" max="11280" width="14.86328125" style="9" bestFit="1" customWidth="1"/>
    <col min="11281" max="11519" width="9.06640625" style="9"/>
    <col min="11520" max="11520" width="15.3984375" style="9" bestFit="1" customWidth="1"/>
    <col min="11521" max="11521" width="11.1328125" style="9" bestFit="1" customWidth="1"/>
    <col min="11522" max="11522" width="14.59765625" style="9" bestFit="1" customWidth="1"/>
    <col min="11523" max="11523" width="17.3984375" style="9" bestFit="1" customWidth="1"/>
    <col min="11524" max="11524" width="17.59765625" style="9" bestFit="1" customWidth="1"/>
    <col min="11525" max="11525" width="14.73046875" style="9" bestFit="1" customWidth="1"/>
    <col min="11526" max="11526" width="14.3984375" style="9" bestFit="1" customWidth="1"/>
    <col min="11527" max="11527" width="12.1328125" style="9" bestFit="1" customWidth="1"/>
    <col min="11528" max="11528" width="12.3984375" style="9" bestFit="1" customWidth="1"/>
    <col min="11529" max="11530" width="13.86328125" style="9" bestFit="1" customWidth="1"/>
    <col min="11531" max="11531" width="14.86328125" style="9" bestFit="1" customWidth="1"/>
    <col min="11532" max="11532" width="12.1328125" style="9" bestFit="1" customWidth="1"/>
    <col min="11533" max="11533" width="12.3984375" style="9" bestFit="1" customWidth="1"/>
    <col min="11534" max="11535" width="13.86328125" style="9" bestFit="1" customWidth="1"/>
    <col min="11536" max="11536" width="14.86328125" style="9" bestFit="1" customWidth="1"/>
    <col min="11537" max="11775" width="9.06640625" style="9"/>
    <col min="11776" max="11776" width="15.3984375" style="9" bestFit="1" customWidth="1"/>
    <col min="11777" max="11777" width="11.1328125" style="9" bestFit="1" customWidth="1"/>
    <col min="11778" max="11778" width="14.59765625" style="9" bestFit="1" customWidth="1"/>
    <col min="11779" max="11779" width="17.3984375" style="9" bestFit="1" customWidth="1"/>
    <col min="11780" max="11780" width="17.59765625" style="9" bestFit="1" customWidth="1"/>
    <col min="11781" max="11781" width="14.73046875" style="9" bestFit="1" customWidth="1"/>
    <col min="11782" max="11782" width="14.3984375" style="9" bestFit="1" customWidth="1"/>
    <col min="11783" max="11783" width="12.1328125" style="9" bestFit="1" customWidth="1"/>
    <col min="11784" max="11784" width="12.3984375" style="9" bestFit="1" customWidth="1"/>
    <col min="11785" max="11786" width="13.86328125" style="9" bestFit="1" customWidth="1"/>
    <col min="11787" max="11787" width="14.86328125" style="9" bestFit="1" customWidth="1"/>
    <col min="11788" max="11788" width="12.1328125" style="9" bestFit="1" customWidth="1"/>
    <col min="11789" max="11789" width="12.3984375" style="9" bestFit="1" customWidth="1"/>
    <col min="11790" max="11791" width="13.86328125" style="9" bestFit="1" customWidth="1"/>
    <col min="11792" max="11792" width="14.86328125" style="9" bestFit="1" customWidth="1"/>
    <col min="11793" max="12031" width="9.06640625" style="9"/>
    <col min="12032" max="12032" width="15.3984375" style="9" bestFit="1" customWidth="1"/>
    <col min="12033" max="12033" width="11.1328125" style="9" bestFit="1" customWidth="1"/>
    <col min="12034" max="12034" width="14.59765625" style="9" bestFit="1" customWidth="1"/>
    <col min="12035" max="12035" width="17.3984375" style="9" bestFit="1" customWidth="1"/>
    <col min="12036" max="12036" width="17.59765625" style="9" bestFit="1" customWidth="1"/>
    <col min="12037" max="12037" width="14.73046875" style="9" bestFit="1" customWidth="1"/>
    <col min="12038" max="12038" width="14.3984375" style="9" bestFit="1" customWidth="1"/>
    <col min="12039" max="12039" width="12.1328125" style="9" bestFit="1" customWidth="1"/>
    <col min="12040" max="12040" width="12.3984375" style="9" bestFit="1" customWidth="1"/>
    <col min="12041" max="12042" width="13.86328125" style="9" bestFit="1" customWidth="1"/>
    <col min="12043" max="12043" width="14.86328125" style="9" bestFit="1" customWidth="1"/>
    <col min="12044" max="12044" width="12.1328125" style="9" bestFit="1" customWidth="1"/>
    <col min="12045" max="12045" width="12.3984375" style="9" bestFit="1" customWidth="1"/>
    <col min="12046" max="12047" width="13.86328125" style="9" bestFit="1" customWidth="1"/>
    <col min="12048" max="12048" width="14.86328125" style="9" bestFit="1" customWidth="1"/>
    <col min="12049" max="12287" width="9.06640625" style="9"/>
    <col min="12288" max="12288" width="15.3984375" style="9" bestFit="1" customWidth="1"/>
    <col min="12289" max="12289" width="11.1328125" style="9" bestFit="1" customWidth="1"/>
    <col min="12290" max="12290" width="14.59765625" style="9" bestFit="1" customWidth="1"/>
    <col min="12291" max="12291" width="17.3984375" style="9" bestFit="1" customWidth="1"/>
    <col min="12292" max="12292" width="17.59765625" style="9" bestFit="1" customWidth="1"/>
    <col min="12293" max="12293" width="14.73046875" style="9" bestFit="1" customWidth="1"/>
    <col min="12294" max="12294" width="14.3984375" style="9" bestFit="1" customWidth="1"/>
    <col min="12295" max="12295" width="12.1328125" style="9" bestFit="1" customWidth="1"/>
    <col min="12296" max="12296" width="12.3984375" style="9" bestFit="1" customWidth="1"/>
    <col min="12297" max="12298" width="13.86328125" style="9" bestFit="1" customWidth="1"/>
    <col min="12299" max="12299" width="14.86328125" style="9" bestFit="1" customWidth="1"/>
    <col min="12300" max="12300" width="12.1328125" style="9" bestFit="1" customWidth="1"/>
    <col min="12301" max="12301" width="12.3984375" style="9" bestFit="1" customWidth="1"/>
    <col min="12302" max="12303" width="13.86328125" style="9" bestFit="1" customWidth="1"/>
    <col min="12304" max="12304" width="14.86328125" style="9" bestFit="1" customWidth="1"/>
    <col min="12305" max="12543" width="9.06640625" style="9"/>
    <col min="12544" max="12544" width="15.3984375" style="9" bestFit="1" customWidth="1"/>
    <col min="12545" max="12545" width="11.1328125" style="9" bestFit="1" customWidth="1"/>
    <col min="12546" max="12546" width="14.59765625" style="9" bestFit="1" customWidth="1"/>
    <col min="12547" max="12547" width="17.3984375" style="9" bestFit="1" customWidth="1"/>
    <col min="12548" max="12548" width="17.59765625" style="9" bestFit="1" customWidth="1"/>
    <col min="12549" max="12549" width="14.73046875" style="9" bestFit="1" customWidth="1"/>
    <col min="12550" max="12550" width="14.3984375" style="9" bestFit="1" customWidth="1"/>
    <col min="12551" max="12551" width="12.1328125" style="9" bestFit="1" customWidth="1"/>
    <col min="12552" max="12552" width="12.3984375" style="9" bestFit="1" customWidth="1"/>
    <col min="12553" max="12554" width="13.86328125" style="9" bestFit="1" customWidth="1"/>
    <col min="12555" max="12555" width="14.86328125" style="9" bestFit="1" customWidth="1"/>
    <col min="12556" max="12556" width="12.1328125" style="9" bestFit="1" customWidth="1"/>
    <col min="12557" max="12557" width="12.3984375" style="9" bestFit="1" customWidth="1"/>
    <col min="12558" max="12559" width="13.86328125" style="9" bestFit="1" customWidth="1"/>
    <col min="12560" max="12560" width="14.86328125" style="9" bestFit="1" customWidth="1"/>
    <col min="12561" max="12799" width="9.06640625" style="9"/>
    <col min="12800" max="12800" width="15.3984375" style="9" bestFit="1" customWidth="1"/>
    <col min="12801" max="12801" width="11.1328125" style="9" bestFit="1" customWidth="1"/>
    <col min="12802" max="12802" width="14.59765625" style="9" bestFit="1" customWidth="1"/>
    <col min="12803" max="12803" width="17.3984375" style="9" bestFit="1" customWidth="1"/>
    <col min="12804" max="12804" width="17.59765625" style="9" bestFit="1" customWidth="1"/>
    <col min="12805" max="12805" width="14.73046875" style="9" bestFit="1" customWidth="1"/>
    <col min="12806" max="12806" width="14.3984375" style="9" bestFit="1" customWidth="1"/>
    <col min="12807" max="12807" width="12.1328125" style="9" bestFit="1" customWidth="1"/>
    <col min="12808" max="12808" width="12.3984375" style="9" bestFit="1" customWidth="1"/>
    <col min="12809" max="12810" width="13.86328125" style="9" bestFit="1" customWidth="1"/>
    <col min="12811" max="12811" width="14.86328125" style="9" bestFit="1" customWidth="1"/>
    <col min="12812" max="12812" width="12.1328125" style="9" bestFit="1" customWidth="1"/>
    <col min="12813" max="12813" width="12.3984375" style="9" bestFit="1" customWidth="1"/>
    <col min="12814" max="12815" width="13.86328125" style="9" bestFit="1" customWidth="1"/>
    <col min="12816" max="12816" width="14.86328125" style="9" bestFit="1" customWidth="1"/>
    <col min="12817" max="13055" width="9.06640625" style="9"/>
    <col min="13056" max="13056" width="15.3984375" style="9" bestFit="1" customWidth="1"/>
    <col min="13057" max="13057" width="11.1328125" style="9" bestFit="1" customWidth="1"/>
    <col min="13058" max="13058" width="14.59765625" style="9" bestFit="1" customWidth="1"/>
    <col min="13059" max="13059" width="17.3984375" style="9" bestFit="1" customWidth="1"/>
    <col min="13060" max="13060" width="17.59765625" style="9" bestFit="1" customWidth="1"/>
    <col min="13061" max="13061" width="14.73046875" style="9" bestFit="1" customWidth="1"/>
    <col min="13062" max="13062" width="14.3984375" style="9" bestFit="1" customWidth="1"/>
    <col min="13063" max="13063" width="12.1328125" style="9" bestFit="1" customWidth="1"/>
    <col min="13064" max="13064" width="12.3984375" style="9" bestFit="1" customWidth="1"/>
    <col min="13065" max="13066" width="13.86328125" style="9" bestFit="1" customWidth="1"/>
    <col min="13067" max="13067" width="14.86328125" style="9" bestFit="1" customWidth="1"/>
    <col min="13068" max="13068" width="12.1328125" style="9" bestFit="1" customWidth="1"/>
    <col min="13069" max="13069" width="12.3984375" style="9" bestFit="1" customWidth="1"/>
    <col min="13070" max="13071" width="13.86328125" style="9" bestFit="1" customWidth="1"/>
    <col min="13072" max="13072" width="14.86328125" style="9" bestFit="1" customWidth="1"/>
    <col min="13073" max="13311" width="9.06640625" style="9"/>
    <col min="13312" max="13312" width="15.3984375" style="9" bestFit="1" customWidth="1"/>
    <col min="13313" max="13313" width="11.1328125" style="9" bestFit="1" customWidth="1"/>
    <col min="13314" max="13314" width="14.59765625" style="9" bestFit="1" customWidth="1"/>
    <col min="13315" max="13315" width="17.3984375" style="9" bestFit="1" customWidth="1"/>
    <col min="13316" max="13316" width="17.59765625" style="9" bestFit="1" customWidth="1"/>
    <col min="13317" max="13317" width="14.73046875" style="9" bestFit="1" customWidth="1"/>
    <col min="13318" max="13318" width="14.3984375" style="9" bestFit="1" customWidth="1"/>
    <col min="13319" max="13319" width="12.1328125" style="9" bestFit="1" customWidth="1"/>
    <col min="13320" max="13320" width="12.3984375" style="9" bestFit="1" customWidth="1"/>
    <col min="13321" max="13322" width="13.86328125" style="9" bestFit="1" customWidth="1"/>
    <col min="13323" max="13323" width="14.86328125" style="9" bestFit="1" customWidth="1"/>
    <col min="13324" max="13324" width="12.1328125" style="9" bestFit="1" customWidth="1"/>
    <col min="13325" max="13325" width="12.3984375" style="9" bestFit="1" customWidth="1"/>
    <col min="13326" max="13327" width="13.86328125" style="9" bestFit="1" customWidth="1"/>
    <col min="13328" max="13328" width="14.86328125" style="9" bestFit="1" customWidth="1"/>
    <col min="13329" max="13567" width="9.06640625" style="9"/>
    <col min="13568" max="13568" width="15.3984375" style="9" bestFit="1" customWidth="1"/>
    <col min="13569" max="13569" width="11.1328125" style="9" bestFit="1" customWidth="1"/>
    <col min="13570" max="13570" width="14.59765625" style="9" bestFit="1" customWidth="1"/>
    <col min="13571" max="13571" width="17.3984375" style="9" bestFit="1" customWidth="1"/>
    <col min="13572" max="13572" width="17.59765625" style="9" bestFit="1" customWidth="1"/>
    <col min="13573" max="13573" width="14.73046875" style="9" bestFit="1" customWidth="1"/>
    <col min="13574" max="13574" width="14.3984375" style="9" bestFit="1" customWidth="1"/>
    <col min="13575" max="13575" width="12.1328125" style="9" bestFit="1" customWidth="1"/>
    <col min="13576" max="13576" width="12.3984375" style="9" bestFit="1" customWidth="1"/>
    <col min="13577" max="13578" width="13.86328125" style="9" bestFit="1" customWidth="1"/>
    <col min="13579" max="13579" width="14.86328125" style="9" bestFit="1" customWidth="1"/>
    <col min="13580" max="13580" width="12.1328125" style="9" bestFit="1" customWidth="1"/>
    <col min="13581" max="13581" width="12.3984375" style="9" bestFit="1" customWidth="1"/>
    <col min="13582" max="13583" width="13.86328125" style="9" bestFit="1" customWidth="1"/>
    <col min="13584" max="13584" width="14.86328125" style="9" bestFit="1" customWidth="1"/>
    <col min="13585" max="13823" width="9.06640625" style="9"/>
    <col min="13824" max="13824" width="15.3984375" style="9" bestFit="1" customWidth="1"/>
    <col min="13825" max="13825" width="11.1328125" style="9" bestFit="1" customWidth="1"/>
    <col min="13826" max="13826" width="14.59765625" style="9" bestFit="1" customWidth="1"/>
    <col min="13827" max="13827" width="17.3984375" style="9" bestFit="1" customWidth="1"/>
    <col min="13828" max="13828" width="17.59765625" style="9" bestFit="1" customWidth="1"/>
    <col min="13829" max="13829" width="14.73046875" style="9" bestFit="1" customWidth="1"/>
    <col min="13830" max="13830" width="14.3984375" style="9" bestFit="1" customWidth="1"/>
    <col min="13831" max="13831" width="12.1328125" style="9" bestFit="1" customWidth="1"/>
    <col min="13832" max="13832" width="12.3984375" style="9" bestFit="1" customWidth="1"/>
    <col min="13833" max="13834" width="13.86328125" style="9" bestFit="1" customWidth="1"/>
    <col min="13835" max="13835" width="14.86328125" style="9" bestFit="1" customWidth="1"/>
    <col min="13836" max="13836" width="12.1328125" style="9" bestFit="1" customWidth="1"/>
    <col min="13837" max="13837" width="12.3984375" style="9" bestFit="1" customWidth="1"/>
    <col min="13838" max="13839" width="13.86328125" style="9" bestFit="1" customWidth="1"/>
    <col min="13840" max="13840" width="14.86328125" style="9" bestFit="1" customWidth="1"/>
    <col min="13841" max="14079" width="9.06640625" style="9"/>
    <col min="14080" max="14080" width="15.3984375" style="9" bestFit="1" customWidth="1"/>
    <col min="14081" max="14081" width="11.1328125" style="9" bestFit="1" customWidth="1"/>
    <col min="14082" max="14082" width="14.59765625" style="9" bestFit="1" customWidth="1"/>
    <col min="14083" max="14083" width="17.3984375" style="9" bestFit="1" customWidth="1"/>
    <col min="14084" max="14084" width="17.59765625" style="9" bestFit="1" customWidth="1"/>
    <col min="14085" max="14085" width="14.73046875" style="9" bestFit="1" customWidth="1"/>
    <col min="14086" max="14086" width="14.3984375" style="9" bestFit="1" customWidth="1"/>
    <col min="14087" max="14087" width="12.1328125" style="9" bestFit="1" customWidth="1"/>
    <col min="14088" max="14088" width="12.3984375" style="9" bestFit="1" customWidth="1"/>
    <col min="14089" max="14090" width="13.86328125" style="9" bestFit="1" customWidth="1"/>
    <col min="14091" max="14091" width="14.86328125" style="9" bestFit="1" customWidth="1"/>
    <col min="14092" max="14092" width="12.1328125" style="9" bestFit="1" customWidth="1"/>
    <col min="14093" max="14093" width="12.3984375" style="9" bestFit="1" customWidth="1"/>
    <col min="14094" max="14095" width="13.86328125" style="9" bestFit="1" customWidth="1"/>
    <col min="14096" max="14096" width="14.86328125" style="9" bestFit="1" customWidth="1"/>
    <col min="14097" max="14335" width="9.06640625" style="9"/>
    <col min="14336" max="14336" width="15.3984375" style="9" bestFit="1" customWidth="1"/>
    <col min="14337" max="14337" width="11.1328125" style="9" bestFit="1" customWidth="1"/>
    <col min="14338" max="14338" width="14.59765625" style="9" bestFit="1" customWidth="1"/>
    <col min="14339" max="14339" width="17.3984375" style="9" bestFit="1" customWidth="1"/>
    <col min="14340" max="14340" width="17.59765625" style="9" bestFit="1" customWidth="1"/>
    <col min="14341" max="14341" width="14.73046875" style="9" bestFit="1" customWidth="1"/>
    <col min="14342" max="14342" width="14.3984375" style="9" bestFit="1" customWidth="1"/>
    <col min="14343" max="14343" width="12.1328125" style="9" bestFit="1" customWidth="1"/>
    <col min="14344" max="14344" width="12.3984375" style="9" bestFit="1" customWidth="1"/>
    <col min="14345" max="14346" width="13.86328125" style="9" bestFit="1" customWidth="1"/>
    <col min="14347" max="14347" width="14.86328125" style="9" bestFit="1" customWidth="1"/>
    <col min="14348" max="14348" width="12.1328125" style="9" bestFit="1" customWidth="1"/>
    <col min="14349" max="14349" width="12.3984375" style="9" bestFit="1" customWidth="1"/>
    <col min="14350" max="14351" width="13.86328125" style="9" bestFit="1" customWidth="1"/>
    <col min="14352" max="14352" width="14.86328125" style="9" bestFit="1" customWidth="1"/>
    <col min="14353" max="14591" width="9.06640625" style="9"/>
    <col min="14592" max="14592" width="15.3984375" style="9" bestFit="1" customWidth="1"/>
    <col min="14593" max="14593" width="11.1328125" style="9" bestFit="1" customWidth="1"/>
    <col min="14594" max="14594" width="14.59765625" style="9" bestFit="1" customWidth="1"/>
    <col min="14595" max="14595" width="17.3984375" style="9" bestFit="1" customWidth="1"/>
    <col min="14596" max="14596" width="17.59765625" style="9" bestFit="1" customWidth="1"/>
    <col min="14597" max="14597" width="14.73046875" style="9" bestFit="1" customWidth="1"/>
    <col min="14598" max="14598" width="14.3984375" style="9" bestFit="1" customWidth="1"/>
    <col min="14599" max="14599" width="12.1328125" style="9" bestFit="1" customWidth="1"/>
    <col min="14600" max="14600" width="12.3984375" style="9" bestFit="1" customWidth="1"/>
    <col min="14601" max="14602" width="13.86328125" style="9" bestFit="1" customWidth="1"/>
    <col min="14603" max="14603" width="14.86328125" style="9" bestFit="1" customWidth="1"/>
    <col min="14604" max="14604" width="12.1328125" style="9" bestFit="1" customWidth="1"/>
    <col min="14605" max="14605" width="12.3984375" style="9" bestFit="1" customWidth="1"/>
    <col min="14606" max="14607" width="13.86328125" style="9" bestFit="1" customWidth="1"/>
    <col min="14608" max="14608" width="14.86328125" style="9" bestFit="1" customWidth="1"/>
    <col min="14609" max="14847" width="9.06640625" style="9"/>
    <col min="14848" max="14848" width="15.3984375" style="9" bestFit="1" customWidth="1"/>
    <col min="14849" max="14849" width="11.1328125" style="9" bestFit="1" customWidth="1"/>
    <col min="14850" max="14850" width="14.59765625" style="9" bestFit="1" customWidth="1"/>
    <col min="14851" max="14851" width="17.3984375" style="9" bestFit="1" customWidth="1"/>
    <col min="14852" max="14852" width="17.59765625" style="9" bestFit="1" customWidth="1"/>
    <col min="14853" max="14853" width="14.73046875" style="9" bestFit="1" customWidth="1"/>
    <col min="14854" max="14854" width="14.3984375" style="9" bestFit="1" customWidth="1"/>
    <col min="14855" max="14855" width="12.1328125" style="9" bestFit="1" customWidth="1"/>
    <col min="14856" max="14856" width="12.3984375" style="9" bestFit="1" customWidth="1"/>
    <col min="14857" max="14858" width="13.86328125" style="9" bestFit="1" customWidth="1"/>
    <col min="14859" max="14859" width="14.86328125" style="9" bestFit="1" customWidth="1"/>
    <col min="14860" max="14860" width="12.1328125" style="9" bestFit="1" customWidth="1"/>
    <col min="14861" max="14861" width="12.3984375" style="9" bestFit="1" customWidth="1"/>
    <col min="14862" max="14863" width="13.86328125" style="9" bestFit="1" customWidth="1"/>
    <col min="14864" max="14864" width="14.86328125" style="9" bestFit="1" customWidth="1"/>
    <col min="14865" max="15103" width="9.06640625" style="9"/>
    <col min="15104" max="15104" width="15.3984375" style="9" bestFit="1" customWidth="1"/>
    <col min="15105" max="15105" width="11.1328125" style="9" bestFit="1" customWidth="1"/>
    <col min="15106" max="15106" width="14.59765625" style="9" bestFit="1" customWidth="1"/>
    <col min="15107" max="15107" width="17.3984375" style="9" bestFit="1" customWidth="1"/>
    <col min="15108" max="15108" width="17.59765625" style="9" bestFit="1" customWidth="1"/>
    <col min="15109" max="15109" width="14.73046875" style="9" bestFit="1" customWidth="1"/>
    <col min="15110" max="15110" width="14.3984375" style="9" bestFit="1" customWidth="1"/>
    <col min="15111" max="15111" width="12.1328125" style="9" bestFit="1" customWidth="1"/>
    <col min="15112" max="15112" width="12.3984375" style="9" bestFit="1" customWidth="1"/>
    <col min="15113" max="15114" width="13.86328125" style="9" bestFit="1" customWidth="1"/>
    <col min="15115" max="15115" width="14.86328125" style="9" bestFit="1" customWidth="1"/>
    <col min="15116" max="15116" width="12.1328125" style="9" bestFit="1" customWidth="1"/>
    <col min="15117" max="15117" width="12.3984375" style="9" bestFit="1" customWidth="1"/>
    <col min="15118" max="15119" width="13.86328125" style="9" bestFit="1" customWidth="1"/>
    <col min="15120" max="15120" width="14.86328125" style="9" bestFit="1" customWidth="1"/>
    <col min="15121" max="15359" width="9.06640625" style="9"/>
    <col min="15360" max="15360" width="15.3984375" style="9" bestFit="1" customWidth="1"/>
    <col min="15361" max="15361" width="11.1328125" style="9" bestFit="1" customWidth="1"/>
    <col min="15362" max="15362" width="14.59765625" style="9" bestFit="1" customWidth="1"/>
    <col min="15363" max="15363" width="17.3984375" style="9" bestFit="1" customWidth="1"/>
    <col min="15364" max="15364" width="17.59765625" style="9" bestFit="1" customWidth="1"/>
    <col min="15365" max="15365" width="14.73046875" style="9" bestFit="1" customWidth="1"/>
    <col min="15366" max="15366" width="14.3984375" style="9" bestFit="1" customWidth="1"/>
    <col min="15367" max="15367" width="12.1328125" style="9" bestFit="1" customWidth="1"/>
    <col min="15368" max="15368" width="12.3984375" style="9" bestFit="1" customWidth="1"/>
    <col min="15369" max="15370" width="13.86328125" style="9" bestFit="1" customWidth="1"/>
    <col min="15371" max="15371" width="14.86328125" style="9" bestFit="1" customWidth="1"/>
    <col min="15372" max="15372" width="12.1328125" style="9" bestFit="1" customWidth="1"/>
    <col min="15373" max="15373" width="12.3984375" style="9" bestFit="1" customWidth="1"/>
    <col min="15374" max="15375" width="13.86328125" style="9" bestFit="1" customWidth="1"/>
    <col min="15376" max="15376" width="14.86328125" style="9" bestFit="1" customWidth="1"/>
    <col min="15377" max="15615" width="9.06640625" style="9"/>
    <col min="15616" max="15616" width="15.3984375" style="9" bestFit="1" customWidth="1"/>
    <col min="15617" max="15617" width="11.1328125" style="9" bestFit="1" customWidth="1"/>
    <col min="15618" max="15618" width="14.59765625" style="9" bestFit="1" customWidth="1"/>
    <col min="15619" max="15619" width="17.3984375" style="9" bestFit="1" customWidth="1"/>
    <col min="15620" max="15620" width="17.59765625" style="9" bestFit="1" customWidth="1"/>
    <col min="15621" max="15621" width="14.73046875" style="9" bestFit="1" customWidth="1"/>
    <col min="15622" max="15622" width="14.3984375" style="9" bestFit="1" customWidth="1"/>
    <col min="15623" max="15623" width="12.1328125" style="9" bestFit="1" customWidth="1"/>
    <col min="15624" max="15624" width="12.3984375" style="9" bestFit="1" customWidth="1"/>
    <col min="15625" max="15626" width="13.86328125" style="9" bestFit="1" customWidth="1"/>
    <col min="15627" max="15627" width="14.86328125" style="9" bestFit="1" customWidth="1"/>
    <col min="15628" max="15628" width="12.1328125" style="9" bestFit="1" customWidth="1"/>
    <col min="15629" max="15629" width="12.3984375" style="9" bestFit="1" customWidth="1"/>
    <col min="15630" max="15631" width="13.86328125" style="9" bestFit="1" customWidth="1"/>
    <col min="15632" max="15632" width="14.86328125" style="9" bestFit="1" customWidth="1"/>
    <col min="15633" max="15871" width="9.06640625" style="9"/>
    <col min="15872" max="15872" width="15.3984375" style="9" bestFit="1" customWidth="1"/>
    <col min="15873" max="15873" width="11.1328125" style="9" bestFit="1" customWidth="1"/>
    <col min="15874" max="15874" width="14.59765625" style="9" bestFit="1" customWidth="1"/>
    <col min="15875" max="15875" width="17.3984375" style="9" bestFit="1" customWidth="1"/>
    <col min="15876" max="15876" width="17.59765625" style="9" bestFit="1" customWidth="1"/>
    <col min="15877" max="15877" width="14.73046875" style="9" bestFit="1" customWidth="1"/>
    <col min="15878" max="15878" width="14.3984375" style="9" bestFit="1" customWidth="1"/>
    <col min="15879" max="15879" width="12.1328125" style="9" bestFit="1" customWidth="1"/>
    <col min="15880" max="15880" width="12.3984375" style="9" bestFit="1" customWidth="1"/>
    <col min="15881" max="15882" width="13.86328125" style="9" bestFit="1" customWidth="1"/>
    <col min="15883" max="15883" width="14.86328125" style="9" bestFit="1" customWidth="1"/>
    <col min="15884" max="15884" width="12.1328125" style="9" bestFit="1" customWidth="1"/>
    <col min="15885" max="15885" width="12.3984375" style="9" bestFit="1" customWidth="1"/>
    <col min="15886" max="15887" width="13.86328125" style="9" bestFit="1" customWidth="1"/>
    <col min="15888" max="15888" width="14.86328125" style="9" bestFit="1" customWidth="1"/>
    <col min="15889" max="16127" width="9.06640625" style="9"/>
    <col min="16128" max="16128" width="15.3984375" style="9" bestFit="1" customWidth="1"/>
    <col min="16129" max="16129" width="11.1328125" style="9" bestFit="1" customWidth="1"/>
    <col min="16130" max="16130" width="14.59765625" style="9" bestFit="1" customWidth="1"/>
    <col min="16131" max="16131" width="17.3984375" style="9" bestFit="1" customWidth="1"/>
    <col min="16132" max="16132" width="17.59765625" style="9" bestFit="1" customWidth="1"/>
    <col min="16133" max="16133" width="14.73046875" style="9" bestFit="1" customWidth="1"/>
    <col min="16134" max="16134" width="14.3984375" style="9" bestFit="1" customWidth="1"/>
    <col min="16135" max="16135" width="12.1328125" style="9" bestFit="1" customWidth="1"/>
    <col min="16136" max="16136" width="12.3984375" style="9" bestFit="1" customWidth="1"/>
    <col min="16137" max="16138" width="13.86328125" style="9" bestFit="1" customWidth="1"/>
    <col min="16139" max="16139" width="14.86328125" style="9" bestFit="1" customWidth="1"/>
    <col min="16140" max="16140" width="12.1328125" style="9" bestFit="1" customWidth="1"/>
    <col min="16141" max="16141" width="12.3984375" style="9" bestFit="1" customWidth="1"/>
    <col min="16142" max="16143" width="13.86328125" style="9" bestFit="1" customWidth="1"/>
    <col min="16144" max="16144" width="14.86328125" style="9" bestFit="1" customWidth="1"/>
    <col min="16145" max="16384" width="9.06640625" style="9"/>
  </cols>
  <sheetData>
    <row r="1" spans="1:18">
      <c r="A1" s="83" t="s">
        <v>0</v>
      </c>
      <c r="B1" s="83" t="s">
        <v>1</v>
      </c>
      <c r="C1" s="89" t="s">
        <v>249</v>
      </c>
      <c r="D1" s="89" t="s">
        <v>250</v>
      </c>
      <c r="E1" s="89" t="s">
        <v>251</v>
      </c>
      <c r="F1" s="89" t="s">
        <v>252</v>
      </c>
      <c r="G1" s="89" t="s">
        <v>254</v>
      </c>
      <c r="H1" s="89" t="s">
        <v>253</v>
      </c>
      <c r="I1" s="89" t="s">
        <v>255</v>
      </c>
      <c r="J1" s="89" t="s">
        <v>256</v>
      </c>
      <c r="K1" s="89" t="s">
        <v>257</v>
      </c>
      <c r="L1" s="89" t="s">
        <v>258</v>
      </c>
      <c r="M1" s="89" t="s">
        <v>259</v>
      </c>
      <c r="N1" s="89" t="s">
        <v>260</v>
      </c>
      <c r="O1" s="89" t="s">
        <v>261</v>
      </c>
      <c r="P1" s="89" t="s">
        <v>262</v>
      </c>
      <c r="Q1" s="89" t="s">
        <v>263</v>
      </c>
      <c r="R1" s="89" t="s">
        <v>264</v>
      </c>
    </row>
    <row r="2" spans="1:18">
      <c r="A2" s="90" t="s">
        <v>23</v>
      </c>
      <c r="B2" s="91" t="s">
        <v>24</v>
      </c>
      <c r="C2" s="112">
        <f>IFERROR((s_TR/(k_decay_ow*up_Rad_Spec!I2*s_IFD_ow*s_EF_ow*s_ED_ow))*1,".")</f>
        <v>1.3584532365070731E-11</v>
      </c>
      <c r="D2" s="96">
        <f>IFERROR((s_TR/(k_decay_ow*up_Rad_Spec!G2*s_IRA_ow*(1/s_PEFm_ui)*s_SLF*s_ET_ow*s_EF_ow*s_ED_ow))*1,".")</f>
        <v>4.7812039759609269E-13</v>
      </c>
      <c r="E2" s="96">
        <f>IFERROR((s_TR/(k_decay_ow*up_Rad_Spec!G2*s_IRA_ow*(1/s_PEF)*s_SLF*s_ET_ow*s_EF_ow*s_ED_ow))*1,".")</f>
        <v>1.7029913786274649E-10</v>
      </c>
      <c r="F2" s="96">
        <f>IFERROR((s_TR/(k_decay_ow*up_Rad_Spec!K2*s_GSF_s*s_Fam*s_Foffset*ACF!C2*s_ET_ow*(1/24)*s_EF_ow*(1/365)*s_ED_ow))*1,".")</f>
        <v>2.042904231138601E-6</v>
      </c>
      <c r="G2" s="96">
        <f t="shared" ref="G2:G3" si="0">(IF(AND(C2&lt;&gt;".",E2&lt;&gt;".",F2&lt;&gt;"."),1/((1/C2)+(1/E2)+(1/F2)),IF(AND(C2&lt;&gt;".",E2&lt;&gt;".",F2="."), 1/((1/C2)+(1/E2)),IF(AND(C2&lt;&gt;".",E2=".",F2&lt;&gt;"."),1/((1/C2)+(1/F2)),IF(AND(C2=".",E2&lt;&gt;".",F2&lt;&gt;"."),1/((1/E2)+(1/F2)),IF(AND(C2&lt;&gt;".",E2=".",F2="."),1/(1/C2),IF(AND(C2=".",E2&lt;&gt;".",F2="."),1/(1/E2),IF(AND(C2=".",E2=".",F2&lt;&gt;"."),1/(1/F2),IF(AND(C2=".",E2=".",F2="."),".")))))))))</f>
        <v>1.2580888233696497E-11</v>
      </c>
      <c r="H2" s="96">
        <f t="shared" ref="H2:H3" si="1">(IF(AND(C2&lt;&gt;".",D2&lt;&gt;".",F2&lt;&gt;"."),1/((1/C2)+(1/D2)+(1/F2)),IF(AND(C2&lt;&gt;".",D2&lt;&gt;".",F2="."), 1/((1/C2)+(1/D2)),IF(AND(C2&lt;&gt;".",D2=".",F2&lt;&gt;"."),1/((1/C2)+(1/F2)),IF(AND(C2=".",D2&lt;&gt;".",F2&lt;&gt;"."),1/((1/D2)+(1/F2)),IF(AND(C2&lt;&gt;".",D2=".",F2="."),1/(1/C2),IF(AND(C2=".",D2&lt;&gt;".",F2="."),1/(1/D2),IF(AND(C2=".",D2=".",F2&lt;&gt;"."),1/(1/F2),IF(AND(C2=".",D2=".",F2="."),".")))))))))</f>
        <v>4.6186453272694714E-13</v>
      </c>
      <c r="I2" s="108">
        <f>IFERROR((s_TR/(up_Rad_Spec!F2*s_GSF_s*s_Fam*s_Foffset*Fsurf!C2*s_EF_ow*(1/365)*s_ET_ow*(1/24)*s_ED_ow))*1,".")</f>
        <v>3.4003571151308123E-7</v>
      </c>
      <c r="J2" s="96">
        <f>IFERROR((s_TR/(up_Rad_Spec!M2*s_GSF_s*s_Fam*s_Foffset*Fsurf!C2*s_EF_ow*(1/365)*s_ET_ow*(1/24)*s_ED_ow))*1,".")</f>
        <v>3.4003571151308123E-7</v>
      </c>
      <c r="K2" s="96">
        <f>IFERROR((s_TR/(up_Rad_Spec!N2*s_GSF_s*s_Fam*s_Foffset*Fsurf!C2*s_EF_ow*(1/365)*s_ET_ow*(1/24)*s_ED_ow))*1,".")</f>
        <v>3.4003571151308123E-7</v>
      </c>
      <c r="L2" s="96">
        <f>IFERROR((s_TR/(up_Rad_Spec!O2*s_GSF_s*s_Fam*s_Foffset*Fsurf!C2*s_EF_ow*(1/365)*s_ET_ow*(1/24)*s_ED_ow))*1,".")</f>
        <v>3.4003571151308123E-7</v>
      </c>
      <c r="M2" s="96">
        <f>IFERROR((s_TR/(up_Rad_Spec!K2*s_GSF_s*s_Fam*s_Foffset*Fsurf!C2*s_EF_ow*(1/365)*s_ET_ow*(1/24)*s_ED_ow))*1,".")</f>
        <v>3.4003571151308123E-7</v>
      </c>
      <c r="N2" s="96">
        <f>IFERROR((s_TR/(up_Rad_Spec!F2*s_GSF_s*s_Fam*s_Foffset*ACF!D2*s_ET_ow*(1/24)*s_EF_ow*(1/365)*s_ED_ow))*1,".")</f>
        <v>4.2273137388926874E-7</v>
      </c>
      <c r="O2" s="96">
        <f>IFERROR((s_TR/(up_Rad_Spec!M2*s_GSF_s*s_Fam*s_Foffset*ACF!E2*s_ET_ow*(1/24)*s_EF_ow*(1/365)*s_ED_ow))*1,".")</f>
        <v>4.2736792003807701E-7</v>
      </c>
      <c r="P2" s="96">
        <f>IFERROR((s_TR/(up_Rad_Spec!N2*s_GSF_s*s_Fam*s_Foffset*ACF!F2*s_ET_ow*(1/24)*s_EF_ow*(1/365)*s_ED_ow))*1,".")</f>
        <v>4.3539507221750193E-7</v>
      </c>
      <c r="Q2" s="96">
        <f>IFERROR((s_TR/(up_Rad_Spec!O2*s_GSF_s*s_Fam*s_Foffset*ACF!G2*s_ET_ow*(1/24)*s_EF_ow*(1/365)*s_ED_ow))*1,".")</f>
        <v>4.3429144385026729E-7</v>
      </c>
      <c r="R2" s="96">
        <f>IFERROR((s_TR/(up_Rad_Spec!K2*s_GSF_s*s_Fam*s_Foffset*ACF!C2*s_ET_ow*(1/24)*s_EF_ow*(1/365)*s_ED_ow))*1,".")</f>
        <v>4.0582785014099643E-7</v>
      </c>
    </row>
    <row r="3" spans="1:18">
      <c r="A3" s="94" t="s">
        <v>25</v>
      </c>
      <c r="B3" s="91" t="s">
        <v>26</v>
      </c>
      <c r="C3" s="112">
        <f>IFERROR((s_TR/(k_decay_ow*up_Rad_Spec!I3*s_IFD_ow*s_EF_ow*s_ED_ow))*1,".")</f>
        <v>1.3584532365070731E-11</v>
      </c>
      <c r="D3" s="96">
        <f>IFERROR((s_TR/(k_decay_ow*up_Rad_Spec!G3*s_IRA_ow*(1/s_PEFm_ui)*s_SLF*s_ET_ow*s_EF_ow*s_ED_ow))*1,".")</f>
        <v>4.7812039759609269E-13</v>
      </c>
      <c r="E3" s="96">
        <f>IFERROR((s_TR/(k_decay_ow*up_Rad_Spec!G3*s_IRA_ow*(1/s_PEF)*s_SLF*s_ET_ow*s_EF_ow*s_ED_ow))*1,".")</f>
        <v>1.7029913786274649E-10</v>
      </c>
      <c r="F3" s="96">
        <f>IFERROR((s_TR/(k_decay_ow*up_Rad_Spec!K3*s_GSF_s*s_Fam*s_Foffset*ACF!C3*s_ET_ow*(1/24)*s_EF_ow*(1/365)*s_ED_ow))*1,".")</f>
        <v>2.0332552308601561E-6</v>
      </c>
      <c r="G3" s="96">
        <f t="shared" si="0"/>
        <v>1.258088786602073E-11</v>
      </c>
      <c r="H3" s="96">
        <f t="shared" si="1"/>
        <v>4.6186453223141527E-13</v>
      </c>
      <c r="I3" s="108">
        <f>IFERROR((s_TR/(up_Rad_Spec!F3*s_GSF_s*s_Fam*s_Foffset*Fsurf!C3*s_EF_ow*(1/365)*s_ET_ow*(1/24)*s_ED_ow))*1,".")</f>
        <v>3.3376514516497753E-7</v>
      </c>
      <c r="J3" s="96">
        <f>IFERROR((s_TR/(up_Rad_Spec!M3*s_GSF_s*s_Fam*s_Foffset*Fsurf!C3*s_EF_ow*(1/365)*s_ET_ow*(1/24)*s_ED_ow))*1,".")</f>
        <v>3.3376514516497753E-7</v>
      </c>
      <c r="K3" s="96">
        <f>IFERROR((s_TR/(up_Rad_Spec!N3*s_GSF_s*s_Fam*s_Foffset*Fsurf!C3*s_EF_ow*(1/365)*s_ET_ow*(1/24)*s_ED_ow))*1,".")</f>
        <v>3.3376514516497753E-7</v>
      </c>
      <c r="L3" s="96">
        <f>IFERROR((s_TR/(up_Rad_Spec!O3*s_GSF_s*s_Fam*s_Foffset*Fsurf!C3*s_EF_ow*(1/365)*s_ET_ow*(1/24)*s_ED_ow))*1,".")</f>
        <v>3.3376514516497753E-7</v>
      </c>
      <c r="M3" s="96">
        <f>IFERROR((s_TR/(up_Rad_Spec!K3*s_GSF_s*s_Fam*s_Foffset*Fsurf!C3*s_EF_ow*(1/365)*s_ET_ow*(1/24)*s_ED_ow))*1,".")</f>
        <v>3.3376514516497753E-7</v>
      </c>
      <c r="N3" s="96">
        <f>IFERROR((s_TR/(up_Rad_Spec!F3*s_GSF_s*s_Fam*s_Foffset*ACF!D3*s_ET_ow*(1/24)*s_EF_ow*(1/365)*s_ED_ow))*1,".")</f>
        <v>4.1595779220779233E-7</v>
      </c>
      <c r="O3" s="96">
        <f>IFERROR((s_TR/(up_Rad_Spec!M3*s_GSF_s*s_Fam*s_Foffset*ACF!E3*s_ET_ow*(1/24)*s_EF_ow*(1/365)*s_ED_ow))*1,".")</f>
        <v>4.2770990806945881E-7</v>
      </c>
      <c r="P3" s="96">
        <f>IFERROR((s_TR/(up_Rad_Spec!N3*s_GSF_s*s_Fam*s_Foffset*ACF!F3*s_ET_ow*(1/24)*s_EF_ow*(1/365)*s_ED_ow))*1,".")</f>
        <v>4.4217980914113517E-7</v>
      </c>
      <c r="Q3" s="96">
        <f>IFERROR((s_TR/(up_Rad_Spec!O3*s_GSF_s*s_Fam*s_Foffset*ACF!G3*s_ET_ow*(1/24)*s_EF_ow*(1/365)*s_ED_ow))*1,".")</f>
        <v>4.5580656631504071E-7</v>
      </c>
      <c r="R3" s="96">
        <f>IFERROR((s_TR/(up_Rad_Spec!K3*s_GSF_s*s_Fam*s_Foffset*ACF!C3*s_ET_ow*(1/24)*s_EF_ow*(1/365)*s_ED_ow))*1,".")</f>
        <v>4.0391105297580146E-7</v>
      </c>
    </row>
    <row r="4" spans="1:18">
      <c r="A4" s="90" t="s">
        <v>27</v>
      </c>
      <c r="B4" s="91" t="s">
        <v>24</v>
      </c>
      <c r="C4" s="112">
        <f>IFERROR((s_TR/(k_decay_ow*up_Rad_Spec!I4*s_IFD_ow*s_EF_ow*s_ED_ow))*1,".")</f>
        <v>1.3584532365070731E-11</v>
      </c>
      <c r="D4" s="96">
        <f>IFERROR((s_TR/(k_decay_ow*up_Rad_Spec!G4*s_IRA_ow*(1/s_PEFm_ui)*s_SLF*s_ET_ow*s_EF_ow*s_ED_ow))*1,".")</f>
        <v>4.7812039759609269E-13</v>
      </c>
      <c r="E4" s="96">
        <f>IFERROR((s_TR/(k_decay_ow*up_Rad_Spec!G4*s_IRA_ow*(1/s_PEF)*s_SLF*s_ET_ow*s_EF_ow*s_ED_ow))*1,".")</f>
        <v>1.7029913786274649E-10</v>
      </c>
      <c r="F4" s="96">
        <f>IFERROR((s_TR/(k_decay_ow*up_Rad_Spec!K4*s_GSF_s*s_Fam*s_Foffset*ACF!C4*s_ET_ow*(1/24)*s_EF_ow*(1/365)*s_ED_ow))*1,".")</f>
        <v>2.192531324021019E-6</v>
      </c>
      <c r="G4" s="96">
        <f t="shared" ref="G4:G5" si="2">(IF(AND(C4&lt;&gt;".",E4&lt;&gt;".",F4&lt;&gt;"."),1/((1/C4)+(1/E4)+(1/F4)),IF(AND(C4&lt;&gt;".",E4&lt;&gt;".",F4="."), 1/((1/C4)+(1/E4)),IF(AND(C4&lt;&gt;".",E4=".",F4&lt;&gt;"."),1/((1/C4)+(1/F4)),IF(AND(C4=".",E4&lt;&gt;".",F4&lt;&gt;"."),1/((1/E4)+(1/F4)),IF(AND(C4&lt;&gt;".",E4=".",F4="."),1/(1/C4),IF(AND(C4=".",E4&lt;&gt;".",F4="."),1/(1/E4),IF(AND(C4=".",E4=".",F4&lt;&gt;"."),1/(1/F4),IF(AND(C4=".",E4=".",F4="."),".")))))))))</f>
        <v>1.2580893521060552E-11</v>
      </c>
      <c r="H4" s="96">
        <f t="shared" ref="H4:H5" si="3">(IF(AND(C4&lt;&gt;".",D4&lt;&gt;".",F4&lt;&gt;"."),1/((1/C4)+(1/D4)+(1/F4)),IF(AND(C4&lt;&gt;".",D4&lt;&gt;".",F4="."), 1/((1/C4)+(1/D4)),IF(AND(C4&lt;&gt;".",D4=".",F4&lt;&gt;"."),1/((1/C4)+(1/F4)),IF(AND(C4=".",D4&lt;&gt;".",F4&lt;&gt;"."),1/((1/D4)+(1/F4)),IF(AND(C4&lt;&gt;".",D4=".",F4="."),1/(1/C4),IF(AND(C4=".",D4&lt;&gt;".",F4="."),1/(1/D4),IF(AND(C4=".",D4=".",F4&lt;&gt;"."),1/(1/F4),IF(AND(C4=".",D4=".",F4="."),".")))))))))</f>
        <v>4.6186453985294454E-13</v>
      </c>
      <c r="I4" s="108">
        <f>IFERROR((s_TR/(up_Rad_Spec!F4*s_GSF_s*s_Fam*s_Foffset*Fsurf!C4*s_EF_ow*(1/365)*s_ET_ow*(1/24)*s_ED_ow))*1,".")</f>
        <v>3.9580697632387494E-7</v>
      </c>
      <c r="J4" s="96">
        <f>IFERROR((s_TR/(up_Rad_Spec!M4*s_GSF_s*s_Fam*s_Foffset*Fsurf!C4*s_EF_ow*(1/365)*s_ET_ow*(1/24)*s_ED_ow))*1,".")</f>
        <v>3.9580697632387494E-7</v>
      </c>
      <c r="K4" s="96">
        <f>IFERROR((s_TR/(up_Rad_Spec!N4*s_GSF_s*s_Fam*s_Foffset*Fsurf!C4*s_EF_ow*(1/365)*s_ET_ow*(1/24)*s_ED_ow))*1,".")</f>
        <v>3.9580697632387494E-7</v>
      </c>
      <c r="L4" s="96">
        <f>IFERROR((s_TR/(up_Rad_Spec!O4*s_GSF_s*s_Fam*s_Foffset*Fsurf!C4*s_EF_ow*(1/365)*s_ET_ow*(1/24)*s_ED_ow))*1,".")</f>
        <v>3.9580697632387494E-7</v>
      </c>
      <c r="M4" s="96">
        <f>IFERROR((s_TR/(up_Rad_Spec!K4*s_GSF_s*s_Fam*s_Foffset*Fsurf!C4*s_EF_ow*(1/365)*s_ET_ow*(1/24)*s_ED_ow))*1,".")</f>
        <v>3.9580697632387494E-7</v>
      </c>
      <c r="N4" s="96">
        <f>IFERROR((s_TR/(up_Rad_Spec!F4*s_GSF_s*s_Fam*s_Foffset*ACF!D4*s_ET_ow*(1/24)*s_EF_ow*(1/365)*s_ED_ow))*1,".")</f>
        <v>4.6454545454545474E-7</v>
      </c>
      <c r="O4" s="96">
        <f>IFERROR((s_TR/(up_Rad_Spec!M4*s_GSF_s*s_Fam*s_Foffset*ACF!E4*s_ET_ow*(1/24)*s_EF_ow*(1/365)*s_ED_ow))*1,".")</f>
        <v>4.3800000000000008E-7</v>
      </c>
      <c r="P4" s="96">
        <f>IFERROR((s_TR/(up_Rad_Spec!N4*s_GSF_s*s_Fam*s_Foffset*ACF!F4*s_ET_ow*(1/24)*s_EF_ow*(1/365)*s_ED_ow))*1,".")</f>
        <v>4.3626877470355724E-7</v>
      </c>
      <c r="Q4" s="96">
        <f>IFERROR((s_TR/(up_Rad_Spec!O4*s_GSF_s*s_Fam*s_Foffset*ACF!G4*s_ET_ow*(1/24)*s_EF_ow*(1/365)*s_ED_ow))*1,".")</f>
        <v>4.4306543697848052E-7</v>
      </c>
      <c r="R4" s="96">
        <f>IFERROR((s_TR/(up_Rad_Spec!K4*s_GSF_s*s_Fam*s_Foffset*ACF!C4*s_ET_ow*(1/24)*s_EF_ow*(1/365)*s_ED_ow))*1,".")</f>
        <v>4.3555163283318618E-7</v>
      </c>
    </row>
    <row r="5" spans="1:18">
      <c r="A5" s="90" t="s">
        <v>28</v>
      </c>
      <c r="B5" s="97" t="s">
        <v>24</v>
      </c>
      <c r="C5" s="112">
        <f>IFERROR((s_TR/(k_decay_ow*up_Rad_Spec!I5*s_IFD_ow*s_EF_ow*s_ED_ow))*1,".")</f>
        <v>1.3584532365070731E-11</v>
      </c>
      <c r="D5" s="96">
        <f>IFERROR((s_TR/(k_decay_ow*up_Rad_Spec!G5*s_IRA_ow*(1/s_PEFm_ui)*s_SLF*s_ET_ow*s_EF_ow*s_ED_ow))*1,".")</f>
        <v>4.7812039759609269E-13</v>
      </c>
      <c r="E5" s="96">
        <f>IFERROR((s_TR/(k_decay_ow*up_Rad_Spec!G5*s_IRA_ow*(1/s_PEF)*s_SLF*s_ET_ow*s_EF_ow*s_ED_ow))*1,".")</f>
        <v>1.7029913786274649E-10</v>
      </c>
      <c r="F5" s="96">
        <f>IFERROR((s_TR/(k_decay_ow*up_Rad_Spec!K5*s_GSF_s*s_Fam*s_Foffset*ACF!C5*s_ET_ow*(1/24)*s_EF_ow*(1/365)*s_ED_ow))*1,".")</f>
        <v>2.2271274790351579E-6</v>
      </c>
      <c r="G5" s="96">
        <f t="shared" si="2"/>
        <v>1.2580894642459033E-11</v>
      </c>
      <c r="H5" s="96">
        <f t="shared" si="3"/>
        <v>4.6186454136429854E-13</v>
      </c>
      <c r="I5" s="108">
        <f>IFERROR((s_TR/(up_Rad_Spec!F5*s_GSF_s*s_Fam*s_Foffset*Fsurf!C5*s_EF_ow*(1/365)*s_ET_ow*(1/24)*s_ED_ow))*1,".")</f>
        <v>3.3292794162359391E-7</v>
      </c>
      <c r="J5" s="96">
        <f>IFERROR((s_TR/(up_Rad_Spec!M5*s_GSF_s*s_Fam*s_Foffset*Fsurf!C5*s_EF_ow*(1/365)*s_ET_ow*(1/24)*s_ED_ow))*1,".")</f>
        <v>3.3292794162359391E-7</v>
      </c>
      <c r="K5" s="96">
        <f>IFERROR((s_TR/(up_Rad_Spec!N5*s_GSF_s*s_Fam*s_Foffset*Fsurf!C5*s_EF_ow*(1/365)*s_ET_ow*(1/24)*s_ED_ow))*1,".")</f>
        <v>3.3292794162359391E-7</v>
      </c>
      <c r="L5" s="96">
        <f>IFERROR((s_TR/(up_Rad_Spec!O5*s_GSF_s*s_Fam*s_Foffset*Fsurf!C5*s_EF_ow*(1/365)*s_ET_ow*(1/24)*s_ED_ow))*1,".")</f>
        <v>3.3292794162359391E-7</v>
      </c>
      <c r="M5" s="96">
        <f>IFERROR((s_TR/(up_Rad_Spec!K5*s_GSF_s*s_Fam*s_Foffset*Fsurf!C5*s_EF_ow*(1/365)*s_ET_ow*(1/24)*s_ED_ow))*1,".")</f>
        <v>3.3292794162359391E-7</v>
      </c>
      <c r="N5" s="96">
        <f>IFERROR((s_TR/(up_Rad_Spec!F5*s_GSF_s*s_Fam*s_Foffset*ACF!D5*s_ET_ow*(1/24)*s_EF_ow*(1/365)*s_ED_ow))*1,".")</f>
        <v>4.4242424242424243E-7</v>
      </c>
      <c r="O5" s="96">
        <f>IFERROR((s_TR/(up_Rad_Spec!M5*s_GSF_s*s_Fam*s_Foffset*ACF!E5*s_ET_ow*(1/24)*s_EF_ow*(1/365)*s_ED_ow))*1,".")</f>
        <v>4.4242424242424243E-7</v>
      </c>
      <c r="P5" s="96">
        <f>IFERROR((s_TR/(up_Rad_Spec!N5*s_GSF_s*s_Fam*s_Foffset*ACF!F5*s_ET_ow*(1/24)*s_EF_ow*(1/365)*s_ED_ow))*1,".")</f>
        <v>4.4242424242424243E-7</v>
      </c>
      <c r="Q5" s="96">
        <f>IFERROR((s_TR/(up_Rad_Spec!O5*s_GSF_s*s_Fam*s_Foffset*ACF!G5*s_ET_ow*(1/24)*s_EF_ow*(1/365)*s_ED_ow))*1,".")</f>
        <v>4.4242424242424243E-7</v>
      </c>
      <c r="R5" s="96">
        <f>IFERROR((s_TR/(up_Rad_Spec!K5*s_GSF_s*s_Fam*s_Foffset*ACF!C5*s_ET_ow*(1/24)*s_EF_ow*(1/365)*s_ED_ow))*1,".")</f>
        <v>4.4242424242424243E-7</v>
      </c>
    </row>
    <row r="6" spans="1:18">
      <c r="A6" s="90" t="s">
        <v>29</v>
      </c>
      <c r="B6" s="97" t="s">
        <v>24</v>
      </c>
      <c r="C6" s="112">
        <f>IFERROR((s_TR/(k_decay_ow*up_Rad_Spec!I6*s_IFD_ow*s_EF_ow*s_ED_ow))*1,".")</f>
        <v>1.3584532365070731E-11</v>
      </c>
      <c r="D6" s="96">
        <f>IFERROR((s_TR/(k_decay_ow*up_Rad_Spec!G6*s_IRA_ow*(1/s_PEFm_ui)*s_SLF*s_ET_ow*s_EF_ow*s_ED_ow))*1,".")</f>
        <v>4.7812039759609269E-13</v>
      </c>
      <c r="E6" s="96">
        <f>IFERROR((s_TR/(k_decay_ow*up_Rad_Spec!G6*s_IRA_ow*(1/s_PEF)*s_SLF*s_ET_ow*s_EF_ow*s_ED_ow))*1,".")</f>
        <v>1.7029913786274649E-10</v>
      </c>
      <c r="F6" s="96">
        <f>IFERROR((s_TR/(k_decay_ow*up_Rad_Spec!K6*s_GSF_s*s_Fam*s_Foffset*ACF!C6*s_ET_ow*(1/24)*s_EF_ow*(1/365)*s_ED_ow))*1,".")</f>
        <v>2.2613909787126234E-6</v>
      </c>
      <c r="G6" s="96">
        <f t="shared" ref="G6:G9" si="4">(IF(AND(C6&lt;&gt;".",E6&lt;&gt;".",F6&lt;&gt;"."),1/((1/C6)+(1/E6)+(1/F6)),IF(AND(C6&lt;&gt;".",E6&lt;&gt;".",F6="."), 1/((1/C6)+(1/E6)),IF(AND(C6&lt;&gt;".",E6=".",F6&lt;&gt;"."),1/((1/C6)+(1/F6)),IF(AND(C6=".",E6&lt;&gt;".",F6&lt;&gt;"."),1/((1/E6)+(1/F6)),IF(AND(C6&lt;&gt;".",E6=".",F6="."),1/(1/C6),IF(AND(C6=".",E6&lt;&gt;".",F6="."),1/(1/E6),IF(AND(C6=".",E6=".",F6&lt;&gt;"."),1/(1/F6),IF(AND(C6=".",E6=".",F6="."),".")))))))))</f>
        <v>1.2580895719256626E-11</v>
      </c>
      <c r="H6" s="96">
        <f t="shared" ref="H6:H9" si="5">(IF(AND(C6&lt;&gt;".",D6&lt;&gt;".",F6&lt;&gt;"."),1/((1/C6)+(1/D6)+(1/F6)),IF(AND(C6&lt;&gt;".",D6&lt;&gt;".",F6="."), 1/((1/C6)+(1/D6)),IF(AND(C6&lt;&gt;".",D6=".",F6&lt;&gt;"."),1/((1/C6)+(1/F6)),IF(AND(C6=".",D6&lt;&gt;".",F6&lt;&gt;"."),1/((1/D6)+(1/F6)),IF(AND(C6&lt;&gt;".",D6=".",F6="."),1/(1/C6),IF(AND(C6=".",D6&lt;&gt;".",F6="."),1/(1/D6),IF(AND(C6=".",D6=".",F6&lt;&gt;"."),1/(1/F6),IF(AND(C6=".",D6=".",F6="."),".")))))))))</f>
        <v>4.6186454281554189E-13</v>
      </c>
      <c r="I6" s="108">
        <f>IFERROR((s_TR/(up_Rad_Spec!F6*s_GSF_s*s_Fam*s_Foffset*Fsurf!C6*s_EF_ow*(1/365)*s_ET_ow*(1/24)*s_ED_ow))*1,".")</f>
        <v>4.0424550069220122E-7</v>
      </c>
      <c r="J6" s="96">
        <f>IFERROR((s_TR/(up_Rad_Spec!M6*s_GSF_s*s_Fam*s_Foffset*Fsurf!C6*s_EF_ow*(1/365)*s_ET_ow*(1/24)*s_ED_ow))*1,".")</f>
        <v>4.0424550069220122E-7</v>
      </c>
      <c r="K6" s="96">
        <f>IFERROR((s_TR/(up_Rad_Spec!N6*s_GSF_s*s_Fam*s_Foffset*Fsurf!C6*s_EF_ow*(1/365)*s_ET_ow*(1/24)*s_ED_ow))*1,".")</f>
        <v>4.0424550069220122E-7</v>
      </c>
      <c r="L6" s="96">
        <f>IFERROR((s_TR/(up_Rad_Spec!O6*s_GSF_s*s_Fam*s_Foffset*Fsurf!C6*s_EF_ow*(1/365)*s_ET_ow*(1/24)*s_ED_ow))*1,".")</f>
        <v>4.0424550069220122E-7</v>
      </c>
      <c r="M6" s="96">
        <f>IFERROR((s_TR/(up_Rad_Spec!K6*s_GSF_s*s_Fam*s_Foffset*Fsurf!C6*s_EF_ow*(1/365)*s_ET_ow*(1/24)*s_ED_ow))*1,".")</f>
        <v>4.0424550069220122E-7</v>
      </c>
      <c r="N6" s="96">
        <f>IFERROR((s_TR/(up_Rad_Spec!F6*s_GSF_s*s_Fam*s_Foffset*ACF!D6*s_ET_ow*(1/24)*s_EF_ow*(1/365)*s_ED_ow))*1,".")</f>
        <v>4.3507897507897475E-7</v>
      </c>
      <c r="O6" s="96">
        <f>IFERROR((s_TR/(up_Rad_Spec!M6*s_GSF_s*s_Fam*s_Foffset*ACF!E6*s_ET_ow*(1/24)*s_EF_ow*(1/365)*s_ED_ow))*1,".")</f>
        <v>4.259203268641471E-7</v>
      </c>
      <c r="P6" s="96">
        <f>IFERROR((s_TR/(up_Rad_Spec!N6*s_GSF_s*s_Fam*s_Foffset*ACF!F6*s_ET_ow*(1/24)*s_EF_ow*(1/365)*s_ED_ow))*1,".")</f>
        <v>4.3397344228804923E-7</v>
      </c>
      <c r="Q6" s="96">
        <f>IFERROR((s_TR/(up_Rad_Spec!O6*s_GSF_s*s_Fam*s_Foffset*ACF!G6*s_ET_ow*(1/24)*s_EF_ow*(1/365)*s_ED_ow))*1,".")</f>
        <v>4.1676363636363632E-7</v>
      </c>
      <c r="R6" s="96">
        <f>IFERROR((s_TR/(up_Rad_Spec!K6*s_GSF_s*s_Fam*s_Foffset*ACF!C6*s_ET_ow*(1/24)*s_EF_ow*(1/365)*s_ED_ow))*1,".")</f>
        <v>4.4923076923076951E-7</v>
      </c>
    </row>
    <row r="7" spans="1:18">
      <c r="A7" s="90" t="s">
        <v>30</v>
      </c>
      <c r="B7" s="97" t="s">
        <v>24</v>
      </c>
      <c r="C7" s="112">
        <f>IFERROR((s_TR/(k_decay_ow*up_Rad_Spec!I7*s_IFD_ow*s_EF_ow*s_ED_ow))*1,".")</f>
        <v>1.3584532365070731E-11</v>
      </c>
      <c r="D7" s="96">
        <f>IFERROR((s_TR/(k_decay_ow*up_Rad_Spec!G7*s_IRA_ow*(1/s_PEFm_ui)*s_SLF*s_ET_ow*s_EF_ow*s_ED_ow))*1,".")</f>
        <v>4.7812039759609269E-13</v>
      </c>
      <c r="E7" s="96">
        <f>IFERROR((s_TR/(k_decay_ow*up_Rad_Spec!G7*s_IRA_ow*(1/s_PEF)*s_SLF*s_ET_ow*s_EF_ow*s_ED_ow))*1,".")</f>
        <v>1.7029913786274649E-10</v>
      </c>
      <c r="F7" s="96">
        <f>IFERROR((s_TR/(k_decay_ow*up_Rad_Spec!K7*s_GSF_s*s_Fam*s_Foffset*ACF!C7*s_ET_ow*(1/24)*s_EF_ow*(1/365)*s_ED_ow))*1,".")</f>
        <v>2.2027124451740765E-6</v>
      </c>
      <c r="G7" s="96">
        <f t="shared" si="4"/>
        <v>1.2580893854728874E-11</v>
      </c>
      <c r="H7" s="96">
        <f t="shared" si="5"/>
        <v>4.6186454030264282E-13</v>
      </c>
      <c r="I7" s="108">
        <f>IFERROR((s_TR/(up_Rad_Spec!F7*s_GSF_s*s_Fam*s_Foffset*Fsurf!C7*s_EF_ow*(1/365)*s_ET_ow*(1/24)*s_ED_ow))*1,".")</f>
        <v>3.7143826322930801E-7</v>
      </c>
      <c r="J7" s="96">
        <f>IFERROR((s_TR/(up_Rad_Spec!M7*s_GSF_s*s_Fam*s_Foffset*Fsurf!C7*s_EF_ow*(1/365)*s_ET_ow*(1/24)*s_ED_ow))*1,".")</f>
        <v>3.7143826322930801E-7</v>
      </c>
      <c r="K7" s="96">
        <f>IFERROR((s_TR/(up_Rad_Spec!N7*s_GSF_s*s_Fam*s_Foffset*Fsurf!C7*s_EF_ow*(1/365)*s_ET_ow*(1/24)*s_ED_ow))*1,".")</f>
        <v>3.7143826322930801E-7</v>
      </c>
      <c r="L7" s="96">
        <f>IFERROR((s_TR/(up_Rad_Spec!O7*s_GSF_s*s_Fam*s_Foffset*Fsurf!C7*s_EF_ow*(1/365)*s_ET_ow*(1/24)*s_ED_ow))*1,".")</f>
        <v>3.7143826322930801E-7</v>
      </c>
      <c r="M7" s="96">
        <f>IFERROR((s_TR/(up_Rad_Spec!K7*s_GSF_s*s_Fam*s_Foffset*Fsurf!C7*s_EF_ow*(1/365)*s_ET_ow*(1/24)*s_ED_ow))*1,".")</f>
        <v>3.7143826322930801E-7</v>
      </c>
      <c r="N7" s="96">
        <f>IFERROR((s_TR/(up_Rad_Spec!F7*s_GSF_s*s_Fam*s_Foffset*ACF!D7*s_ET_ow*(1/24)*s_EF_ow*(1/365)*s_ED_ow))*1,".")</f>
        <v>4.5921698739216972E-7</v>
      </c>
      <c r="O7" s="96">
        <f>IFERROR((s_TR/(up_Rad_Spec!M7*s_GSF_s*s_Fam*s_Foffset*ACF!E7*s_ET_ow*(1/24)*s_EF_ow*(1/365)*s_ED_ow))*1,".")</f>
        <v>4.3833460656990088E-7</v>
      </c>
      <c r="P7" s="96">
        <f>IFERROR((s_TR/(up_Rad_Spec!N7*s_GSF_s*s_Fam*s_Foffset*ACF!F7*s_ET_ow*(1/24)*s_EF_ow*(1/365)*s_ED_ow))*1,".")</f>
        <v>4.2818181818181826E-7</v>
      </c>
      <c r="Q7" s="96">
        <f>IFERROR((s_TR/(up_Rad_Spec!O7*s_GSF_s*s_Fam*s_Foffset*ACF!G7*s_ET_ow*(1/24)*s_EF_ow*(1/365)*s_ED_ow))*1,".")</f>
        <v>4.5543003851091124E-7</v>
      </c>
      <c r="R7" s="96">
        <f>IFERROR((s_TR/(up_Rad_Spec!K7*s_GSF_s*s_Fam*s_Foffset*ACF!C7*s_ET_ow*(1/24)*s_EF_ow*(1/365)*s_ED_ow))*1,".")</f>
        <v>4.3757413709285365E-7</v>
      </c>
    </row>
    <row r="8" spans="1:18">
      <c r="A8" s="90" t="s">
        <v>31</v>
      </c>
      <c r="B8" s="91" t="s">
        <v>24</v>
      </c>
      <c r="C8" s="112">
        <f>IFERROR((s_TR/(k_decay_ow*up_Rad_Spec!I8*s_IFD_ow*s_EF_ow*s_ED_ow))*1,".")</f>
        <v>1.3584532365070731E-11</v>
      </c>
      <c r="D8" s="96">
        <f>IFERROR((s_TR/(k_decay_ow*up_Rad_Spec!G8*s_IRA_ow*(1/s_PEFm_ui)*s_SLF*s_ET_ow*s_EF_ow*s_ED_ow))*1,".")</f>
        <v>4.7812039759609269E-13</v>
      </c>
      <c r="E8" s="96">
        <f>IFERROR((s_TR/(k_decay_ow*up_Rad_Spec!G8*s_IRA_ow*(1/s_PEF)*s_SLF*s_ET_ow*s_EF_ow*s_ED_ow))*1,".")</f>
        <v>1.7029913786274649E-10</v>
      </c>
      <c r="F8" s="96">
        <f>IFERROR((s_TR/(k_decay_ow*up_Rad_Spec!K8*s_GSF_s*s_Fam*s_Foffset*ACF!C8*s_ET_ow*(1/24)*s_EF_ow*(1/365)*s_ED_ow))*1,".")</f>
        <v>2.260011240470576E-6</v>
      </c>
      <c r="G8" s="96">
        <f t="shared" si="4"/>
        <v>1.258089567652656E-11</v>
      </c>
      <c r="H8" s="96">
        <f t="shared" si="5"/>
        <v>4.6186454275795287E-13</v>
      </c>
      <c r="I8" s="108">
        <f>IFERROR((s_TR/(up_Rad_Spec!F8*s_GSF_s*s_Fam*s_Foffset*Fsurf!C8*s_EF_ow*(1/365)*s_ET_ow*(1/24)*s_ED_ow))*1,".")</f>
        <v>3.946301468600775E-7</v>
      </c>
      <c r="J8" s="96">
        <f>IFERROR((s_TR/(up_Rad_Spec!M8*s_GSF_s*s_Fam*s_Foffset*Fsurf!C8*s_EF_ow*(1/365)*s_ET_ow*(1/24)*s_ED_ow))*1,".")</f>
        <v>3.946301468600775E-7</v>
      </c>
      <c r="K8" s="96">
        <f>IFERROR((s_TR/(up_Rad_Spec!N8*s_GSF_s*s_Fam*s_Foffset*Fsurf!C8*s_EF_ow*(1/365)*s_ET_ow*(1/24)*s_ED_ow))*1,".")</f>
        <v>3.946301468600775E-7</v>
      </c>
      <c r="L8" s="96">
        <f>IFERROR((s_TR/(up_Rad_Spec!O8*s_GSF_s*s_Fam*s_Foffset*Fsurf!C8*s_EF_ow*(1/365)*s_ET_ow*(1/24)*s_ED_ow))*1,".")</f>
        <v>3.946301468600775E-7</v>
      </c>
      <c r="M8" s="96">
        <f>IFERROR((s_TR/(up_Rad_Spec!K8*s_GSF_s*s_Fam*s_Foffset*Fsurf!C8*s_EF_ow*(1/365)*s_ET_ow*(1/24)*s_ED_ow))*1,".")</f>
        <v>3.946301468600775E-7</v>
      </c>
      <c r="N8" s="96">
        <f>IFERROR((s_TR/(up_Rad_Spec!F8*s_GSF_s*s_Fam*s_Foffset*ACF!D8*s_ET_ow*(1/24)*s_EF_ow*(1/365)*s_ED_ow))*1,".")</f>
        <v>4.0918131592164768E-7</v>
      </c>
      <c r="O8" s="96">
        <f>IFERROR((s_TR/(up_Rad_Spec!M8*s_GSF_s*s_Fam*s_Foffset*ACF!E8*s_ET_ow*(1/24)*s_EF_ow*(1/365)*s_ED_ow))*1,".")</f>
        <v>4.2402729116725061E-7</v>
      </c>
      <c r="P8" s="96">
        <f>IFERROR((s_TR/(up_Rad_Spec!N8*s_GSF_s*s_Fam*s_Foffset*ACF!F8*s_ET_ow*(1/24)*s_EF_ow*(1/365)*s_ED_ow))*1,".")</f>
        <v>4.2445777572681134E-7</v>
      </c>
      <c r="Q8" s="96">
        <f>IFERROR((s_TR/(up_Rad_Spec!O8*s_GSF_s*s_Fam*s_Foffset*ACF!G8*s_ET_ow*(1/24)*s_EF_ow*(1/365)*s_ED_ow))*1,".")</f>
        <v>4.4591339260108991E-7</v>
      </c>
      <c r="R8" s="96">
        <f>IFERROR((s_TR/(up_Rad_Spec!K8*s_GSF_s*s_Fam*s_Foffset*ACF!C8*s_ET_ow*(1/24)*s_EF_ow*(1/365)*s_ED_ow))*1,".")</f>
        <v>4.4895668090298963E-7</v>
      </c>
    </row>
    <row r="9" spans="1:18">
      <c r="A9" s="90" t="s">
        <v>32</v>
      </c>
      <c r="B9" s="97" t="s">
        <v>24</v>
      </c>
      <c r="C9" s="112">
        <f>IFERROR((s_TR/(k_decay_ow*up_Rad_Spec!I9*s_IFD_ow*s_EF_ow*s_ED_ow))*1,".")</f>
        <v>1.3584532365070731E-11</v>
      </c>
      <c r="D9" s="96">
        <f>IFERROR((s_TR/(k_decay_ow*up_Rad_Spec!G9*s_IRA_ow*(1/s_PEFm_ui)*s_SLF*s_ET_ow*s_EF_ow*s_ED_ow))*1,".")</f>
        <v>4.7812039759609269E-13</v>
      </c>
      <c r="E9" s="96">
        <f>IFERROR((s_TR/(k_decay_ow*up_Rad_Spec!G9*s_IRA_ow*(1/s_PEF)*s_SLF*s_ET_ow*s_EF_ow*s_ED_ow))*1,".")</f>
        <v>1.7029913786274649E-10</v>
      </c>
      <c r="F9" s="96">
        <f>IFERROR((s_TR/(k_decay_ow*up_Rad_Spec!K9*s_GSF_s*s_Fam*s_Foffset*ACF!C9*s_ET_ow*(1/24)*s_EF_ow*(1/365)*s_ED_ow))*1,".")</f>
        <v>2.3149578584900662E-6</v>
      </c>
      <c r="G9" s="96">
        <f t="shared" si="4"/>
        <v>1.2580897338830589E-11</v>
      </c>
      <c r="H9" s="96">
        <f t="shared" si="5"/>
        <v>4.6186454499830623E-13</v>
      </c>
      <c r="I9" s="108">
        <f>IFERROR((s_TR/(up_Rad_Spec!F9*s_GSF_s*s_Fam*s_Foffset*Fsurf!C9*s_EF_ow*(1/365)*s_ET_ow*(1/24)*s_ED_ow))*1,".")</f>
        <v>4.213564213564214E-7</v>
      </c>
      <c r="J9" s="96">
        <f>IFERROR((s_TR/(up_Rad_Spec!M9*s_GSF_s*s_Fam*s_Foffset*Fsurf!C9*s_EF_ow*(1/365)*s_ET_ow*(1/24)*s_ED_ow))*1,".")</f>
        <v>4.213564213564214E-7</v>
      </c>
      <c r="K9" s="96">
        <f>IFERROR((s_TR/(up_Rad_Spec!N9*s_GSF_s*s_Fam*s_Foffset*Fsurf!C9*s_EF_ow*(1/365)*s_ET_ow*(1/24)*s_ED_ow))*1,".")</f>
        <v>4.213564213564214E-7</v>
      </c>
      <c r="L9" s="96">
        <f>IFERROR((s_TR/(up_Rad_Spec!O9*s_GSF_s*s_Fam*s_Foffset*Fsurf!C9*s_EF_ow*(1/365)*s_ET_ow*(1/24)*s_ED_ow))*1,".")</f>
        <v>4.213564213564214E-7</v>
      </c>
      <c r="M9" s="96">
        <f>IFERROR((s_TR/(up_Rad_Spec!K9*s_GSF_s*s_Fam*s_Foffset*Fsurf!C9*s_EF_ow*(1/365)*s_ET_ow*(1/24)*s_ED_ow))*1,".")</f>
        <v>4.213564213564214E-7</v>
      </c>
      <c r="N9" s="96">
        <f>IFERROR((s_TR/(up_Rad_Spec!F9*s_GSF_s*s_Fam*s_Foffset*ACF!D9*s_ET_ow*(1/24)*s_EF_ow*(1/365)*s_ED_ow))*1,".")</f>
        <v>4.2253544620517099E-7</v>
      </c>
      <c r="O9" s="96">
        <f>IFERROR((s_TR/(up_Rad_Spec!M9*s_GSF_s*s_Fam*s_Foffset*ACF!E9*s_ET_ow*(1/24)*s_EF_ow*(1/365)*s_ED_ow))*1,".")</f>
        <v>4.2605454545454583E-7</v>
      </c>
      <c r="P9" s="96">
        <f>IFERROR((s_TR/(up_Rad_Spec!N9*s_GSF_s*s_Fam*s_Foffset*ACF!F9*s_ET_ow*(1/24)*s_EF_ow*(1/365)*s_ED_ow))*1,".")</f>
        <v>4.2156606851549791E-7</v>
      </c>
      <c r="Q9" s="96">
        <f>IFERROR((s_TR/(up_Rad_Spec!O9*s_GSF_s*s_Fam*s_Foffset*ACF!G9*s_ET_ow*(1/24)*s_EF_ow*(1/365)*s_ED_ow))*1,".")</f>
        <v>4.2472727272727273E-7</v>
      </c>
      <c r="R9" s="96">
        <f>IFERROR((s_TR/(up_Rad_Spec!K9*s_GSF_s*s_Fam*s_Foffset*ACF!C9*s_ET_ow*(1/24)*s_EF_ow*(1/365)*s_ED_ow))*1,".")</f>
        <v>4.5987195902688881E-7</v>
      </c>
    </row>
    <row r="10" spans="1:18">
      <c r="A10" s="94" t="s">
        <v>33</v>
      </c>
      <c r="B10" s="97" t="s">
        <v>26</v>
      </c>
      <c r="C10" s="112">
        <f>IFERROR((s_TR/(k_decay_ow*up_Rad_Spec!I10*s_IFD_ow*s_EF_ow*s_ED_ow))*1,".")</f>
        <v>1.3584532365070731E-11</v>
      </c>
      <c r="D10" s="96">
        <f>IFERROR((s_TR/(k_decay_ow*up_Rad_Spec!G10*s_IRA_ow*(1/s_PEFm_ui)*s_SLF*s_ET_ow*s_EF_ow*s_ED_ow))*1,".")</f>
        <v>4.7812039759609269E-13</v>
      </c>
      <c r="E10" s="96">
        <f>IFERROR((s_TR/(k_decay_ow*up_Rad_Spec!G10*s_IRA_ow*(1/s_PEF)*s_SLF*s_ET_ow*s_EF_ow*s_ED_ow))*1,".")</f>
        <v>1.7029913786274649E-10</v>
      </c>
      <c r="F10" s="96">
        <f>IFERROR((s_TR/(k_decay_ow*up_Rad_Spec!K10*s_GSF_s*s_Fam*s_Foffset*ACF!C10*s_ET_ow*(1/24)*s_EF_ow*(1/365)*s_ED_ow))*1,".")</f>
        <v>2.2143010904124428E-6</v>
      </c>
      <c r="G10" s="96">
        <f t="shared" ref="G10" si="6">(IF(AND(C10&lt;&gt;".",E10&lt;&gt;".",F10&lt;&gt;"."),1/((1/C10)+(1/E10)+(1/F10)),IF(AND(C10&lt;&gt;".",E10&lt;&gt;".",F10="."), 1/((1/C10)+(1/E10)),IF(AND(C10&lt;&gt;".",E10=".",F10&lt;&gt;"."),1/((1/C10)+(1/F10)),IF(AND(C10=".",E10&lt;&gt;".",F10&lt;&gt;"."),1/((1/E10)+(1/F10)),IF(AND(C10&lt;&gt;".",E10=".",F10="."),1/(1/C10),IF(AND(C10=".",E10&lt;&gt;".",F10="."),1/(1/E10),IF(AND(C10=".",E10=".",F10&lt;&gt;"."),1/(1/F10),IF(AND(C10=".",E10=".",F10="."),".")))))))))</f>
        <v>1.2580894230792387E-11</v>
      </c>
      <c r="H10" s="96">
        <f t="shared" ref="H10" si="7">(IF(AND(C10&lt;&gt;".",D10&lt;&gt;".",F10&lt;&gt;"."),1/((1/C10)+(1/D10)+(1/F10)),IF(AND(C10&lt;&gt;".",D10&lt;&gt;".",F10="."), 1/((1/C10)+(1/D10)),IF(AND(C10&lt;&gt;".",D10=".",F10&lt;&gt;"."),1/((1/C10)+(1/F10)),IF(AND(C10=".",D10&lt;&gt;".",F10&lt;&gt;"."),1/((1/D10)+(1/F10)),IF(AND(C10&lt;&gt;".",D10=".",F10="."),1/(1/C10),IF(AND(C10=".",D10&lt;&gt;".",F10="."),1/(1/D10),IF(AND(C10=".",D10=".",F10&lt;&gt;"."),1/(1/F10),IF(AND(C10=".",D10=".",F10="."),".")))))))))</f>
        <v>4.6186454080947875E-13</v>
      </c>
      <c r="I10" s="108">
        <f>IFERROR((s_TR/(up_Rad_Spec!F10*s_GSF_s*s_Fam*s_Foffset*Fsurf!C10*s_EF_ow*(1/365)*s_ET_ow*(1/24)*s_ED_ow))*1,".")</f>
        <v>3.7143826322930801E-7</v>
      </c>
      <c r="J10" s="96">
        <f>IFERROR((s_TR/(up_Rad_Spec!M10*s_GSF_s*s_Fam*s_Foffset*Fsurf!C10*s_EF_ow*(1/365)*s_ET_ow*(1/24)*s_ED_ow))*1,".")</f>
        <v>3.7143826322930801E-7</v>
      </c>
      <c r="K10" s="96">
        <f>IFERROR((s_TR/(up_Rad_Spec!N10*s_GSF_s*s_Fam*s_Foffset*Fsurf!C10*s_EF_ow*(1/365)*s_ET_ow*(1/24)*s_ED_ow))*1,".")</f>
        <v>3.7143826322930801E-7</v>
      </c>
      <c r="L10" s="96">
        <f>IFERROR((s_TR/(up_Rad_Spec!O10*s_GSF_s*s_Fam*s_Foffset*Fsurf!C10*s_EF_ow*(1/365)*s_ET_ow*(1/24)*s_ED_ow))*1,".")</f>
        <v>3.7143826322930801E-7</v>
      </c>
      <c r="M10" s="96">
        <f>IFERROR((s_TR/(up_Rad_Spec!K10*s_GSF_s*s_Fam*s_Foffset*Fsurf!C10*s_EF_ow*(1/365)*s_ET_ow*(1/24)*s_ED_ow))*1,".")</f>
        <v>3.7143826322930801E-7</v>
      </c>
      <c r="N10" s="96">
        <f>IFERROR((s_TR/(up_Rad_Spec!F10*s_GSF_s*s_Fam*s_Foffset*ACF!D10*s_ET_ow*(1/24)*s_EF_ow*(1/365)*s_ED_ow))*1,".")</f>
        <v>4.6644155844155841E-7</v>
      </c>
      <c r="O10" s="96">
        <f>IFERROR((s_TR/(up_Rad_Spec!M10*s_GSF_s*s_Fam*s_Foffset*ACF!E10*s_ET_ow*(1/24)*s_EF_ow*(1/365)*s_ED_ow))*1,".")</f>
        <v>4.3610389610389594E-7</v>
      </c>
      <c r="P10" s="96">
        <f>IFERROR((s_TR/(up_Rad_Spec!N10*s_GSF_s*s_Fam*s_Foffset*ACF!F10*s_ET_ow*(1/24)*s_EF_ow*(1/365)*s_ED_ow))*1,".")</f>
        <v>4.2908855697988958E-7</v>
      </c>
      <c r="Q10" s="96">
        <f>IFERROR((s_TR/(up_Rad_Spec!O10*s_GSF_s*s_Fam*s_Foffset*ACF!G10*s_ET_ow*(1/24)*s_EF_ow*(1/365)*s_ED_ow))*1,".")</f>
        <v>4.5575027382256293E-7</v>
      </c>
      <c r="R10" s="96">
        <f>IFERROR((s_TR/(up_Rad_Spec!K10*s_GSF_s*s_Fam*s_Foffset*ACF!C10*s_ET_ow*(1/24)*s_EF_ow*(1/365)*s_ED_ow))*1,".")</f>
        <v>4.3987624940504527E-7</v>
      </c>
    </row>
    <row r="11" spans="1:18">
      <c r="A11" s="90" t="s">
        <v>34</v>
      </c>
      <c r="B11" s="91" t="s">
        <v>24</v>
      </c>
      <c r="C11" s="112">
        <f>IFERROR((s_TR/(k_decay_ow*up_Rad_Spec!I11*s_IFD_ow*s_EF_ow*s_ED_ow))*1,".")</f>
        <v>1.3584532365070731E-11</v>
      </c>
      <c r="D11" s="96">
        <f>IFERROR((s_TR/(k_decay_ow*up_Rad_Spec!G11*s_IRA_ow*(1/s_PEFm_ui)*s_SLF*s_ET_ow*s_EF_ow*s_ED_ow))*1,".")</f>
        <v>4.7812039759609269E-13</v>
      </c>
      <c r="E11" s="96">
        <f>IFERROR((s_TR/(k_decay_ow*up_Rad_Spec!G11*s_IRA_ow*(1/s_PEF)*s_SLF*s_ET_ow*s_EF_ow*s_ED_ow))*1,".")</f>
        <v>1.7029913786274649E-10</v>
      </c>
      <c r="F11" s="96">
        <f>IFERROR((s_TR/(k_decay_ow*up_Rad_Spec!K11*s_GSF_s*s_Fam*s_Foffset*ACF!C11*s_ET_ow*(1/24)*s_EF_ow*(1/365)*s_ED_ow))*1,".")</f>
        <v>2.1610096320013018E-6</v>
      </c>
      <c r="G11" s="96">
        <f t="shared" ref="G11" si="8">(IF(AND(C11&lt;&gt;".",E11&lt;&gt;".",F11&lt;&gt;"."),1/((1/C11)+(1/E11)+(1/F11)),IF(AND(C11&lt;&gt;".",E11&lt;&gt;".",F11="."), 1/((1/C11)+(1/E11)),IF(AND(C11&lt;&gt;".",E11=".",F11&lt;&gt;"."),1/((1/C11)+(1/F11)),IF(AND(C11=".",E11&lt;&gt;".",F11&lt;&gt;"."),1/((1/E11)+(1/F11)),IF(AND(C11&lt;&gt;".",E11=".",F11="."),1/(1/C11),IF(AND(C11=".",E11&lt;&gt;".",F11="."),1/(1/E11),IF(AND(C11=".",E11=".",F11&lt;&gt;"."),1/(1/F11),IF(AND(C11=".",E11=".",F11="."),".")))))))))</f>
        <v>1.2580892468056727E-11</v>
      </c>
      <c r="H11" s="96">
        <f t="shared" ref="H11" si="9">(IF(AND(C11&lt;&gt;".",D11&lt;&gt;".",F11&lt;&gt;"."),1/((1/C11)+(1/D11)+(1/F11)),IF(AND(C11&lt;&gt;".",D11&lt;&gt;".",F11="."), 1/((1/C11)+(1/D11)),IF(AND(C11&lt;&gt;".",D11=".",F11&lt;&gt;"."),1/((1/C11)+(1/F11)),IF(AND(C11=".",D11&lt;&gt;".",F11&lt;&gt;"."),1/((1/D11)+(1/F11)),IF(AND(C11&lt;&gt;".",D11=".",F11="."),1/(1/C11),IF(AND(C11=".",D11&lt;&gt;".",F11="."),1/(1/D11),IF(AND(C11=".",D11=".",F11&lt;&gt;"."),1/(1/F11),IF(AND(C11=".",D11=".",F11="."),".")))))))))</f>
        <v>4.6186453843376858E-13</v>
      </c>
      <c r="I11" s="108">
        <f>IFERROR((s_TR/(up_Rad_Spec!F11*s_GSF_s*s_Fam*s_Foffset*Fsurf!C11*s_EF_ow*(1/365)*s_ET_ow*(1/24)*s_ED_ow))*1,".")</f>
        <v>3.7423103212576901E-7</v>
      </c>
      <c r="J11" s="96">
        <f>IFERROR((s_TR/(up_Rad_Spec!M11*s_GSF_s*s_Fam*s_Foffset*Fsurf!C11*s_EF_ow*(1/365)*s_ET_ow*(1/24)*s_ED_ow))*1,".")</f>
        <v>3.7423103212576901E-7</v>
      </c>
      <c r="K11" s="96">
        <f>IFERROR((s_TR/(up_Rad_Spec!N11*s_GSF_s*s_Fam*s_Foffset*Fsurf!C11*s_EF_ow*(1/365)*s_ET_ow*(1/24)*s_ED_ow))*1,".")</f>
        <v>3.7423103212576901E-7</v>
      </c>
      <c r="L11" s="96">
        <f>IFERROR((s_TR/(up_Rad_Spec!O11*s_GSF_s*s_Fam*s_Foffset*Fsurf!C11*s_EF_ow*(1/365)*s_ET_ow*(1/24)*s_ED_ow))*1,".")</f>
        <v>3.7423103212576901E-7</v>
      </c>
      <c r="M11" s="96">
        <f>IFERROR((s_TR/(up_Rad_Spec!K11*s_GSF_s*s_Fam*s_Foffset*Fsurf!C11*s_EF_ow*(1/365)*s_ET_ow*(1/24)*s_ED_ow))*1,".")</f>
        <v>3.7423103212576901E-7</v>
      </c>
      <c r="N11" s="96">
        <f>IFERROR((s_TR/(up_Rad_Spec!F11*s_GSF_s*s_Fam*s_Foffset*ACF!D11*s_ET_ow*(1/24)*s_EF_ow*(1/365)*s_ED_ow))*1,".")</f>
        <v>4.8350649350649347E-7</v>
      </c>
      <c r="O11" s="96">
        <f>IFERROR((s_TR/(up_Rad_Spec!M11*s_GSF_s*s_Fam*s_Foffset*ACF!E11*s_ET_ow*(1/24)*s_EF_ow*(1/365)*s_ED_ow))*1,".")</f>
        <v>4.4708133971291872E-7</v>
      </c>
      <c r="P11" s="96">
        <f>IFERROR((s_TR/(up_Rad_Spec!N11*s_GSF_s*s_Fam*s_Foffset*ACF!F11*s_ET_ow*(1/24)*s_EF_ow*(1/365)*s_ED_ow))*1,".")</f>
        <v>4.3828646173969912E-7</v>
      </c>
      <c r="Q11" s="96">
        <f>IFERROR((s_TR/(up_Rad_Spec!O11*s_GSF_s*s_Fam*s_Foffset*ACF!G11*s_ET_ow*(1/24)*s_EF_ow*(1/365)*s_ED_ow))*1,".")</f>
        <v>4.5228260869565239E-7</v>
      </c>
      <c r="R11" s="96">
        <f>IFERROR((s_TR/(up_Rad_Spec!K11*s_GSF_s*s_Fam*s_Foffset*ACF!C11*s_ET_ow*(1/24)*s_EF_ow*(1/365)*s_ED_ow))*1,".")</f>
        <v>4.2928977272727283E-7</v>
      </c>
    </row>
    <row r="12" spans="1:18">
      <c r="A12" s="90" t="s">
        <v>35</v>
      </c>
      <c r="B12" s="97" t="s">
        <v>24</v>
      </c>
      <c r="C12" s="112">
        <f>IFERROR((s_TR/(k_decay_ow*up_Rad_Spec!I12*s_IFD_ow*s_EF_ow*s_ED_ow))*1,".")</f>
        <v>1.3584532365070731E-11</v>
      </c>
      <c r="D12" s="96">
        <f>IFERROR((s_TR/(k_decay_ow*up_Rad_Spec!G12*s_IRA_ow*(1/s_PEFm_ui)*s_SLF*s_ET_ow*s_EF_ow*s_ED_ow))*1,".")</f>
        <v>4.7812039759609269E-13</v>
      </c>
      <c r="E12" s="96">
        <f>IFERROR((s_TR/(k_decay_ow*up_Rad_Spec!G12*s_IRA_ow*(1/s_PEF)*s_SLF*s_ET_ow*s_EF_ow*s_ED_ow))*1,".")</f>
        <v>1.7029913786274649E-10</v>
      </c>
      <c r="F12" s="96">
        <f>IFERROR((s_TR/(k_decay_ow*up_Rad_Spec!K12*s_GSF_s*s_Fam*s_Foffset*ACF!C12*s_ET_ow*(1/24)*s_EF_ow*(1/365)*s_ED_ow))*1,".")</f>
        <v>2.2225823209146782E-6</v>
      </c>
      <c r="G12" s="96">
        <f t="shared" ref="G12" si="10">(IF(AND(C12&lt;&gt;".",E12&lt;&gt;".",F12&lt;&gt;"."),1/((1/C12)+(1/E12)+(1/F12)),IF(AND(C12&lt;&gt;".",E12&lt;&gt;".",F12="."), 1/((1/C12)+(1/E12)),IF(AND(C12&lt;&gt;".",E12=".",F12&lt;&gt;"."),1/((1/C12)+(1/F12)),IF(AND(C12=".",E12&lt;&gt;".",F12&lt;&gt;"."),1/((1/E12)+(1/F12)),IF(AND(C12&lt;&gt;".",E12=".",F12="."),1/(1/C12),IF(AND(C12=".",E12&lt;&gt;".",F12="."),1/(1/E12),IF(AND(C12=".",E12=".",F12&lt;&gt;"."),1/(1/F12),IF(AND(C12=".",E12=".",F12="."),".")))))))))</f>
        <v>1.2580894497124403E-11</v>
      </c>
      <c r="H12" s="96">
        <f t="shared" ref="H12" si="11">(IF(AND(C12&lt;&gt;".",D12&lt;&gt;".",F12&lt;&gt;"."),1/((1/C12)+(1/D12)+(1/F12)),IF(AND(C12&lt;&gt;".",D12&lt;&gt;".",F12="."), 1/((1/C12)+(1/D12)),IF(AND(C12&lt;&gt;".",D12=".",F12&lt;&gt;"."),1/((1/C12)+(1/F12)),IF(AND(C12=".",D12&lt;&gt;".",F12&lt;&gt;"."),1/((1/D12)+(1/F12)),IF(AND(C12&lt;&gt;".",D12=".",F12="."),1/(1/C12),IF(AND(C12=".",D12&lt;&gt;".",F12="."),1/(1/D12),IF(AND(C12=".",D12=".",F12&lt;&gt;"."),1/(1/F12),IF(AND(C12=".",D12=".",F12="."),".")))))))))</f>
        <v>4.6186454116842516E-13</v>
      </c>
      <c r="I12" s="108" t="str">
        <f>IFERROR((s_TR/(up_Rad_Spec!F12*s_GSF_s*s_Fam*s_Foffset*Fsurf!C12*s_EF_ow*(1/365)*s_ET_ow*(1/24)*s_ED_ow))*1,".")</f>
        <v>.</v>
      </c>
      <c r="J12" s="96" t="str">
        <f>IFERROR((s_TR/(up_Rad_Spec!M12*s_GSF_s*s_Fam*s_Foffset*Fsurf!C12*s_EF_ow*(1/365)*s_ET_ow*(1/24)*s_ED_ow))*1,".")</f>
        <v>.</v>
      </c>
      <c r="K12" s="96" t="str">
        <f>IFERROR((s_TR/(up_Rad_Spec!N12*s_GSF_s*s_Fam*s_Foffset*Fsurf!C12*s_EF_ow*(1/365)*s_ET_ow*(1/24)*s_ED_ow))*1,".")</f>
        <v>.</v>
      </c>
      <c r="L12" s="96" t="str">
        <f>IFERROR((s_TR/(up_Rad_Spec!O12*s_GSF_s*s_Fam*s_Foffset*Fsurf!C12*s_EF_ow*(1/365)*s_ET_ow*(1/24)*s_ED_ow))*1,".")</f>
        <v>.</v>
      </c>
      <c r="M12" s="96" t="str">
        <f>IFERROR((s_TR/(up_Rad_Spec!K12*s_GSF_s*s_Fam*s_Foffset*Fsurf!C12*s_EF_ow*(1/365)*s_ET_ow*(1/24)*s_ED_ow))*1,".")</f>
        <v>.</v>
      </c>
      <c r="N12" s="96">
        <f>IFERROR((s_TR/(up_Rad_Spec!F12*s_GSF_s*s_Fam*s_Foffset*ACF!D12*s_ET_ow*(1/24)*s_EF_ow*(1/365)*s_ED_ow))*1,".")</f>
        <v>4.4551286449399659E-7</v>
      </c>
      <c r="O12" s="96">
        <f>IFERROR((s_TR/(up_Rad_Spec!M12*s_GSF_s*s_Fam*s_Foffset*ACF!E12*s_ET_ow*(1/24)*s_EF_ow*(1/365)*s_ED_ow))*1,".")</f>
        <v>4.3161047241812411E-7</v>
      </c>
      <c r="P12" s="96">
        <f>IFERROR((s_TR/(up_Rad_Spec!N12*s_GSF_s*s_Fam*s_Foffset*ACF!F12*s_ET_ow*(1/24)*s_EF_ow*(1/365)*s_ED_ow))*1,".")</f>
        <v>4.288648304410124E-7</v>
      </c>
      <c r="Q12" s="96">
        <f>IFERROR((s_TR/(up_Rad_Spec!O12*s_GSF_s*s_Fam*s_Foffset*ACF!G12*s_ET_ow*(1/24)*s_EF_ow*(1/365)*s_ED_ow))*1,".")</f>
        <v>4.5040238450074515E-7</v>
      </c>
      <c r="R12" s="96">
        <f>IFERROR((s_TR/(up_Rad_Spec!K12*s_GSF_s*s_Fam*s_Foffset*ACF!C12*s_ET_ow*(1/24)*s_EF_ow*(1/365)*s_ED_ow))*1,".")</f>
        <v>4.4152133580705016E-7</v>
      </c>
    </row>
    <row r="13" spans="1:18">
      <c r="A13" s="90" t="s">
        <v>36</v>
      </c>
      <c r="B13" s="91" t="s">
        <v>24</v>
      </c>
      <c r="C13" s="112">
        <f>IFERROR((s_TR/(k_decay_ow*up_Rad_Spec!I13*s_IFD_ow*s_EF_ow*s_ED_ow))*1,".")</f>
        <v>1.3584532365070731E-11</v>
      </c>
      <c r="D13" s="96">
        <f>IFERROR((s_TR/(k_decay_ow*up_Rad_Spec!G13*s_IRA_ow*(1/s_PEFm_ui)*s_SLF*s_ET_ow*s_EF_ow*s_ED_ow))*1,".")</f>
        <v>4.7812039759609269E-13</v>
      </c>
      <c r="E13" s="96">
        <f>IFERROR((s_TR/(k_decay_ow*up_Rad_Spec!G13*s_IRA_ow*(1/s_PEF)*s_SLF*s_ET_ow*s_EF_ow*s_ED_ow))*1,".")</f>
        <v>1.7029913786274649E-10</v>
      </c>
      <c r="F13" s="96">
        <f>IFERROR((s_TR/(k_decay_ow*up_Rad_Spec!K13*s_GSF_s*s_Fam*s_Foffset*ACF!C13*s_ET_ow*(1/24)*s_EF_ow*(1/365)*s_ED_ow))*1,".")</f>
        <v>2.0252940512475954E-6</v>
      </c>
      <c r="G13" s="96">
        <f t="shared" ref="G13:G14" si="12">(IF(AND(C13&lt;&gt;".",E13&lt;&gt;".",F13&lt;&gt;"."),1/((1/C13)+(1/E13)+(1/F13)),IF(AND(C13&lt;&gt;".",E13&lt;&gt;".",F13="."), 1/((1/C13)+(1/E13)),IF(AND(C13&lt;&gt;".",E13=".",F13&lt;&gt;"."),1/((1/C13)+(1/F13)),IF(AND(C13=".",E13&lt;&gt;".",F13&lt;&gt;"."),1/((1/E13)+(1/F13)),IF(AND(C13&lt;&gt;".",E13=".",F13="."),1/(1/C13),IF(AND(C13=".",E13&lt;&gt;".",F13="."),1/(1/E13),IF(AND(C13=".",E13=".",F13&lt;&gt;"."),1/(1/F13),IF(AND(C13=".",E13=".",F13="."),".")))))))))</f>
        <v>1.2580887560021728E-11</v>
      </c>
      <c r="H13" s="96">
        <f t="shared" ref="H13:H14" si="13">(IF(AND(C13&lt;&gt;".",D13&lt;&gt;".",F13&lt;&gt;"."),1/((1/C13)+(1/D13)+(1/F13)),IF(AND(C13&lt;&gt;".",D13&lt;&gt;".",F13="."), 1/((1/C13)+(1/D13)),IF(AND(C13&lt;&gt;".",D13=".",F13&lt;&gt;"."),1/((1/C13)+(1/F13)),IF(AND(C13=".",D13&lt;&gt;".",F13&lt;&gt;"."),1/((1/D13)+(1/F13)),IF(AND(C13&lt;&gt;".",D13=".",F13="."),1/(1/C13),IF(AND(C13=".",D13&lt;&gt;".",F13="."),1/(1/D13),IF(AND(C13=".",D13=".",F13&lt;&gt;"."),1/(1/F13),IF(AND(C13=".",D13=".",F13="."),".")))))))))</f>
        <v>4.6186453181900767E-13</v>
      </c>
      <c r="I13" s="108">
        <f>IFERROR((s_TR/(up_Rad_Spec!F13*s_GSF_s*s_Fam*s_Foffset*Fsurf!C13*s_EF_ow*(1/365)*s_ET_ow*(1/24)*s_ED_ow))*1,".")</f>
        <v>3.3460656990068761E-7</v>
      </c>
      <c r="J13" s="96">
        <f>IFERROR((s_TR/(up_Rad_Spec!M13*s_GSF_s*s_Fam*s_Foffset*Fsurf!C13*s_EF_ow*(1/365)*s_ET_ow*(1/24)*s_ED_ow))*1,".")</f>
        <v>3.3460656990068761E-7</v>
      </c>
      <c r="K13" s="96">
        <f>IFERROR((s_TR/(up_Rad_Spec!N13*s_GSF_s*s_Fam*s_Foffset*Fsurf!C13*s_EF_ow*(1/365)*s_ET_ow*(1/24)*s_ED_ow))*1,".")</f>
        <v>3.3460656990068761E-7</v>
      </c>
      <c r="L13" s="96">
        <f>IFERROR((s_TR/(up_Rad_Spec!O13*s_GSF_s*s_Fam*s_Foffset*Fsurf!C13*s_EF_ow*(1/365)*s_ET_ow*(1/24)*s_ED_ow))*1,".")</f>
        <v>3.3460656990068761E-7</v>
      </c>
      <c r="M13" s="96">
        <f>IFERROR((s_TR/(up_Rad_Spec!K13*s_GSF_s*s_Fam*s_Foffset*Fsurf!C13*s_EF_ow*(1/365)*s_ET_ow*(1/24)*s_ED_ow))*1,".")</f>
        <v>3.3460656990068761E-7</v>
      </c>
      <c r="N13" s="96">
        <f>IFERROR((s_TR/(up_Rad_Spec!F13*s_GSF_s*s_Fam*s_Foffset*ACF!D13*s_ET_ow*(1/24)*s_EF_ow*(1/365)*s_ED_ow))*1,".")</f>
        <v>4.0408080808080845E-7</v>
      </c>
      <c r="O13" s="96">
        <f>IFERROR((s_TR/(up_Rad_Spec!M13*s_GSF_s*s_Fam*s_Foffset*ACF!E13*s_ET_ow*(1/24)*s_EF_ow*(1/365)*s_ED_ow))*1,".")</f>
        <v>4.1820213306246829E-7</v>
      </c>
      <c r="P13" s="96">
        <f>IFERROR((s_TR/(up_Rad_Spec!N13*s_GSF_s*s_Fam*s_Foffset*ACF!F13*s_ET_ow*(1/24)*s_EF_ow*(1/365)*s_ED_ow))*1,".")</f>
        <v>4.2591587516960639E-7</v>
      </c>
      <c r="Q13" s="96">
        <f>IFERROR((s_TR/(up_Rad_Spec!O13*s_GSF_s*s_Fam*s_Foffset*ACF!G13*s_ET_ow*(1/24)*s_EF_ow*(1/365)*s_ED_ow))*1,".")</f>
        <v>4.2485204572161103E-7</v>
      </c>
      <c r="R13" s="96">
        <f>IFERROR((s_TR/(up_Rad_Spec!K13*s_GSF_s*s_Fam*s_Foffset*ACF!C13*s_ET_ow*(1/24)*s_EF_ow*(1/365)*s_ED_ow))*1,".")</f>
        <v>4.0232954545454532E-7</v>
      </c>
    </row>
    <row r="14" spans="1:18">
      <c r="A14" s="90" t="s">
        <v>37</v>
      </c>
      <c r="B14" s="91" t="s">
        <v>24</v>
      </c>
      <c r="C14" s="112">
        <f>IFERROR((s_TR/(k_decay_ow*up_Rad_Spec!I14*s_IFD_ow*s_EF_ow*s_ED_ow))*1,".")</f>
        <v>1.3584532365070731E-11</v>
      </c>
      <c r="D14" s="96">
        <f>IFERROR((s_TR/(k_decay_ow*up_Rad_Spec!G14*s_IRA_ow*(1/s_PEFm_ui)*s_SLF*s_ET_ow*s_EF_ow*s_ED_ow))*1,".")</f>
        <v>4.7812039759609269E-13</v>
      </c>
      <c r="E14" s="96">
        <f>IFERROR((s_TR/(k_decay_ow*up_Rad_Spec!G14*s_IRA_ow*(1/s_PEF)*s_SLF*s_ET_ow*s_EF_ow*s_ED_ow))*1,".")</f>
        <v>1.7029913786274649E-10</v>
      </c>
      <c r="F14" s="96">
        <f>IFERROR((s_TR/(k_decay_ow*up_Rad_Spec!K14*s_GSF_s*s_Fam*s_Foffset*ACF!C14*s_ET_ow*(1/24)*s_EF_ow*(1/365)*s_ED_ow))*1,".")</f>
        <v>2.1505699719433256E-6</v>
      </c>
      <c r="G14" s="96">
        <f t="shared" si="12"/>
        <v>1.2580892112508134E-11</v>
      </c>
      <c r="H14" s="96">
        <f t="shared" si="13"/>
        <v>4.6186453795458129E-13</v>
      </c>
      <c r="I14" s="108">
        <f>IFERROR((s_TR/(up_Rad_Spec!F14*s_GSF_s*s_Fam*s_Foffset*Fsurf!C14*s_EF_ow*(1/365)*s_ET_ow*(1/24)*s_ED_ow))*1,".")</f>
        <v>3.6496958586784438E-7</v>
      </c>
      <c r="J14" s="96">
        <f>IFERROR((s_TR/(up_Rad_Spec!M14*s_GSF_s*s_Fam*s_Foffset*Fsurf!C14*s_EF_ow*(1/365)*s_ET_ow*(1/24)*s_ED_ow))*1,".")</f>
        <v>3.6496958586784438E-7</v>
      </c>
      <c r="K14" s="96">
        <f>IFERROR((s_TR/(up_Rad_Spec!N14*s_GSF_s*s_Fam*s_Foffset*Fsurf!C14*s_EF_ow*(1/365)*s_ET_ow*(1/24)*s_ED_ow))*1,".")</f>
        <v>3.6496958586784438E-7</v>
      </c>
      <c r="L14" s="96">
        <f>IFERROR((s_TR/(up_Rad_Spec!O14*s_GSF_s*s_Fam*s_Foffset*Fsurf!C14*s_EF_ow*(1/365)*s_ET_ow*(1/24)*s_ED_ow))*1,".")</f>
        <v>3.6496958586784438E-7</v>
      </c>
      <c r="M14" s="96">
        <f>IFERROR((s_TR/(up_Rad_Spec!K14*s_GSF_s*s_Fam*s_Foffset*Fsurf!C14*s_EF_ow*(1/365)*s_ET_ow*(1/24)*s_ED_ow))*1,".")</f>
        <v>3.6496958586784438E-7</v>
      </c>
      <c r="N14" s="96">
        <f>IFERROR((s_TR/(up_Rad_Spec!F14*s_GSF_s*s_Fam*s_Foffset*ACF!D14*s_ET_ow*(1/24)*s_EF_ow*(1/365)*s_ED_ow))*1,".")</f>
        <v>4.3181344203241991E-7</v>
      </c>
      <c r="O14" s="96">
        <f>IFERROR((s_TR/(up_Rad_Spec!M14*s_GSF_s*s_Fam*s_Foffset*ACF!E14*s_ET_ow*(1/24)*s_EF_ow*(1/365)*s_ED_ow))*1,".")</f>
        <v>4.2945264159923872E-7</v>
      </c>
      <c r="P14" s="96">
        <f>IFERROR((s_TR/(up_Rad_Spec!N14*s_GSF_s*s_Fam*s_Foffset*ACF!F14*s_ET_ow*(1/24)*s_EF_ow*(1/365)*s_ED_ow))*1,".")</f>
        <v>4.2795242141036566E-7</v>
      </c>
      <c r="Q14" s="96">
        <f>IFERROR((s_TR/(up_Rad_Spec!O14*s_GSF_s*s_Fam*s_Foffset*ACF!G14*s_ET_ow*(1/24)*s_EF_ow*(1/365)*s_ED_ow))*1,".")</f>
        <v>4.4759646827992164E-7</v>
      </c>
      <c r="R14" s="96">
        <f>IFERROR((s_TR/(up_Rad_Spec!K14*s_GSF_s*s_Fam*s_Foffset*ACF!C14*s_ET_ow*(1/24)*s_EF_ow*(1/365)*s_ED_ow))*1,".")</f>
        <v>4.2721590909090926E-7</v>
      </c>
    </row>
    <row r="15" spans="1:18">
      <c r="A15" s="90" t="s">
        <v>38</v>
      </c>
      <c r="B15" s="91" t="s">
        <v>24</v>
      </c>
      <c r="C15" s="112">
        <f>IFERROR((s_TR/(k_decay_ow*up_Rad_Spec!I15*s_IFD_ow*s_EF_ow*s_ED_ow))*1,".")</f>
        <v>1.3584532365070731E-11</v>
      </c>
      <c r="D15" s="96">
        <f>IFERROR((s_TR/(k_decay_ow*up_Rad_Spec!G15*s_IRA_ow*(1/s_PEFm_ui)*s_SLF*s_ET_ow*s_EF_ow*s_ED_ow))*1,".")</f>
        <v>4.7812039759609269E-13</v>
      </c>
      <c r="E15" s="96">
        <f>IFERROR((s_TR/(k_decay_ow*up_Rad_Spec!G15*s_IRA_ow*(1/s_PEF)*s_SLF*s_ET_ow*s_EF_ow*s_ED_ow))*1,".")</f>
        <v>1.7029913786274649E-10</v>
      </c>
      <c r="F15" s="96">
        <f>IFERROR((s_TR/(k_decay_ow*up_Rad_Spec!K15*s_GSF_s*s_Fam*s_Foffset*ACF!C15*s_ET_ow*(1/24)*s_EF_ow*(1/365)*s_ED_ow))*1,".")</f>
        <v>2.2271274790351579E-6</v>
      </c>
      <c r="G15" s="96">
        <f t="shared" ref="G15:G21" si="14">(IF(AND(C15&lt;&gt;".",E15&lt;&gt;".",F15&lt;&gt;"."),1/((1/C15)+(1/E15)+(1/F15)),IF(AND(C15&lt;&gt;".",E15&lt;&gt;".",F15="."), 1/((1/C15)+(1/E15)),IF(AND(C15&lt;&gt;".",E15=".",F15&lt;&gt;"."),1/((1/C15)+(1/F15)),IF(AND(C15=".",E15&lt;&gt;".",F15&lt;&gt;"."),1/((1/E15)+(1/F15)),IF(AND(C15&lt;&gt;".",E15=".",F15="."),1/(1/C15),IF(AND(C15=".",E15&lt;&gt;".",F15="."),1/(1/E15),IF(AND(C15=".",E15=".",F15&lt;&gt;"."),1/(1/F15),IF(AND(C15=".",E15=".",F15="."),".")))))))))</f>
        <v>1.2580894642459033E-11</v>
      </c>
      <c r="H15" s="96">
        <f t="shared" ref="H15:H21" si="15">(IF(AND(C15&lt;&gt;".",D15&lt;&gt;".",F15&lt;&gt;"."),1/((1/C15)+(1/D15)+(1/F15)),IF(AND(C15&lt;&gt;".",D15&lt;&gt;".",F15="."), 1/((1/C15)+(1/D15)),IF(AND(C15&lt;&gt;".",D15=".",F15&lt;&gt;"."),1/((1/C15)+(1/F15)),IF(AND(C15=".",D15&lt;&gt;".",F15&lt;&gt;"."),1/((1/D15)+(1/F15)),IF(AND(C15&lt;&gt;".",D15=".",F15="."),1/(1/C15),IF(AND(C15=".",D15&lt;&gt;".",F15="."),1/(1/D15),IF(AND(C15=".",D15=".",F15&lt;&gt;"."),1/(1/F15),IF(AND(C15=".",D15=".",F15="."),".")))))))))</f>
        <v>4.6186454136429854E-13</v>
      </c>
      <c r="I15" s="108">
        <f>IFERROR((s_TR/(up_Rad_Spec!F15*s_GSF_s*s_Fam*s_Foffset*Fsurf!C15*s_EF_ow*(1/365)*s_ET_ow*(1/24)*s_ED_ow))*1,".")</f>
        <v>3.7143826322930801E-7</v>
      </c>
      <c r="J15" s="96">
        <f>IFERROR((s_TR/(up_Rad_Spec!M15*s_GSF_s*s_Fam*s_Foffset*Fsurf!C15*s_EF_ow*(1/365)*s_ET_ow*(1/24)*s_ED_ow))*1,".")</f>
        <v>3.7143826322930801E-7</v>
      </c>
      <c r="K15" s="96">
        <f>IFERROR((s_TR/(up_Rad_Spec!N15*s_GSF_s*s_Fam*s_Foffset*Fsurf!C15*s_EF_ow*(1/365)*s_ET_ow*(1/24)*s_ED_ow))*1,".")</f>
        <v>3.7143826322930801E-7</v>
      </c>
      <c r="L15" s="96">
        <f>IFERROR((s_TR/(up_Rad_Spec!O15*s_GSF_s*s_Fam*s_Foffset*Fsurf!C15*s_EF_ow*(1/365)*s_ET_ow*(1/24)*s_ED_ow))*1,".")</f>
        <v>3.7143826322930801E-7</v>
      </c>
      <c r="M15" s="96">
        <f>IFERROR((s_TR/(up_Rad_Spec!K15*s_GSF_s*s_Fam*s_Foffset*Fsurf!C15*s_EF_ow*(1/365)*s_ET_ow*(1/24)*s_ED_ow))*1,".")</f>
        <v>3.7143826322930801E-7</v>
      </c>
      <c r="N15" s="96">
        <f>IFERROR((s_TR/(up_Rad_Spec!F15*s_GSF_s*s_Fam*s_Foffset*ACF!D15*s_ET_ow*(1/24)*s_EF_ow*(1/365)*s_ED_ow))*1,".")</f>
        <v>4.4242424242424243E-7</v>
      </c>
      <c r="O15" s="96">
        <f>IFERROR((s_TR/(up_Rad_Spec!M15*s_GSF_s*s_Fam*s_Foffset*ACF!E15*s_ET_ow*(1/24)*s_EF_ow*(1/365)*s_ED_ow))*1,".")</f>
        <v>4.4242424242424243E-7</v>
      </c>
      <c r="P15" s="96">
        <f>IFERROR((s_TR/(up_Rad_Spec!N15*s_GSF_s*s_Fam*s_Foffset*ACF!F15*s_ET_ow*(1/24)*s_EF_ow*(1/365)*s_ED_ow))*1,".")</f>
        <v>4.4242424242424243E-7</v>
      </c>
      <c r="Q15" s="96">
        <f>IFERROR((s_TR/(up_Rad_Spec!O15*s_GSF_s*s_Fam*s_Foffset*ACF!G15*s_ET_ow*(1/24)*s_EF_ow*(1/365)*s_ED_ow))*1,".")</f>
        <v>4.4242424242424243E-7</v>
      </c>
      <c r="R15" s="96">
        <f>IFERROR((s_TR/(up_Rad_Spec!K15*s_GSF_s*s_Fam*s_Foffset*ACF!C15*s_ET_ow*(1/24)*s_EF_ow*(1/365)*s_ED_ow))*1,".")</f>
        <v>4.4242424242424243E-7</v>
      </c>
    </row>
    <row r="16" spans="1:18">
      <c r="A16" s="90" t="s">
        <v>39</v>
      </c>
      <c r="B16" s="97" t="s">
        <v>24</v>
      </c>
      <c r="C16" s="112">
        <f>IFERROR((s_TR/(k_decay_ow*up_Rad_Spec!I16*s_IFD_ow*s_EF_ow*s_ED_ow))*1,".")</f>
        <v>1.3584532365070731E-11</v>
      </c>
      <c r="D16" s="96">
        <f>IFERROR((s_TR/(k_decay_ow*up_Rad_Spec!G16*s_IRA_ow*(1/s_PEFm_ui)*s_SLF*s_ET_ow*s_EF_ow*s_ED_ow))*1,".")</f>
        <v>4.7812039759609269E-13</v>
      </c>
      <c r="E16" s="96">
        <f>IFERROR((s_TR/(k_decay_ow*up_Rad_Spec!G16*s_IRA_ow*(1/s_PEF)*s_SLF*s_ET_ow*s_EF_ow*s_ED_ow))*1,".")</f>
        <v>1.7029913786274649E-10</v>
      </c>
      <c r="F16" s="96">
        <f>IFERROR((s_TR/(k_decay_ow*up_Rad_Spec!K16*s_GSF_s*s_Fam*s_Foffset*ACF!C16*s_ET_ow*(1/24)*s_EF_ow*(1/365)*s_ED_ow))*1,".")</f>
        <v>2.0044147311316416E-6</v>
      </c>
      <c r="G16" s="96">
        <f t="shared" si="14"/>
        <v>1.2580886745948986E-11</v>
      </c>
      <c r="H16" s="96">
        <f t="shared" si="15"/>
        <v>4.6186453072184781E-13</v>
      </c>
      <c r="I16" s="108">
        <f>IFERROR((s_TR/(up_Rad_Spec!F16*s_GSF_s*s_Fam*s_Foffset*Fsurf!C16*s_EF_ow*(1/365)*s_ET_ow*(1/24)*s_ED_ow))*1,".")</f>
        <v>3.3209492759117451E-7</v>
      </c>
      <c r="J16" s="96">
        <f>IFERROR((s_TR/(up_Rad_Spec!M16*s_GSF_s*s_Fam*s_Foffset*Fsurf!C16*s_EF_ow*(1/365)*s_ET_ow*(1/24)*s_ED_ow))*1,".")</f>
        <v>3.3209492759117451E-7</v>
      </c>
      <c r="K16" s="96">
        <f>IFERROR((s_TR/(up_Rad_Spec!N16*s_GSF_s*s_Fam*s_Foffset*Fsurf!C16*s_EF_ow*(1/365)*s_ET_ow*(1/24)*s_ED_ow))*1,".")</f>
        <v>3.3209492759117451E-7</v>
      </c>
      <c r="L16" s="96">
        <f>IFERROR((s_TR/(up_Rad_Spec!O16*s_GSF_s*s_Fam*s_Foffset*Fsurf!C16*s_EF_ow*(1/365)*s_ET_ow*(1/24)*s_ED_ow))*1,".")</f>
        <v>3.3209492759117451E-7</v>
      </c>
      <c r="M16" s="96">
        <f>IFERROR((s_TR/(up_Rad_Spec!K16*s_GSF_s*s_Fam*s_Foffset*Fsurf!C16*s_EF_ow*(1/365)*s_ET_ow*(1/24)*s_ED_ow))*1,".")</f>
        <v>3.3209492759117451E-7</v>
      </c>
      <c r="N16" s="96">
        <f>IFERROR((s_TR/(up_Rad_Spec!F16*s_GSF_s*s_Fam*s_Foffset*ACF!D16*s_ET_ow*(1/24)*s_EF_ow*(1/365)*s_ED_ow))*1,".")</f>
        <v>4.2072041166380821E-7</v>
      </c>
      <c r="O16" s="96">
        <f>IFERROR((s_TR/(up_Rad_Spec!M16*s_GSF_s*s_Fam*s_Foffset*ACF!E16*s_ET_ow*(1/24)*s_EF_ow*(1/365)*s_ED_ow))*1,".")</f>
        <v>4.0870288248337044E-7</v>
      </c>
      <c r="P16" s="96">
        <f>IFERROR((s_TR/(up_Rad_Spec!N16*s_GSF_s*s_Fam*s_Foffset*ACF!F16*s_ET_ow*(1/24)*s_EF_ow*(1/365)*s_ED_ow))*1,".")</f>
        <v>4.1943707538013608E-7</v>
      </c>
      <c r="Q16" s="96">
        <f>IFERROR((s_TR/(up_Rad_Spec!O16*s_GSF_s*s_Fam*s_Foffset*ACF!G16*s_ET_ow*(1/24)*s_EF_ow*(1/365)*s_ED_ow))*1,".")</f>
        <v>4.2160427807486651E-7</v>
      </c>
      <c r="R16" s="96">
        <f>IFERROR((s_TR/(up_Rad_Spec!K16*s_GSF_s*s_Fam*s_Foffset*ACF!C16*s_ET_ow*(1/24)*s_EF_ow*(1/365)*s_ED_ow))*1,".")</f>
        <v>3.9818181818181828E-7</v>
      </c>
    </row>
    <row r="17" spans="1:18">
      <c r="A17" s="90" t="s">
        <v>40</v>
      </c>
      <c r="B17" s="97" t="s">
        <v>24</v>
      </c>
      <c r="C17" s="112">
        <f>IFERROR((s_TR/(k_decay_ow*up_Rad_Spec!I17*s_IFD_ow*s_EF_ow*s_ED_ow))*1,".")</f>
        <v>1.3584532365070731E-11</v>
      </c>
      <c r="D17" s="96">
        <f>IFERROR((s_TR/(k_decay_ow*up_Rad_Spec!G17*s_IRA_ow*(1/s_PEFm_ui)*s_SLF*s_ET_ow*s_EF_ow*s_ED_ow))*1,".")</f>
        <v>4.7812039759609269E-13</v>
      </c>
      <c r="E17" s="96">
        <f>IFERROR((s_TR/(k_decay_ow*up_Rad_Spec!G17*s_IRA_ow*(1/s_PEF)*s_SLF*s_ET_ow*s_EF_ow*s_ED_ow))*1,".")</f>
        <v>1.7029913786274649E-10</v>
      </c>
      <c r="F17" s="96">
        <f>IFERROR((s_TR/(k_decay_ow*up_Rad_Spec!K17*s_GSF_s*s_Fam*s_Foffset*ACF!C17*s_ET_ow*(1/24)*s_EF_ow*(1/365)*s_ED_ow))*1,".")</f>
        <v>2.2229646239341577E-6</v>
      </c>
      <c r="G17" s="96">
        <f t="shared" si="14"/>
        <v>1.2580894509371702E-11</v>
      </c>
      <c r="H17" s="96">
        <f t="shared" si="15"/>
        <v>4.6186454118493141E-13</v>
      </c>
      <c r="I17" s="108">
        <f>IFERROR((s_TR/(up_Rad_Spec!F17*s_GSF_s*s_Fam*s_Foffset*Fsurf!C17*s_EF_ow*(1/365)*s_ET_ow*(1/24)*s_ED_ow))*1,".")</f>
        <v>3.8360483447188643E-7</v>
      </c>
      <c r="J17" s="96">
        <f>IFERROR((s_TR/(up_Rad_Spec!M17*s_GSF_s*s_Fam*s_Foffset*Fsurf!C17*s_EF_ow*(1/365)*s_ET_ow*(1/24)*s_ED_ow))*1,".")</f>
        <v>3.8360483447188643E-7</v>
      </c>
      <c r="K17" s="96">
        <f>IFERROR((s_TR/(up_Rad_Spec!N17*s_GSF_s*s_Fam*s_Foffset*Fsurf!C17*s_EF_ow*(1/365)*s_ET_ow*(1/24)*s_ED_ow))*1,".")</f>
        <v>3.8360483447188643E-7</v>
      </c>
      <c r="L17" s="96">
        <f>IFERROR((s_TR/(up_Rad_Spec!O17*s_GSF_s*s_Fam*s_Foffset*Fsurf!C17*s_EF_ow*(1/365)*s_ET_ow*(1/24)*s_ED_ow))*1,".")</f>
        <v>3.8360483447188643E-7</v>
      </c>
      <c r="M17" s="96">
        <f>IFERROR((s_TR/(up_Rad_Spec!K17*s_GSF_s*s_Fam*s_Foffset*Fsurf!C17*s_EF_ow*(1/365)*s_ET_ow*(1/24)*s_ED_ow))*1,".")</f>
        <v>3.8360483447188643E-7</v>
      </c>
      <c r="N17" s="96">
        <f>IFERROR((s_TR/(up_Rad_Spec!F17*s_GSF_s*s_Fam*s_Foffset*ACF!D17*s_ET_ow*(1/24)*s_EF_ow*(1/365)*s_ED_ow))*1,".")</f>
        <v>4.3076033057851229E-7</v>
      </c>
      <c r="O17" s="96">
        <f>IFERROR((s_TR/(up_Rad_Spec!M17*s_GSF_s*s_Fam*s_Foffset*ACF!E17*s_ET_ow*(1/24)*s_EF_ow*(1/365)*s_ED_ow))*1,".")</f>
        <v>4.3019643672910009E-7</v>
      </c>
      <c r="P17" s="96">
        <f>IFERROR((s_TR/(up_Rad_Spec!N17*s_GSF_s*s_Fam*s_Foffset*ACF!F17*s_ET_ow*(1/24)*s_EF_ow*(1/365)*s_ED_ow))*1,".")</f>
        <v>4.2829640947288006E-7</v>
      </c>
      <c r="Q17" s="96">
        <f>IFERROR((s_TR/(up_Rad_Spec!O17*s_GSF_s*s_Fam*s_Foffset*ACF!G17*s_ET_ow*(1/24)*s_EF_ow*(1/365)*s_ED_ow))*1,".")</f>
        <v>4.5290822921154662E-7</v>
      </c>
      <c r="R17" s="96">
        <f>IFERROR((s_TR/(up_Rad_Spec!K17*s_GSF_s*s_Fam*s_Foffset*ACF!C17*s_ET_ow*(1/24)*s_EF_ow*(1/365)*s_ED_ow))*1,".")</f>
        <v>4.4159728122344943E-7</v>
      </c>
    </row>
    <row r="18" spans="1:18">
      <c r="A18" s="90" t="s">
        <v>41</v>
      </c>
      <c r="B18" s="97" t="s">
        <v>24</v>
      </c>
      <c r="C18" s="112">
        <f>IFERROR((s_TR/(k_decay_ow*up_Rad_Spec!I18*s_IFD_ow*s_EF_ow*s_ED_ow))*1,".")</f>
        <v>1.3584532365070731E-11</v>
      </c>
      <c r="D18" s="96">
        <f>IFERROR((s_TR/(k_decay_ow*up_Rad_Spec!G18*s_IRA_ow*(1/s_PEFm_ui)*s_SLF*s_ET_ow*s_EF_ow*s_ED_ow))*1,".")</f>
        <v>4.7812039759609269E-13</v>
      </c>
      <c r="E18" s="96">
        <f>IFERROR((s_TR/(k_decay_ow*up_Rad_Spec!G18*s_IRA_ow*(1/s_PEF)*s_SLF*s_ET_ow*s_EF_ow*s_ED_ow))*1,".")</f>
        <v>1.7029913786274649E-10</v>
      </c>
      <c r="F18" s="96">
        <f>IFERROR((s_TR/(k_decay_ow*up_Rad_Spec!K18*s_GSF_s*s_Fam*s_Foffset*ACF!C18*s_ET_ow*(1/24)*s_EF_ow*(1/365)*s_ED_ow))*1,".")</f>
        <v>2.2742397910916708E-6</v>
      </c>
      <c r="G18" s="96">
        <f t="shared" si="14"/>
        <v>1.2580896114690819E-11</v>
      </c>
      <c r="H18" s="96">
        <f t="shared" si="15"/>
        <v>4.618645433484843E-13</v>
      </c>
      <c r="I18" s="108">
        <f>IFERROR((s_TR/(up_Rad_Spec!F18*s_GSF_s*s_Fam*s_Foffset*Fsurf!C18*s_EF_ow*(1/365)*s_ET_ow*(1/24)*s_ED_ow))*1,".")</f>
        <v>4.0965207631874314E-7</v>
      </c>
      <c r="J18" s="96">
        <f>IFERROR((s_TR/(up_Rad_Spec!M18*s_GSF_s*s_Fam*s_Foffset*Fsurf!C18*s_EF_ow*(1/365)*s_ET_ow*(1/24)*s_ED_ow))*1,".")</f>
        <v>4.0965207631874314E-7</v>
      </c>
      <c r="K18" s="96">
        <f>IFERROR((s_TR/(up_Rad_Spec!N18*s_GSF_s*s_Fam*s_Foffset*Fsurf!C18*s_EF_ow*(1/365)*s_ET_ow*(1/24)*s_ED_ow))*1,".")</f>
        <v>4.0965207631874314E-7</v>
      </c>
      <c r="L18" s="96">
        <f>IFERROR((s_TR/(up_Rad_Spec!O18*s_GSF_s*s_Fam*s_Foffset*Fsurf!C18*s_EF_ow*(1/365)*s_ET_ow*(1/24)*s_ED_ow))*1,".")</f>
        <v>4.0965207631874314E-7</v>
      </c>
      <c r="M18" s="96">
        <f>IFERROR((s_TR/(up_Rad_Spec!K18*s_GSF_s*s_Fam*s_Foffset*Fsurf!C18*s_EF_ow*(1/365)*s_ET_ow*(1/24)*s_ED_ow))*1,".")</f>
        <v>4.0965207631874314E-7</v>
      </c>
      <c r="N18" s="96">
        <f>IFERROR((s_TR/(up_Rad_Spec!F18*s_GSF_s*s_Fam*s_Foffset*ACF!D18*s_ET_ow*(1/24)*s_EF_ow*(1/365)*s_ED_ow))*1,".")</f>
        <v>4.2535187165775411E-7</v>
      </c>
      <c r="O18" s="96">
        <f>IFERROR((s_TR/(up_Rad_Spec!M18*s_GSF_s*s_Fam*s_Foffset*ACF!E18*s_ET_ow*(1/24)*s_EF_ow*(1/365)*s_ED_ow))*1,".")</f>
        <v>4.2525366984290509E-7</v>
      </c>
      <c r="P18" s="96">
        <f>IFERROR((s_TR/(up_Rad_Spec!N18*s_GSF_s*s_Fam*s_Foffset*ACF!F18*s_ET_ow*(1/24)*s_EF_ow*(1/365)*s_ED_ow))*1,".")</f>
        <v>4.2809218950064043E-7</v>
      </c>
      <c r="Q18" s="96">
        <f>IFERROR((s_TR/(up_Rad_Spec!O18*s_GSF_s*s_Fam*s_Foffset*ACF!G18*s_ET_ow*(1/24)*s_EF_ow*(1/365)*s_ED_ow))*1,".")</f>
        <v>4.2150627615062783E-7</v>
      </c>
      <c r="R18" s="96">
        <f>IFERROR((s_TR/(up_Rad_Spec!K18*s_GSF_s*s_Fam*s_Foffset*ACF!C18*s_ET_ow*(1/24)*s_EF_ow*(1/365)*s_ED_ow))*1,".")</f>
        <v>4.517832167832168E-7</v>
      </c>
    </row>
    <row r="19" spans="1:18">
      <c r="A19" s="90" t="s">
        <v>42</v>
      </c>
      <c r="B19" s="91" t="s">
        <v>24</v>
      </c>
      <c r="C19" s="112">
        <f>IFERROR((s_TR/(k_decay_ow*up_Rad_Spec!I19*s_IFD_ow*s_EF_ow*s_ED_ow))*1,".")</f>
        <v>1.3584532365070731E-11</v>
      </c>
      <c r="D19" s="96">
        <f>IFERROR((s_TR/(k_decay_ow*up_Rad_Spec!G19*s_IRA_ow*(1/s_PEFm_ui)*s_SLF*s_ET_ow*s_EF_ow*s_ED_ow))*1,".")</f>
        <v>4.7812039759609269E-13</v>
      </c>
      <c r="E19" s="96">
        <f>IFERROR((s_TR/(k_decay_ow*up_Rad_Spec!G19*s_IRA_ow*(1/s_PEF)*s_SLF*s_ET_ow*s_EF_ow*s_ED_ow))*1,".")</f>
        <v>1.7029913786274649E-10</v>
      </c>
      <c r="F19" s="96">
        <f>IFERROR((s_TR/(k_decay_ow*up_Rad_Spec!K19*s_GSF_s*s_Fam*s_Foffset*ACF!C19*s_ET_ow*(1/24)*s_EF_ow*(1/365)*s_ED_ow))*1,".")</f>
        <v>2.2779700914597835E-6</v>
      </c>
      <c r="G19" s="96">
        <f t="shared" si="14"/>
        <v>1.2580896228658754E-11</v>
      </c>
      <c r="H19" s="96">
        <f t="shared" si="15"/>
        <v>4.6186454350208342E-13</v>
      </c>
      <c r="I19" s="108" t="str">
        <f>IFERROR((s_TR/(up_Rad_Spec!F19*s_GSF_s*s_Fam*s_Foffset*Fsurf!C19*s_EF_ow*(1/365)*s_ET_ow*(1/24)*s_ED_ow))*1,".")</f>
        <v>.</v>
      </c>
      <c r="J19" s="96" t="str">
        <f>IFERROR((s_TR/(up_Rad_Spec!M19*s_GSF_s*s_Fam*s_Foffset*Fsurf!C19*s_EF_ow*(1/365)*s_ET_ow*(1/24)*s_ED_ow))*1,".")</f>
        <v>.</v>
      </c>
      <c r="K19" s="96" t="str">
        <f>IFERROR((s_TR/(up_Rad_Spec!N19*s_GSF_s*s_Fam*s_Foffset*Fsurf!C19*s_EF_ow*(1/365)*s_ET_ow*(1/24)*s_ED_ow))*1,".")</f>
        <v>.</v>
      </c>
      <c r="L19" s="96" t="str">
        <f>IFERROR((s_TR/(up_Rad_Spec!O19*s_GSF_s*s_Fam*s_Foffset*Fsurf!C19*s_EF_ow*(1/365)*s_ET_ow*(1/24)*s_ED_ow))*1,".")</f>
        <v>.</v>
      </c>
      <c r="M19" s="96" t="str">
        <f>IFERROR((s_TR/(up_Rad_Spec!K19*s_GSF_s*s_Fam*s_Foffset*Fsurf!C19*s_EF_ow*(1/365)*s_ET_ow*(1/24)*s_ED_ow))*1,".")</f>
        <v>.</v>
      </c>
      <c r="N19" s="96">
        <f>IFERROR((s_TR/(up_Rad_Spec!F19*s_GSF_s*s_Fam*s_Foffset*ACF!D19*s_ET_ow*(1/24)*s_EF_ow*(1/365)*s_ED_ow))*1,".")</f>
        <v>4.2488913525498908E-7</v>
      </c>
      <c r="O19" s="96">
        <f>IFERROR((s_TR/(up_Rad_Spec!M19*s_GSF_s*s_Fam*s_Foffset*ACF!E19*s_ET_ow*(1/24)*s_EF_ow*(1/365)*s_ED_ow))*1,".")</f>
        <v>4.2589410589410593E-7</v>
      </c>
      <c r="P19" s="96">
        <f>IFERROR((s_TR/(up_Rad_Spec!N19*s_GSF_s*s_Fam*s_Foffset*ACF!F19*s_ET_ow*(1/24)*s_EF_ow*(1/365)*s_ED_ow))*1,".")</f>
        <v>4.2714049586776884E-7</v>
      </c>
      <c r="Q19" s="96">
        <f>IFERROR((s_TR/(up_Rad_Spec!O19*s_GSF_s*s_Fam*s_Foffset*ACF!G19*s_ET_ow*(1/24)*s_EF_ow*(1/365)*s_ED_ow))*1,".")</f>
        <v>4.1970515970515965E-7</v>
      </c>
      <c r="R19" s="96">
        <f>IFERROR((s_TR/(up_Rad_Spec!K19*s_GSF_s*s_Fam*s_Foffset*ACF!C19*s_ET_ow*(1/24)*s_EF_ow*(1/365)*s_ED_ow))*1,".")</f>
        <v>4.5252424994360517E-7</v>
      </c>
    </row>
    <row r="20" spans="1:18">
      <c r="A20" s="90" t="s">
        <v>43</v>
      </c>
      <c r="B20" s="97" t="s">
        <v>24</v>
      </c>
      <c r="C20" s="112">
        <f>IFERROR((s_TR/(k_decay_ow*up_Rad_Spec!I20*s_IFD_ow*s_EF_ow*s_ED_ow))*1,".")</f>
        <v>1.3584532365070731E-11</v>
      </c>
      <c r="D20" s="96">
        <f>IFERROR((s_TR/(k_decay_ow*up_Rad_Spec!G20*s_IRA_ow*(1/s_PEFm_ui)*s_SLF*s_ET_ow*s_EF_ow*s_ED_ow))*1,".")</f>
        <v>4.7812039759609269E-13</v>
      </c>
      <c r="E20" s="96">
        <f>IFERROR((s_TR/(k_decay_ow*up_Rad_Spec!G20*s_IRA_ow*(1/s_PEF)*s_SLF*s_ET_ow*s_EF_ow*s_ED_ow))*1,".")</f>
        <v>1.7029913786274649E-10</v>
      </c>
      <c r="F20" s="96">
        <f>IFERROR((s_TR/(k_decay_ow*up_Rad_Spec!K20*s_GSF_s*s_Fam*s_Foffset*ACF!C20*s_ET_ow*(1/24)*s_EF_ow*(1/365)*s_ED_ow))*1,".")</f>
        <v>2.2797960342826117E-6</v>
      </c>
      <c r="G20" s="96">
        <f t="shared" si="14"/>
        <v>1.2580896284308903E-11</v>
      </c>
      <c r="H20" s="96">
        <f t="shared" si="15"/>
        <v>4.6186454357708534E-13</v>
      </c>
      <c r="I20" s="108">
        <f>IFERROR((s_TR/(up_Rad_Spec!F20*s_GSF_s*s_Fam*s_Foffset*Fsurf!C20*s_EF_ow*(1/365)*s_ET_ow*(1/24)*s_ED_ow))*1,".")</f>
        <v>4.0965207631874314E-7</v>
      </c>
      <c r="J20" s="96">
        <f>IFERROR((s_TR/(up_Rad_Spec!M20*s_GSF_s*s_Fam*s_Foffset*Fsurf!C20*s_EF_ow*(1/365)*s_ET_ow*(1/24)*s_ED_ow))*1,".")</f>
        <v>4.0965207631874314E-7</v>
      </c>
      <c r="K20" s="96">
        <f>IFERROR((s_TR/(up_Rad_Spec!N20*s_GSF_s*s_Fam*s_Foffset*Fsurf!C20*s_EF_ow*(1/365)*s_ET_ow*(1/24)*s_ED_ow))*1,".")</f>
        <v>4.0965207631874314E-7</v>
      </c>
      <c r="L20" s="96">
        <f>IFERROR((s_TR/(up_Rad_Spec!O20*s_GSF_s*s_Fam*s_Foffset*Fsurf!C20*s_EF_ow*(1/365)*s_ET_ow*(1/24)*s_ED_ow))*1,".")</f>
        <v>4.0965207631874314E-7</v>
      </c>
      <c r="M20" s="96">
        <f>IFERROR((s_TR/(up_Rad_Spec!K20*s_GSF_s*s_Fam*s_Foffset*Fsurf!C20*s_EF_ow*(1/365)*s_ET_ow*(1/24)*s_ED_ow))*1,".")</f>
        <v>4.0965207631874314E-7</v>
      </c>
      <c r="N20" s="96">
        <f>IFERROR((s_TR/(up_Rad_Spec!F20*s_GSF_s*s_Fam*s_Foffset*ACF!D20*s_ET_ow*(1/24)*s_EF_ow*(1/365)*s_ED_ow))*1,".")</f>
        <v>4.2678051230537408E-7</v>
      </c>
      <c r="O20" s="96">
        <f>IFERROR((s_TR/(up_Rad_Spec!M20*s_GSF_s*s_Fam*s_Foffset*ACF!E20*s_ET_ow*(1/24)*s_EF_ow*(1/365)*s_ED_ow))*1,".")</f>
        <v>4.2525554047942124E-7</v>
      </c>
      <c r="P20" s="96">
        <f>IFERROR((s_TR/(up_Rad_Spec!N20*s_GSF_s*s_Fam*s_Foffset*ACF!F20*s_ET_ow*(1/24)*s_EF_ow*(1/365)*s_ED_ow))*1,".")</f>
        <v>4.2771728271728286E-7</v>
      </c>
      <c r="Q20" s="96">
        <f>IFERROR((s_TR/(up_Rad_Spec!O20*s_GSF_s*s_Fam*s_Foffset*ACF!G20*s_ET_ow*(1/24)*s_EF_ow*(1/365)*s_ED_ow))*1,".")</f>
        <v>4.2160427807486651E-7</v>
      </c>
      <c r="R20" s="96">
        <f>IFERROR((s_TR/(up_Rad_Spec!K20*s_GSF_s*s_Fam*s_Foffset*ACF!C20*s_ET_ow*(1/24)*s_EF_ow*(1/365)*s_ED_ow))*1,".")</f>
        <v>4.5288697788697804E-7</v>
      </c>
    </row>
    <row r="21" spans="1:18">
      <c r="A21" s="90" t="s">
        <v>44</v>
      </c>
      <c r="B21" s="97" t="s">
        <v>24</v>
      </c>
      <c r="C21" s="112">
        <f>IFERROR((s_TR/(k_decay_ow*up_Rad_Spec!I21*s_IFD_ow*s_EF_ow*s_ED_ow))*1,".")</f>
        <v>1.3584532365070731E-11</v>
      </c>
      <c r="D21" s="96">
        <f>IFERROR((s_TR/(k_decay_ow*up_Rad_Spec!G21*s_IRA_ow*(1/s_PEFm_ui)*s_SLF*s_ET_ow*s_EF_ow*s_ED_ow))*1,".")</f>
        <v>4.7812039759609269E-13</v>
      </c>
      <c r="E21" s="96">
        <f>IFERROR((s_TR/(k_decay_ow*up_Rad_Spec!G21*s_IRA_ow*(1/s_PEF)*s_SLF*s_ET_ow*s_EF_ow*s_ED_ow))*1,".")</f>
        <v>1.7029913786274649E-10</v>
      </c>
      <c r="F21" s="96">
        <f>IFERROR((s_TR/(k_decay_ow*up_Rad_Spec!K21*s_GSF_s*s_Fam*s_Foffset*ACF!C21*s_ET_ow*(1/24)*s_EF_ow*(1/365)*s_ED_ow))*1,".")</f>
        <v>2.2271274790351579E-6</v>
      </c>
      <c r="G21" s="96">
        <f t="shared" si="14"/>
        <v>1.2580894642459033E-11</v>
      </c>
      <c r="H21" s="96">
        <f t="shared" si="15"/>
        <v>4.6186454136429854E-13</v>
      </c>
      <c r="I21" s="108">
        <f>IFERROR((s_TR/(up_Rad_Spec!F21*s_GSF_s*s_Fam*s_Foffset*Fsurf!C21*s_EF_ow*(1/365)*s_ET_ow*(1/24)*s_ED_ow))*1,".")</f>
        <v>4.1049671977507034E-7</v>
      </c>
      <c r="J21" s="96">
        <f>IFERROR((s_TR/(up_Rad_Spec!M21*s_GSF_s*s_Fam*s_Foffset*Fsurf!C21*s_EF_ow*(1/365)*s_ET_ow*(1/24)*s_ED_ow))*1,".")</f>
        <v>4.1049671977507034E-7</v>
      </c>
      <c r="K21" s="96">
        <f>IFERROR((s_TR/(up_Rad_Spec!N21*s_GSF_s*s_Fam*s_Foffset*Fsurf!C21*s_EF_ow*(1/365)*s_ET_ow*(1/24)*s_ED_ow))*1,".")</f>
        <v>4.1049671977507034E-7</v>
      </c>
      <c r="L21" s="96">
        <f>IFERROR((s_TR/(up_Rad_Spec!O21*s_GSF_s*s_Fam*s_Foffset*Fsurf!C21*s_EF_ow*(1/365)*s_ET_ow*(1/24)*s_ED_ow))*1,".")</f>
        <v>4.1049671977507034E-7</v>
      </c>
      <c r="M21" s="96">
        <f>IFERROR((s_TR/(up_Rad_Spec!K21*s_GSF_s*s_Fam*s_Foffset*Fsurf!C21*s_EF_ow*(1/365)*s_ET_ow*(1/24)*s_ED_ow))*1,".")</f>
        <v>4.1049671977507034E-7</v>
      </c>
      <c r="N21" s="96">
        <f>IFERROR((s_TR/(up_Rad_Spec!F21*s_GSF_s*s_Fam*s_Foffset*ACF!D21*s_ET_ow*(1/24)*s_EF_ow*(1/365)*s_ED_ow))*1,".")</f>
        <v>4.4242424242424243E-7</v>
      </c>
      <c r="O21" s="96">
        <f>IFERROR((s_TR/(up_Rad_Spec!M21*s_GSF_s*s_Fam*s_Foffset*ACF!E21*s_ET_ow*(1/24)*s_EF_ow*(1/365)*s_ED_ow))*1,".")</f>
        <v>4.4242424242424243E-7</v>
      </c>
      <c r="P21" s="96">
        <f>IFERROR((s_TR/(up_Rad_Spec!N21*s_GSF_s*s_Fam*s_Foffset*ACF!F21*s_ET_ow*(1/24)*s_EF_ow*(1/365)*s_ED_ow))*1,".")</f>
        <v>4.4242424242424243E-7</v>
      </c>
      <c r="Q21" s="96">
        <f>IFERROR((s_TR/(up_Rad_Spec!O21*s_GSF_s*s_Fam*s_Foffset*ACF!G21*s_ET_ow*(1/24)*s_EF_ow*(1/365)*s_ED_ow))*1,".")</f>
        <v>4.4242424242424243E-7</v>
      </c>
      <c r="R21" s="96">
        <f>IFERROR((s_TR/(up_Rad_Spec!K21*s_GSF_s*s_Fam*s_Foffset*ACF!C21*s_ET_ow*(1/24)*s_EF_ow*(1/365)*s_ED_ow))*1,".")</f>
        <v>4.4242424242424243E-7</v>
      </c>
    </row>
    <row r="22" spans="1:18">
      <c r="A22" s="90" t="s">
        <v>45</v>
      </c>
      <c r="B22" s="91" t="s">
        <v>24</v>
      </c>
      <c r="C22" s="112">
        <f>IFERROR((s_TR/(k_decay_ow*up_Rad_Spec!I22*s_IFD_ow*s_EF_ow*s_ED_ow))*1,".")</f>
        <v>1.3584532365070731E-11</v>
      </c>
      <c r="D22" s="96">
        <f>IFERROR((s_TR/(k_decay_ow*up_Rad_Spec!G22*s_IRA_ow*(1/s_PEFm_ui)*s_SLF*s_ET_ow*s_EF_ow*s_ED_ow))*1,".")</f>
        <v>4.7812039759609269E-13</v>
      </c>
      <c r="E22" s="96">
        <f>IFERROR((s_TR/(k_decay_ow*up_Rad_Spec!G22*s_IRA_ow*(1/s_PEF)*s_SLF*s_ET_ow*s_EF_ow*s_ED_ow))*1,".")</f>
        <v>1.7029913786274649E-10</v>
      </c>
      <c r="F22" s="96">
        <f>IFERROR((s_TR/(k_decay_ow*up_Rad_Spec!K22*s_GSF_s*s_Fam*s_Foffset*ACF!C22*s_ET_ow*(1/24)*s_EF_ow*(1/365)*s_ED_ow))*1,".")</f>
        <v>2.0298228051882409E-6</v>
      </c>
      <c r="G22" s="96">
        <f t="shared" ref="G22:G23" si="16">(IF(AND(C22&lt;&gt;".",E22&lt;&gt;".",F22&lt;&gt;"."),1/((1/C22)+(1/E22)+(1/F22)),IF(AND(C22&lt;&gt;".",E22&lt;&gt;".",F22="."), 1/((1/C22)+(1/E22)),IF(AND(C22&lt;&gt;".",E22=".",F22&lt;&gt;"."),1/((1/C22)+(1/F22)),IF(AND(C22=".",E22&lt;&gt;".",F22&lt;&gt;"."),1/((1/E22)+(1/F22)),IF(AND(C22&lt;&gt;".",E22=".",F22="."),1/(1/C22),IF(AND(C22=".",E22&lt;&gt;".",F22="."),1/(1/E22),IF(AND(C22=".",E22=".",F22&lt;&gt;"."),1/(1/F22),IF(AND(C22=".",E22=".",F22="."),".")))))))))</f>
        <v>1.2580887734385026E-11</v>
      </c>
      <c r="H22" s="96">
        <f t="shared" ref="H22:H23" si="17">(IF(AND(C22&lt;&gt;".",D22&lt;&gt;".",F22&lt;&gt;"."),1/((1/C22)+(1/D22)+(1/F22)),IF(AND(C22&lt;&gt;".",D22&lt;&gt;".",F22="."), 1/((1/C22)+(1/D22)),IF(AND(C22&lt;&gt;".",D22=".",F22&lt;&gt;"."),1/((1/C22)+(1/F22)),IF(AND(C22=".",D22&lt;&gt;".",F22&lt;&gt;"."),1/((1/D22)+(1/F22)),IF(AND(C22&lt;&gt;".",D22=".",F22="."),1/(1/C22),IF(AND(C22=".",D22&lt;&gt;".",F22="."),1/(1/D22),IF(AND(C22=".",D22=".",F22&lt;&gt;"."),1/(1/F22),IF(AND(C22=".",D22=".",F22="."),".")))))))))</f>
        <v>4.6186453205400431E-13</v>
      </c>
      <c r="I22" s="108">
        <f>IFERROR((s_TR/(up_Rad_Spec!F22*s_GSF_s*s_Fam*s_Foffset*Fsurf!C22*s_EF_ow*(1/365)*s_ET_ow*(1/24)*s_ED_ow))*1,".")</f>
        <v>3.4032634032634034E-7</v>
      </c>
      <c r="J22" s="96">
        <f>IFERROR((s_TR/(up_Rad_Spec!M22*s_GSF_s*s_Fam*s_Foffset*Fsurf!C22*s_EF_ow*(1/365)*s_ET_ow*(1/24)*s_ED_ow))*1,".")</f>
        <v>3.4032634032634034E-7</v>
      </c>
      <c r="K22" s="96">
        <f>IFERROR((s_TR/(up_Rad_Spec!N22*s_GSF_s*s_Fam*s_Foffset*Fsurf!C22*s_EF_ow*(1/365)*s_ET_ow*(1/24)*s_ED_ow))*1,".")</f>
        <v>3.4032634032634034E-7</v>
      </c>
      <c r="L22" s="96">
        <f>IFERROR((s_TR/(up_Rad_Spec!O22*s_GSF_s*s_Fam*s_Foffset*Fsurf!C22*s_EF_ow*(1/365)*s_ET_ow*(1/24)*s_ED_ow))*1,".")</f>
        <v>3.4032634032634034E-7</v>
      </c>
      <c r="M22" s="96">
        <f>IFERROR((s_TR/(up_Rad_Spec!K22*s_GSF_s*s_Fam*s_Foffset*Fsurf!C22*s_EF_ow*(1/365)*s_ET_ow*(1/24)*s_ED_ow))*1,".")</f>
        <v>3.4032634032634034E-7</v>
      </c>
      <c r="N22" s="96">
        <f>IFERROR((s_TR/(up_Rad_Spec!F22*s_GSF_s*s_Fam*s_Foffset*ACF!D22*s_ET_ow*(1/24)*s_EF_ow*(1/365)*s_ED_ow))*1,".")</f>
        <v>4.5855131964809403E-7</v>
      </c>
      <c r="O22" s="96">
        <f>IFERROR((s_TR/(up_Rad_Spec!M22*s_GSF_s*s_Fam*s_Foffset*ACF!E22*s_ET_ow*(1/24)*s_EF_ow*(1/365)*s_ED_ow))*1,".")</f>
        <v>4.0267259056732786E-7</v>
      </c>
      <c r="P22" s="96">
        <f>IFERROR((s_TR/(up_Rad_Spec!N22*s_GSF_s*s_Fam*s_Foffset*ACF!F22*s_ET_ow*(1/24)*s_EF_ow*(1/365)*s_ED_ow))*1,".")</f>
        <v>4.1696397941680959E-7</v>
      </c>
      <c r="Q22" s="96">
        <f>IFERROR((s_TR/(up_Rad_Spec!O22*s_GSF_s*s_Fam*s_Foffset*ACF!G22*s_ET_ow*(1/24)*s_EF_ow*(1/365)*s_ED_ow))*1,".")</f>
        <v>4.1580965909090892E-7</v>
      </c>
      <c r="R22" s="96">
        <f>IFERROR((s_TR/(up_Rad_Spec!K22*s_GSF_s*s_Fam*s_Foffset*ACF!C22*s_ET_ow*(1/24)*s_EF_ow*(1/365)*s_ED_ow))*1,".")</f>
        <v>4.0322919334186951E-7</v>
      </c>
    </row>
    <row r="23" spans="1:18">
      <c r="A23" s="94" t="s">
        <v>46</v>
      </c>
      <c r="B23" s="97" t="s">
        <v>26</v>
      </c>
      <c r="C23" s="112">
        <f>IFERROR((s_TR/(k_decay_ow*up_Rad_Spec!I23*s_IFD_ow*s_EF_ow*s_ED_ow))*1,".")</f>
        <v>1.3584532365070731E-11</v>
      </c>
      <c r="D23" s="96">
        <f>IFERROR((s_TR/(k_decay_ow*up_Rad_Spec!G23*s_IRA_ow*(1/s_PEFm_ui)*s_SLF*s_ET_ow*s_EF_ow*s_ED_ow))*1,".")</f>
        <v>4.7812039759609269E-13</v>
      </c>
      <c r="E23" s="96">
        <f>IFERROR((s_TR/(k_decay_ow*up_Rad_Spec!G23*s_IRA_ow*(1/s_PEF)*s_SLF*s_ET_ow*s_EF_ow*s_ED_ow))*1,".")</f>
        <v>1.7029913786274649E-10</v>
      </c>
      <c r="F23" s="96">
        <f>IFERROR((s_TR/(k_decay_ow*up_Rad_Spec!K23*s_GSF_s*s_Fam*s_Foffset*ACF!C23*s_ET_ow*(1/24)*s_EF_ow*(1/365)*s_ED_ow))*1,".")</f>
        <v>2.1600974286952653E-6</v>
      </c>
      <c r="G23" s="96">
        <f t="shared" si="16"/>
        <v>1.2580892437126401E-11</v>
      </c>
      <c r="H23" s="96">
        <f t="shared" si="17"/>
        <v>4.6186453839208249E-13</v>
      </c>
      <c r="I23" s="108">
        <f>IFERROR((s_TR/(up_Rad_Spec!F23*s_GSF_s*s_Fam*s_Foffset*Fsurf!C23*s_EF_ow*(1/365)*s_ET_ow*(1/24)*s_ED_ow))*1,".")</f>
        <v>3.6698785085881863E-7</v>
      </c>
      <c r="J23" s="96">
        <f>IFERROR((s_TR/(up_Rad_Spec!M23*s_GSF_s*s_Fam*s_Foffset*Fsurf!C23*s_EF_ow*(1/365)*s_ET_ow*(1/24)*s_ED_ow))*1,".")</f>
        <v>3.6698785085881863E-7</v>
      </c>
      <c r="K23" s="96">
        <f>IFERROR((s_TR/(up_Rad_Spec!N23*s_GSF_s*s_Fam*s_Foffset*Fsurf!C23*s_EF_ow*(1/365)*s_ET_ow*(1/24)*s_ED_ow))*1,".")</f>
        <v>3.6698785085881863E-7</v>
      </c>
      <c r="L23" s="96">
        <f>IFERROR((s_TR/(up_Rad_Spec!O23*s_GSF_s*s_Fam*s_Foffset*Fsurf!C23*s_EF_ow*(1/365)*s_ET_ow*(1/24)*s_ED_ow))*1,".")</f>
        <v>3.6698785085881863E-7</v>
      </c>
      <c r="M23" s="96">
        <f>IFERROR((s_TR/(up_Rad_Spec!K23*s_GSF_s*s_Fam*s_Foffset*Fsurf!C23*s_EF_ow*(1/365)*s_ET_ow*(1/24)*s_ED_ow))*1,".")</f>
        <v>3.6698785085881863E-7</v>
      </c>
      <c r="N23" s="96">
        <f>IFERROR((s_TR/(up_Rad_Spec!F23*s_GSF_s*s_Fam*s_Foffset*ACF!D23*s_ET_ow*(1/24)*s_EF_ow*(1/365)*s_ED_ow))*1,".")</f>
        <v>4.8130394857667568E-7</v>
      </c>
      <c r="O23" s="96">
        <f>IFERROR((s_TR/(up_Rad_Spec!M23*s_GSF_s*s_Fam*s_Foffset*ACF!E23*s_ET_ow*(1/24)*s_EF_ow*(1/365)*s_ED_ow))*1,".")</f>
        <v>4.5173040752351139E-7</v>
      </c>
      <c r="P23" s="96">
        <f>IFERROR((s_TR/(up_Rad_Spec!N23*s_GSF_s*s_Fam*s_Foffset*ACF!F23*s_ET_ow*(1/24)*s_EF_ow*(1/365)*s_ED_ow))*1,".")</f>
        <v>4.461005470174523E-7</v>
      </c>
      <c r="Q23" s="96">
        <f>IFERROR((s_TR/(up_Rad_Spec!O23*s_GSF_s*s_Fam*s_Foffset*ACF!G23*s_ET_ow*(1/24)*s_EF_ow*(1/365)*s_ED_ow))*1,".")</f>
        <v>4.5068931068931081E-7</v>
      </c>
      <c r="R23" s="96">
        <f>IFERROR((s_TR/(up_Rad_Spec!K23*s_GSF_s*s_Fam*s_Foffset*ACF!C23*s_ET_ow*(1/24)*s_EF_ow*(1/365)*s_ED_ow))*1,".")</f>
        <v>4.2910856134157104E-7</v>
      </c>
    </row>
    <row r="24" spans="1:18">
      <c r="A24" s="90" t="s">
        <v>47</v>
      </c>
      <c r="B24" s="97" t="s">
        <v>24</v>
      </c>
      <c r="C24" s="112">
        <f>IFERROR((s_TR/(k_decay_ow*up_Rad_Spec!I24*s_IFD_ow*s_EF_ow*s_ED_ow))*1,".")</f>
        <v>1.3584532365070731E-11</v>
      </c>
      <c r="D24" s="96">
        <f>IFERROR((s_TR/(k_decay_ow*up_Rad_Spec!G24*s_IRA_ow*(1/s_PEFm_ui)*s_SLF*s_ET_ow*s_EF_ow*s_ED_ow))*1,".")</f>
        <v>4.7812039759609269E-13</v>
      </c>
      <c r="E24" s="96">
        <f>IFERROR((s_TR/(k_decay_ow*up_Rad_Spec!G24*s_IRA_ow*(1/s_PEF)*s_SLF*s_ET_ow*s_EF_ow*s_ED_ow))*1,".")</f>
        <v>1.7029913786274649E-10</v>
      </c>
      <c r="F24" s="96">
        <f>IFERROR((s_TR/(k_decay_ow*up_Rad_Spec!K24*s_GSF_s*s_Fam*s_Foffset*ACF!C24*s_ET_ow*(1/24)*s_EF_ow*(1/365)*s_ED_ow))*1,".")</f>
        <v>2.2621251965628532E-6</v>
      </c>
      <c r="G24" s="96">
        <f t="shared" ref="G24:G25" si="18">(IF(AND(C24&lt;&gt;".",E24&lt;&gt;".",F24&lt;&gt;"."),1/((1/C24)+(1/E24)+(1/F24)),IF(AND(C24&lt;&gt;".",E24&lt;&gt;".",F24="."), 1/((1/C24)+(1/E24)),IF(AND(C24&lt;&gt;".",E24=".",F24&lt;&gt;"."),1/((1/C24)+(1/F24)),IF(AND(C24=".",E24&lt;&gt;".",F24&lt;&gt;"."),1/((1/E24)+(1/F24)),IF(AND(C24&lt;&gt;".",E24=".",F24="."),1/(1/C24),IF(AND(C24=".",E24&lt;&gt;".",F24="."),1/(1/E24),IF(AND(C24=".",E24=".",F24&lt;&gt;"."),1/(1/F24),IF(AND(C24=".",E24=".",F24="."),".")))))))))</f>
        <v>1.2580895741973878E-11</v>
      </c>
      <c r="H24" s="96">
        <f t="shared" ref="H24:H25" si="19">(IF(AND(C24&lt;&gt;".",D24&lt;&gt;".",F24&lt;&gt;"."),1/((1/C24)+(1/D24)+(1/F24)),IF(AND(C24&lt;&gt;".",D24&lt;&gt;".",F24="."), 1/((1/C24)+(1/D24)),IF(AND(C24&lt;&gt;".",D24=".",F24&lt;&gt;"."),1/((1/C24)+(1/F24)),IF(AND(C24=".",D24&lt;&gt;".",F24&lt;&gt;"."),1/((1/D24)+(1/F24)),IF(AND(C24&lt;&gt;".",D24=".",F24="."),1/(1/C24),IF(AND(C24=".",D24&lt;&gt;".",F24="."),1/(1/D24),IF(AND(C24=".",D24=".",F24&lt;&gt;"."),1/(1/F24),IF(AND(C24=".",D24=".",F24="."),".")))))))))</f>
        <v>4.6186454284615878E-13</v>
      </c>
      <c r="I24" s="108">
        <f>IFERROR((s_TR/(up_Rad_Spec!F24*s_GSF_s*s_Fam*s_Foffset*Fsurf!C24*s_EF_ow*(1/365)*s_ET_ow*(1/24)*s_ED_ow))*1,".")</f>
        <v>4.0261053405643903E-7</v>
      </c>
      <c r="J24" s="96">
        <f>IFERROR((s_TR/(up_Rad_Spec!M24*s_GSF_s*s_Fam*s_Foffset*Fsurf!C24*s_EF_ow*(1/365)*s_ET_ow*(1/24)*s_ED_ow))*1,".")</f>
        <v>4.0261053405643903E-7</v>
      </c>
      <c r="K24" s="96">
        <f>IFERROR((s_TR/(up_Rad_Spec!N24*s_GSF_s*s_Fam*s_Foffset*Fsurf!C24*s_EF_ow*(1/365)*s_ET_ow*(1/24)*s_ED_ow))*1,".")</f>
        <v>4.0261053405643903E-7</v>
      </c>
      <c r="L24" s="96">
        <f>IFERROR((s_TR/(up_Rad_Spec!O24*s_GSF_s*s_Fam*s_Foffset*Fsurf!C24*s_EF_ow*(1/365)*s_ET_ow*(1/24)*s_ED_ow))*1,".")</f>
        <v>4.0261053405643903E-7</v>
      </c>
      <c r="M24" s="96">
        <f>IFERROR((s_TR/(up_Rad_Spec!K24*s_GSF_s*s_Fam*s_Foffset*Fsurf!C24*s_EF_ow*(1/365)*s_ET_ow*(1/24)*s_ED_ow))*1,".")</f>
        <v>4.0261053405643903E-7</v>
      </c>
      <c r="N24" s="96">
        <f>IFERROR((s_TR/(up_Rad_Spec!F24*s_GSF_s*s_Fam*s_Foffset*ACF!D24*s_ET_ow*(1/24)*s_EF_ow*(1/365)*s_ED_ow))*1,".")</f>
        <v>4.359299416180151E-7</v>
      </c>
      <c r="O24" s="96">
        <f>IFERROR((s_TR/(up_Rad_Spec!M24*s_GSF_s*s_Fam*s_Foffset*ACF!E24*s_ET_ow*(1/24)*s_EF_ow*(1/365)*s_ED_ow))*1,".")</f>
        <v>4.2637168141592937E-7</v>
      </c>
      <c r="P24" s="96">
        <f>IFERROR((s_TR/(up_Rad_Spec!N24*s_GSF_s*s_Fam*s_Foffset*ACF!F24*s_ET_ow*(1/24)*s_EF_ow*(1/365)*s_ED_ow))*1,".")</f>
        <v>4.3321247667288708E-7</v>
      </c>
      <c r="Q24" s="96">
        <f>IFERROR((s_TR/(up_Rad_Spec!O24*s_GSF_s*s_Fam*s_Foffset*ACF!G24*s_ET_ow*(1/24)*s_EF_ow*(1/365)*s_ED_ow))*1,".")</f>
        <v>4.1694431223227041E-7</v>
      </c>
      <c r="R24" s="96">
        <f>IFERROR((s_TR/(up_Rad_Spec!K24*s_GSF_s*s_Fam*s_Foffset*ACF!C24*s_ET_ow*(1/24)*s_EF_ow*(1/365)*s_ED_ow))*1,".")</f>
        <v>4.4937662337662319E-7</v>
      </c>
    </row>
    <row r="25" spans="1:18">
      <c r="A25" s="94" t="s">
        <v>48</v>
      </c>
      <c r="B25" s="97" t="s">
        <v>26</v>
      </c>
      <c r="C25" s="112">
        <f>IFERROR((s_TR/(k_decay_ow*up_Rad_Spec!I25*s_IFD_ow*s_EF_ow*s_ED_ow))*1,".")</f>
        <v>1.3584532365070731E-11</v>
      </c>
      <c r="D25" s="96">
        <f>IFERROR((s_TR/(k_decay_ow*up_Rad_Spec!G25*s_IRA_ow*(1/s_PEFm_ui)*s_SLF*s_ET_ow*s_EF_ow*s_ED_ow))*1,".")</f>
        <v>4.7812039759609269E-13</v>
      </c>
      <c r="E25" s="96">
        <f>IFERROR((s_TR/(k_decay_ow*up_Rad_Spec!G25*s_IRA_ow*(1/s_PEF)*s_SLF*s_ET_ow*s_EF_ow*s_ED_ow))*1,".")</f>
        <v>1.7029913786274649E-10</v>
      </c>
      <c r="F25" s="96">
        <f>IFERROR((s_TR/(k_decay_ow*up_Rad_Spec!K25*s_GSF_s*s_Fam*s_Foffset*ACF!C25*s_ET_ow*(1/24)*s_EF_ow*(1/365)*s_ED_ow))*1,".")</f>
        <v>2.2744158022201512E-6</v>
      </c>
      <c r="G25" s="96">
        <f t="shared" si="18"/>
        <v>1.2580896120076703E-11</v>
      </c>
      <c r="H25" s="96">
        <f t="shared" si="19"/>
        <v>4.6186454335574313E-13</v>
      </c>
      <c r="I25" s="108">
        <f>IFERROR((s_TR/(up_Rad_Spec!F25*s_GSF_s*s_Fam*s_Foffset*Fsurf!C25*s_EF_ow*(1/365)*s_ET_ow*(1/24)*s_ED_ow))*1,".")</f>
        <v>3.985803985803986E-7</v>
      </c>
      <c r="J25" s="96">
        <f>IFERROR((s_TR/(up_Rad_Spec!M25*s_GSF_s*s_Fam*s_Foffset*Fsurf!C25*s_EF_ow*(1/365)*s_ET_ow*(1/24)*s_ED_ow))*1,".")</f>
        <v>3.985803985803986E-7</v>
      </c>
      <c r="K25" s="96">
        <f>IFERROR((s_TR/(up_Rad_Spec!N25*s_GSF_s*s_Fam*s_Foffset*Fsurf!C25*s_EF_ow*(1/365)*s_ET_ow*(1/24)*s_ED_ow))*1,".")</f>
        <v>3.985803985803986E-7</v>
      </c>
      <c r="L25" s="96">
        <f>IFERROR((s_TR/(up_Rad_Spec!O25*s_GSF_s*s_Fam*s_Foffset*Fsurf!C25*s_EF_ow*(1/365)*s_ET_ow*(1/24)*s_ED_ow))*1,".")</f>
        <v>3.985803985803986E-7</v>
      </c>
      <c r="M25" s="96">
        <f>IFERROR((s_TR/(up_Rad_Spec!K25*s_GSF_s*s_Fam*s_Foffset*Fsurf!C25*s_EF_ow*(1/365)*s_ET_ow*(1/24)*s_ED_ow))*1,".")</f>
        <v>3.985803985803986E-7</v>
      </c>
      <c r="N25" s="96">
        <f>IFERROR((s_TR/(up_Rad_Spec!F25*s_GSF_s*s_Fam*s_Foffset*ACF!D25*s_ET_ow*(1/24)*s_EF_ow*(1/365)*s_ED_ow))*1,".")</f>
        <v>4.2216867469879533E-7</v>
      </c>
      <c r="O25" s="96">
        <f>IFERROR((s_TR/(up_Rad_Spec!M25*s_GSF_s*s_Fam*s_Foffset*ACF!E25*s_ET_ow*(1/24)*s_EF_ow*(1/365)*s_ED_ow))*1,".")</f>
        <v>4.2382742681047753E-7</v>
      </c>
      <c r="P25" s="96">
        <f>IFERROR((s_TR/(up_Rad_Spec!N25*s_GSF_s*s_Fam*s_Foffset*ACF!F25*s_ET_ow*(1/24)*s_EF_ow*(1/365)*s_ED_ow))*1,".")</f>
        <v>4.2726251276813086E-7</v>
      </c>
      <c r="Q25" s="96">
        <f>IFERROR((s_TR/(up_Rad_Spec!O25*s_GSF_s*s_Fam*s_Foffset*ACF!G25*s_ET_ow*(1/24)*s_EF_ow*(1/365)*s_ED_ow))*1,".")</f>
        <v>4.3289510489510497E-7</v>
      </c>
      <c r="R25" s="96">
        <f>IFERROR((s_TR/(up_Rad_Spec!K25*s_GSF_s*s_Fam*s_Foffset*ACF!C25*s_ET_ow*(1/24)*s_EF_ow*(1/365)*s_ED_ow))*1,".")</f>
        <v>4.5181818181818184E-7</v>
      </c>
    </row>
    <row r="26" spans="1:18">
      <c r="A26" s="90" t="s">
        <v>49</v>
      </c>
      <c r="B26" s="91" t="s">
        <v>24</v>
      </c>
      <c r="C26" s="112">
        <f>IFERROR((s_TR/(k_decay_ow*up_Rad_Spec!I26*s_IFD_ow*s_EF_ow*s_ED_ow))*1,".")</f>
        <v>1.3584532365070731E-11</v>
      </c>
      <c r="D26" s="96">
        <f>IFERROR((s_TR/(k_decay_ow*up_Rad_Spec!G26*s_IRA_ow*(1/s_PEFm_ui)*s_SLF*s_ET_ow*s_EF_ow*s_ED_ow))*1,".")</f>
        <v>4.7812039759609269E-13</v>
      </c>
      <c r="E26" s="96">
        <f>IFERROR((s_TR/(k_decay_ow*up_Rad_Spec!G26*s_IRA_ow*(1/s_PEF)*s_SLF*s_ET_ow*s_EF_ow*s_ED_ow))*1,".")</f>
        <v>1.7029913786274649E-10</v>
      </c>
      <c r="F26" s="96">
        <f>IFERROR((s_TR/(k_decay_ow*up_Rad_Spec!K26*s_GSF_s*s_Fam*s_Foffset*ACF!C26*s_ET_ow*(1/24)*s_EF_ow*(1/365)*s_ED_ow))*1,".")</f>
        <v>2.0549993300245552E-6</v>
      </c>
      <c r="G26" s="96">
        <f t="shared" ref="G26" si="20">(IF(AND(C26&lt;&gt;".",E26&lt;&gt;".",F26&lt;&gt;"."),1/((1/C26)+(1/E26)+(1/F26)),IF(AND(C26&lt;&gt;".",E26&lt;&gt;".",F26="."), 1/((1/C26)+(1/E26)),IF(AND(C26&lt;&gt;".",E26=".",F26&lt;&gt;"."),1/((1/C26)+(1/F26)),IF(AND(C26=".",E26&lt;&gt;".",F26&lt;&gt;"."),1/((1/E26)+(1/F26)),IF(AND(C26&lt;&gt;".",E26=".",F26="."),1/(1/C26),IF(AND(C26=".",E26&lt;&gt;".",F26="."),1/(1/E26),IF(AND(C26=".",E26=".",F26&lt;&gt;"."),1/(1/F26),IF(AND(C26=".",E26=".",F26="."),".")))))))))</f>
        <v>1.2580888689704384E-11</v>
      </c>
      <c r="H26" s="96">
        <f t="shared" ref="H26" si="21">(IF(AND(C26&lt;&gt;".",D26&lt;&gt;".",F26&lt;&gt;"."),1/((1/C26)+(1/D26)+(1/F26)),IF(AND(C26&lt;&gt;".",D26&lt;&gt;".",F26="."), 1/((1/C26)+(1/D26)),IF(AND(C26&lt;&gt;".",D26=".",F26&lt;&gt;"."),1/((1/C26)+(1/F26)),IF(AND(C26=".",D26&lt;&gt;".",F26&lt;&gt;"."),1/((1/D26)+(1/F26)),IF(AND(C26&lt;&gt;".",D26=".",F26="."),1/(1/C26),IF(AND(C26=".",D26&lt;&gt;".",F26="."),1/(1/D26),IF(AND(C26=".",D26=".",F26&lt;&gt;"."),1/(1/F26),IF(AND(C26=".",D26=".",F26="."),".")))))))))</f>
        <v>4.618645333415279E-13</v>
      </c>
      <c r="I26" s="108">
        <f>IFERROR((s_TR/(up_Rad_Spec!F26*s_GSF_s*s_Fam*s_Foffset*Fsurf!C26*s_EF_ow*(1/365)*s_ET_ow*(1/24)*s_ED_ow))*1,".")</f>
        <v>3.4032634032634034E-7</v>
      </c>
      <c r="J26" s="96">
        <f>IFERROR((s_TR/(up_Rad_Spec!M26*s_GSF_s*s_Fam*s_Foffset*Fsurf!C26*s_EF_ow*(1/365)*s_ET_ow*(1/24)*s_ED_ow))*1,".")</f>
        <v>3.4032634032634034E-7</v>
      </c>
      <c r="K26" s="96">
        <f>IFERROR((s_TR/(up_Rad_Spec!N26*s_GSF_s*s_Fam*s_Foffset*Fsurf!C26*s_EF_ow*(1/365)*s_ET_ow*(1/24)*s_ED_ow))*1,".")</f>
        <v>3.4032634032634034E-7</v>
      </c>
      <c r="L26" s="96">
        <f>IFERROR((s_TR/(up_Rad_Spec!O26*s_GSF_s*s_Fam*s_Foffset*Fsurf!C26*s_EF_ow*(1/365)*s_ET_ow*(1/24)*s_ED_ow))*1,".")</f>
        <v>3.4032634032634034E-7</v>
      </c>
      <c r="M26" s="96">
        <f>IFERROR((s_TR/(up_Rad_Spec!K26*s_GSF_s*s_Fam*s_Foffset*Fsurf!C26*s_EF_ow*(1/365)*s_ET_ow*(1/24)*s_ED_ow))*1,".")</f>
        <v>3.4032634032634034E-7</v>
      </c>
      <c r="N26" s="96">
        <f>IFERROR((s_TR/(up_Rad_Spec!F26*s_GSF_s*s_Fam*s_Foffset*ACF!D26*s_ET_ow*(1/24)*s_EF_ow*(1/365)*s_ED_ow))*1,".")</f>
        <v>4.1849721706864563E-7</v>
      </c>
      <c r="O26" s="96">
        <f>IFERROR((s_TR/(up_Rad_Spec!M26*s_GSF_s*s_Fam*s_Foffset*ACF!E26*s_ET_ow*(1/24)*s_EF_ow*(1/365)*s_ED_ow))*1,".")</f>
        <v>4.3297440423654028E-7</v>
      </c>
      <c r="P26" s="96">
        <f>IFERROR((s_TR/(up_Rad_Spec!N26*s_GSF_s*s_Fam*s_Foffset*ACF!F26*s_ET_ow*(1/24)*s_EF_ow*(1/365)*s_ED_ow))*1,".")</f>
        <v>4.3720363636363636E-7</v>
      </c>
      <c r="Q26" s="96">
        <f>IFERROR((s_TR/(up_Rad_Spec!O26*s_GSF_s*s_Fam*s_Foffset*ACF!G26*s_ET_ow*(1/24)*s_EF_ow*(1/365)*s_ED_ow))*1,".")</f>
        <v>4.3302272727272702E-7</v>
      </c>
      <c r="R26" s="96">
        <f>IFERROR((s_TR/(up_Rad_Spec!K26*s_GSF_s*s_Fam*s_Foffset*ACF!C26*s_ET_ow*(1/24)*s_EF_ow*(1/365)*s_ED_ow))*1,".")</f>
        <v>4.0823057069113876E-7</v>
      </c>
    </row>
    <row r="27" spans="1:18">
      <c r="A27" s="90" t="s">
        <v>50</v>
      </c>
      <c r="B27" s="97" t="s">
        <v>24</v>
      </c>
      <c r="C27" s="112">
        <f>IFERROR((s_TR/(k_decay_ow*up_Rad_Spec!I27*s_IFD_ow*s_EF_ow*s_ED_ow))*1,".")</f>
        <v>1.3584532365070731E-11</v>
      </c>
      <c r="D27" s="96">
        <f>IFERROR((s_TR/(k_decay_ow*up_Rad_Spec!G27*s_IRA_ow*(1/s_PEFm_ui)*s_SLF*s_ET_ow*s_EF_ow*s_ED_ow))*1,".")</f>
        <v>4.7812039759609269E-13</v>
      </c>
      <c r="E27" s="96">
        <f>IFERROR((s_TR/(k_decay_ow*up_Rad_Spec!G27*s_IRA_ow*(1/s_PEF)*s_SLF*s_ET_ow*s_EF_ow*s_ED_ow))*1,".")</f>
        <v>1.7029913786274649E-10</v>
      </c>
      <c r="F27" s="96">
        <f>IFERROR((s_TR/(k_decay_ow*up_Rad_Spec!K27*s_GSF_s*s_Fam*s_Foffset*ACF!C27*s_ET_ow*(1/24)*s_EF_ow*(1/365)*s_ED_ow))*1,".")</f>
        <v>2.127763329970513E-6</v>
      </c>
      <c r="G27" s="96">
        <f t="shared" ref="G27:G30" si="22">(IF(AND(C27&lt;&gt;".",E27&lt;&gt;".",F27&lt;&gt;"."),1/((1/C27)+(1/E27)+(1/F27)),IF(AND(C27&lt;&gt;".",E27&lt;&gt;".",F27="."), 1/((1/C27)+(1/E27)),IF(AND(C27&lt;&gt;".",E27=".",F27&lt;&gt;"."),1/((1/C27)+(1/F27)),IF(AND(C27=".",E27&lt;&gt;".",F27&lt;&gt;"."),1/((1/E27)+(1/F27)),IF(AND(C27&lt;&gt;".",E27=".",F27="."),1/(1/C27),IF(AND(C27=".",E27&lt;&gt;".",F27="."),1/(1/E27),IF(AND(C27=".",E27=".",F27&lt;&gt;"."),1/(1/F27),IF(AND(C27=".",E27=".",F27="."),".")))))))))</f>
        <v>1.2580891323634763E-11</v>
      </c>
      <c r="H27" s="96">
        <f t="shared" ref="H27:H30" si="23">(IF(AND(C27&lt;&gt;".",D27&lt;&gt;".",F27&lt;&gt;"."),1/((1/C27)+(1/D27)+(1/F27)),IF(AND(C27&lt;&gt;".",D27&lt;&gt;".",F27="."), 1/((1/C27)+(1/D27)),IF(AND(C27&lt;&gt;".",D27=".",F27&lt;&gt;"."),1/((1/C27)+(1/F27)),IF(AND(C27=".",D27&lt;&gt;".",F27&lt;&gt;"."),1/((1/D27)+(1/F27)),IF(AND(C27&lt;&gt;".",D27=".",F27="."),1/(1/C27),IF(AND(C27=".",D27&lt;&gt;".",F27="."),1/(1/D27),IF(AND(C27=".",D27=".",F27&lt;&gt;"."),1/(1/F27),IF(AND(C27=".",D27=".",F27="."),".")))))))))</f>
        <v>4.618645368913844E-13</v>
      </c>
      <c r="I27" s="108">
        <f>IFERROR((s_TR/(up_Rad_Spec!F27*s_GSF_s*s_Fam*s_Foffset*Fsurf!C27*s_EF_ow*(1/365)*s_ET_ow*(1/24)*s_ED_ow))*1,".")</f>
        <v>3.6597593582887698E-7</v>
      </c>
      <c r="J27" s="96">
        <f>IFERROR((s_TR/(up_Rad_Spec!M27*s_GSF_s*s_Fam*s_Foffset*Fsurf!C27*s_EF_ow*(1/365)*s_ET_ow*(1/24)*s_ED_ow))*1,".")</f>
        <v>3.6597593582887698E-7</v>
      </c>
      <c r="K27" s="96">
        <f>IFERROR((s_TR/(up_Rad_Spec!N27*s_GSF_s*s_Fam*s_Foffset*Fsurf!C27*s_EF_ow*(1/365)*s_ET_ow*(1/24)*s_ED_ow))*1,".")</f>
        <v>3.6597593582887698E-7</v>
      </c>
      <c r="L27" s="96">
        <f>IFERROR((s_TR/(up_Rad_Spec!O27*s_GSF_s*s_Fam*s_Foffset*Fsurf!C27*s_EF_ow*(1/365)*s_ET_ow*(1/24)*s_ED_ow))*1,".")</f>
        <v>3.6597593582887698E-7</v>
      </c>
      <c r="M27" s="96">
        <f>IFERROR((s_TR/(up_Rad_Spec!K27*s_GSF_s*s_Fam*s_Foffset*Fsurf!C27*s_EF_ow*(1/365)*s_ET_ow*(1/24)*s_ED_ow))*1,".")</f>
        <v>3.6597593582887698E-7</v>
      </c>
      <c r="N27" s="96">
        <f>IFERROR((s_TR/(up_Rad_Spec!F27*s_GSF_s*s_Fam*s_Foffset*ACF!D27*s_ET_ow*(1/24)*s_EF_ow*(1/365)*s_ED_ow))*1,".")</f>
        <v>4.1148410609435131E-7</v>
      </c>
      <c r="O27" s="96">
        <f>IFERROR((s_TR/(up_Rad_Spec!M27*s_GSF_s*s_Fam*s_Foffset*ACF!E27*s_ET_ow*(1/24)*s_EF_ow*(1/365)*s_ED_ow))*1,".")</f>
        <v>4.3590430622009604E-7</v>
      </c>
      <c r="P27" s="96">
        <f>IFERROR((s_TR/(up_Rad_Spec!N27*s_GSF_s*s_Fam*s_Foffset*ACF!F27*s_ET_ow*(1/24)*s_EF_ow*(1/365)*s_ED_ow))*1,".")</f>
        <v>4.4094949494949493E-7</v>
      </c>
      <c r="Q27" s="96">
        <f>IFERROR((s_TR/(up_Rad_Spec!O27*s_GSF_s*s_Fam*s_Foffset*ACF!G27*s_ET_ow*(1/24)*s_EF_ow*(1/365)*s_ED_ow))*1,".")</f>
        <v>4.3741871267418729E-7</v>
      </c>
      <c r="R27" s="96">
        <f>IFERROR((s_TR/(up_Rad_Spec!K27*s_GSF_s*s_Fam*s_Foffset*ACF!C27*s_ET_ow*(1/24)*s_EF_ow*(1/365)*s_ED_ow))*1,".")</f>
        <v>4.2268531468531485E-7</v>
      </c>
    </row>
    <row r="28" spans="1:18">
      <c r="A28" s="90" t="s">
        <v>51</v>
      </c>
      <c r="B28" s="91" t="s">
        <v>24</v>
      </c>
      <c r="C28" s="112">
        <f>IFERROR((s_TR/(k_decay_ow*up_Rad_Spec!I28*s_IFD_ow*s_EF_ow*s_ED_ow))*1,".")</f>
        <v>1.3584532365070731E-11</v>
      </c>
      <c r="D28" s="96">
        <f>IFERROR((s_TR/(k_decay_ow*up_Rad_Spec!G28*s_IRA_ow*(1/s_PEFm_ui)*s_SLF*s_ET_ow*s_EF_ow*s_ED_ow))*1,".")</f>
        <v>4.7812039759609269E-13</v>
      </c>
      <c r="E28" s="96">
        <f>IFERROR((s_TR/(k_decay_ow*up_Rad_Spec!G28*s_IRA_ow*(1/s_PEF)*s_SLF*s_ET_ow*s_EF_ow*s_ED_ow))*1,".")</f>
        <v>1.7029913786274649E-10</v>
      </c>
      <c r="F28" s="96">
        <f>IFERROR((s_TR/(k_decay_ow*up_Rad_Spec!K28*s_GSF_s*s_Fam*s_Foffset*ACF!C28*s_ET_ow*(1/24)*s_EF_ow*(1/365)*s_ED_ow))*1,".")</f>
        <v>2.3098493568278932E-6</v>
      </c>
      <c r="G28" s="96">
        <f t="shared" si="22"/>
        <v>1.2580897187617277E-11</v>
      </c>
      <c r="H28" s="96">
        <f t="shared" si="23"/>
        <v>4.6186454479451001E-13</v>
      </c>
      <c r="I28" s="108">
        <f>IFERROR((s_TR/(up_Rad_Spec!F28*s_GSF_s*s_Fam*s_Foffset*Fsurf!C28*s_EF_ow*(1/365)*s_ET_ow*(1/24)*s_ED_ow))*1,".")</f>
        <v>4.1869802122168062E-7</v>
      </c>
      <c r="J28" s="96">
        <f>IFERROR((s_TR/(up_Rad_Spec!M28*s_GSF_s*s_Fam*s_Foffset*Fsurf!C28*s_EF_ow*(1/365)*s_ET_ow*(1/24)*s_ED_ow))*1,".")</f>
        <v>4.1869802122168062E-7</v>
      </c>
      <c r="K28" s="96">
        <f>IFERROR((s_TR/(up_Rad_Spec!N28*s_GSF_s*s_Fam*s_Foffset*Fsurf!C28*s_EF_ow*(1/365)*s_ET_ow*(1/24)*s_ED_ow))*1,".")</f>
        <v>4.1869802122168062E-7</v>
      </c>
      <c r="L28" s="96">
        <f>IFERROR((s_TR/(up_Rad_Spec!O28*s_GSF_s*s_Fam*s_Foffset*Fsurf!C28*s_EF_ow*(1/365)*s_ET_ow*(1/24)*s_ED_ow))*1,".")</f>
        <v>4.1869802122168062E-7</v>
      </c>
      <c r="M28" s="96">
        <f>IFERROR((s_TR/(up_Rad_Spec!K28*s_GSF_s*s_Fam*s_Foffset*Fsurf!C28*s_EF_ow*(1/365)*s_ET_ow*(1/24)*s_ED_ow))*1,".")</f>
        <v>4.1869802122168062E-7</v>
      </c>
      <c r="N28" s="96">
        <f>IFERROR((s_TR/(up_Rad_Spec!F28*s_GSF_s*s_Fam*s_Foffset*ACF!D28*s_ET_ow*(1/24)*s_EF_ow*(1/365)*s_ED_ow))*1,".")</f>
        <v>4.2269832078749282E-7</v>
      </c>
      <c r="O28" s="96">
        <f>IFERROR((s_TR/(up_Rad_Spec!M28*s_GSF_s*s_Fam*s_Foffset*ACF!E28*s_ET_ow*(1/24)*s_EF_ow*(1/365)*s_ED_ow))*1,".")</f>
        <v>4.2777641277641289E-7</v>
      </c>
      <c r="P28" s="96">
        <f>IFERROR((s_TR/(up_Rad_Spec!N28*s_GSF_s*s_Fam*s_Foffset*ACF!F28*s_ET_ow*(1/24)*s_EF_ow*(1/365)*s_ED_ow))*1,".")</f>
        <v>4.2284794851166515E-7</v>
      </c>
      <c r="Q28" s="96">
        <f>IFERROR((s_TR/(up_Rad_Spec!O28*s_GSF_s*s_Fam*s_Foffset*ACF!G28*s_ET_ow*(1/24)*s_EF_ow*(1/365)*s_ED_ow))*1,".")</f>
        <v>4.3583683921712073E-7</v>
      </c>
      <c r="R28" s="96">
        <f>IFERROR((s_TR/(up_Rad_Spec!K28*s_GSF_s*s_Fam*s_Foffset*ACF!C28*s_ET_ow*(1/24)*s_EF_ow*(1/365)*s_ED_ow))*1,".")</f>
        <v>4.5885714285714306E-7</v>
      </c>
    </row>
    <row r="29" spans="1:18">
      <c r="A29" s="90" t="s">
        <v>52</v>
      </c>
      <c r="B29" s="97" t="s">
        <v>24</v>
      </c>
      <c r="C29" s="112">
        <f>IFERROR((s_TR/(k_decay_ow*up_Rad_Spec!I29*s_IFD_ow*s_EF_ow*s_ED_ow))*1,".")</f>
        <v>1.3584532365070731E-11</v>
      </c>
      <c r="D29" s="96">
        <f>IFERROR((s_TR/(k_decay_ow*up_Rad_Spec!G29*s_IRA_ow*(1/s_PEFm_ui)*s_SLF*s_ET_ow*s_EF_ow*s_ED_ow))*1,".")</f>
        <v>4.7812039759609269E-13</v>
      </c>
      <c r="E29" s="96">
        <f>IFERROR((s_TR/(k_decay_ow*up_Rad_Spec!G29*s_IRA_ow*(1/s_PEF)*s_SLF*s_ET_ow*s_EF_ow*s_ED_ow))*1,".")</f>
        <v>1.7029913786274649E-10</v>
      </c>
      <c r="F29" s="96">
        <f>IFERROR((s_TR/(k_decay_ow*up_Rad_Spec!K29*s_GSF_s*s_Fam*s_Foffset*ACF!C29*s_ET_ow*(1/24)*s_EF_ow*(1/365)*s_ED_ow))*1,".")</f>
        <v>2.2959659647507908E-6</v>
      </c>
      <c r="G29" s="96">
        <f t="shared" si="22"/>
        <v>1.2580896773265031E-11</v>
      </c>
      <c r="H29" s="96">
        <f t="shared" si="23"/>
        <v>4.6186454423607101E-13</v>
      </c>
      <c r="I29" s="108" t="str">
        <f>IFERROR((s_TR/(up_Rad_Spec!F29*s_GSF_s*s_Fam*s_Foffset*Fsurf!C29*s_EF_ow*(1/365)*s_ET_ow*(1/24)*s_ED_ow))*1,".")</f>
        <v>.</v>
      </c>
      <c r="J29" s="96" t="str">
        <f>IFERROR((s_TR/(up_Rad_Spec!M29*s_GSF_s*s_Fam*s_Foffset*Fsurf!C29*s_EF_ow*(1/365)*s_ET_ow*(1/24)*s_ED_ow))*1,".")</f>
        <v>.</v>
      </c>
      <c r="K29" s="96" t="str">
        <f>IFERROR((s_TR/(up_Rad_Spec!N29*s_GSF_s*s_Fam*s_Foffset*Fsurf!C29*s_EF_ow*(1/365)*s_ET_ow*(1/24)*s_ED_ow))*1,".")</f>
        <v>.</v>
      </c>
      <c r="L29" s="96" t="str">
        <f>IFERROR((s_TR/(up_Rad_Spec!O29*s_GSF_s*s_Fam*s_Foffset*Fsurf!C29*s_EF_ow*(1/365)*s_ET_ow*(1/24)*s_ED_ow))*1,".")</f>
        <v>.</v>
      </c>
      <c r="M29" s="96" t="str">
        <f>IFERROR((s_TR/(up_Rad_Spec!K29*s_GSF_s*s_Fam*s_Foffset*Fsurf!C29*s_EF_ow*(1/365)*s_ET_ow*(1/24)*s_ED_ow))*1,".")</f>
        <v>.</v>
      </c>
      <c r="N29" s="96">
        <f>IFERROR((s_TR/(up_Rad_Spec!F29*s_GSF_s*s_Fam*s_Foffset*ACF!D29*s_ET_ow*(1/24)*s_EF_ow*(1/365)*s_ED_ow))*1,".")</f>
        <v>4.2429210134128206E-7</v>
      </c>
      <c r="O29" s="96">
        <f>IFERROR((s_TR/(up_Rad_Spec!M29*s_GSF_s*s_Fam*s_Foffset*ACF!E29*s_ET_ow*(1/24)*s_EF_ow*(1/365)*s_ED_ow))*1,".")</f>
        <v>4.2333014354066982E-7</v>
      </c>
      <c r="P29" s="96">
        <f>IFERROR((s_TR/(up_Rad_Spec!N29*s_GSF_s*s_Fam*s_Foffset*ACF!F29*s_ET_ow*(1/24)*s_EF_ow*(1/365)*s_ED_ow))*1,".")</f>
        <v>4.2221003134796248E-7</v>
      </c>
      <c r="Q29" s="96">
        <f>IFERROR((s_TR/(up_Rad_Spec!O29*s_GSF_s*s_Fam*s_Foffset*ACF!G29*s_ET_ow*(1/24)*s_EF_ow*(1/365)*s_ED_ow))*1,".")</f>
        <v>4.2636083916083905E-7</v>
      </c>
      <c r="R29" s="96">
        <f>IFERROR((s_TR/(up_Rad_Spec!K29*s_GSF_s*s_Fam*s_Foffset*ACF!C29*s_ET_ow*(1/24)*s_EF_ow*(1/365)*s_ED_ow))*1,".")</f>
        <v>4.5609917355371897E-7</v>
      </c>
    </row>
    <row r="30" spans="1:18">
      <c r="A30" s="90" t="s">
        <v>53</v>
      </c>
      <c r="B30" s="91" t="s">
        <v>24</v>
      </c>
      <c r="C30" s="112">
        <f>IFERROR((s_TR/(k_decay_ow*up_Rad_Spec!I30*s_IFD_ow*s_EF_ow*s_ED_ow))*1,".")</f>
        <v>1.3584532365070731E-11</v>
      </c>
      <c r="D30" s="96">
        <f>IFERROR((s_TR/(k_decay_ow*up_Rad_Spec!G30*s_IRA_ow*(1/s_PEFm_ui)*s_SLF*s_ET_ow*s_EF_ow*s_ED_ow))*1,".")</f>
        <v>4.7812039759609269E-13</v>
      </c>
      <c r="E30" s="96">
        <f>IFERROR((s_TR/(k_decay_ow*up_Rad_Spec!G30*s_IRA_ow*(1/s_PEF)*s_SLF*s_ET_ow*s_EF_ow*s_ED_ow))*1,".")</f>
        <v>1.7029913786274649E-10</v>
      </c>
      <c r="F30" s="96">
        <f>IFERROR((s_TR/(k_decay_ow*up_Rad_Spec!K30*s_GSF_s*s_Fam*s_Foffset*ACF!C30*s_ET_ow*(1/24)*s_EF_ow*(1/365)*s_ED_ow))*1,".")</f>
        <v>2.0044147311316416E-6</v>
      </c>
      <c r="G30" s="96">
        <f t="shared" si="22"/>
        <v>1.2580886745948986E-11</v>
      </c>
      <c r="H30" s="96">
        <f t="shared" si="23"/>
        <v>4.6186453072184781E-13</v>
      </c>
      <c r="I30" s="108">
        <f>IFERROR((s_TR/(up_Rad_Spec!F30*s_GSF_s*s_Fam*s_Foffset*Fsurf!C30*s_EF_ow*(1/365)*s_ET_ow*(1/24)*s_ED_ow))*1,".")</f>
        <v>3.2962071041541253E-7</v>
      </c>
      <c r="J30" s="96">
        <f>IFERROR((s_TR/(up_Rad_Spec!M30*s_GSF_s*s_Fam*s_Foffset*Fsurf!C30*s_EF_ow*(1/365)*s_ET_ow*(1/24)*s_ED_ow))*1,".")</f>
        <v>3.2962071041541253E-7</v>
      </c>
      <c r="K30" s="96">
        <f>IFERROR((s_TR/(up_Rad_Spec!N30*s_GSF_s*s_Fam*s_Foffset*Fsurf!C30*s_EF_ow*(1/365)*s_ET_ow*(1/24)*s_ED_ow))*1,".")</f>
        <v>3.2962071041541253E-7</v>
      </c>
      <c r="L30" s="96">
        <f>IFERROR((s_TR/(up_Rad_Spec!O30*s_GSF_s*s_Fam*s_Foffset*Fsurf!C30*s_EF_ow*(1/365)*s_ET_ow*(1/24)*s_ED_ow))*1,".")</f>
        <v>3.2962071041541253E-7</v>
      </c>
      <c r="M30" s="96">
        <f>IFERROR((s_TR/(up_Rad_Spec!K30*s_GSF_s*s_Fam*s_Foffset*Fsurf!C30*s_EF_ow*(1/365)*s_ET_ow*(1/24)*s_ED_ow))*1,".")</f>
        <v>3.2962071041541253E-7</v>
      </c>
      <c r="N30" s="96">
        <f>IFERROR((s_TR/(up_Rad_Spec!F30*s_GSF_s*s_Fam*s_Foffset*ACF!D30*s_ET_ow*(1/24)*s_EF_ow*(1/365)*s_ED_ow))*1,".")</f>
        <v>3.9818181818181828E-7</v>
      </c>
      <c r="O30" s="96">
        <f>IFERROR((s_TR/(up_Rad_Spec!M30*s_GSF_s*s_Fam*s_Foffset*ACF!E30*s_ET_ow*(1/24)*s_EF_ow*(1/365)*s_ED_ow))*1,".")</f>
        <v>4.0639175257731958E-7</v>
      </c>
      <c r="P30" s="96">
        <f>IFERROR((s_TR/(up_Rad_Spec!N30*s_GSF_s*s_Fam*s_Foffset*ACF!F30*s_ET_ow*(1/24)*s_EF_ow*(1/365)*s_ED_ow))*1,".")</f>
        <v>4.1005940082644618E-7</v>
      </c>
      <c r="Q30" s="96">
        <f>IFERROR((s_TR/(up_Rad_Spec!O30*s_GSF_s*s_Fam*s_Foffset*ACF!G30*s_ET_ow*(1/24)*s_EF_ow*(1/365)*s_ED_ow))*1,".")</f>
        <v>4.1423753665689178E-7</v>
      </c>
      <c r="R30" s="96">
        <f>IFERROR((s_TR/(up_Rad_Spec!K30*s_GSF_s*s_Fam*s_Foffset*ACF!C30*s_ET_ow*(1/24)*s_EF_ow*(1/365)*s_ED_ow))*1,".")</f>
        <v>3.9818181818181828E-7</v>
      </c>
    </row>
    <row r="31" spans="1:18">
      <c r="A31" s="98" t="s">
        <v>25</v>
      </c>
      <c r="B31" s="98" t="s">
        <v>24</v>
      </c>
      <c r="C31" s="109">
        <f t="shared" ref="C31:H31" si="24">1/SUM(1/C32,1/C33,1/C34,1/C35,1/C36,1/C37,1/C38,1/C39,1/C40,1/C41,1/C42,1/C43,1/C44)</f>
        <v>1.1320783261056773E-12</v>
      </c>
      <c r="D31" s="109">
        <f t="shared" si="24"/>
        <v>3.9844561803195148E-14</v>
      </c>
      <c r="E31" s="109">
        <f t="shared" si="24"/>
        <v>1.4192020582513017E-11</v>
      </c>
      <c r="F31" s="109">
        <f t="shared" si="24"/>
        <v>1.7645190415662094E-7</v>
      </c>
      <c r="G31" s="109">
        <f t="shared" si="24"/>
        <v>1.0484390330142916E-12</v>
      </c>
      <c r="H31" s="109">
        <f t="shared" si="24"/>
        <v>3.8489866062545595E-14</v>
      </c>
      <c r="I31" s="109">
        <f>1/SUM(1/I32,1/I33,1/I34,1/I35,1/I36,1/I37,1/I38,1/I39,1/I40,1/I41,1/I43,1/I44)</f>
        <v>3.2205915093140087E-8</v>
      </c>
      <c r="J31" s="109">
        <f t="shared" ref="J31:M31" si="25">1/SUM(1/J32,1/J33,1/J34,1/J35,1/J36,1/J37,1/J38,1/J39,1/J40,1/J41,1/J43,1/J44)</f>
        <v>3.2205915093140087E-8</v>
      </c>
      <c r="K31" s="109">
        <f t="shared" si="25"/>
        <v>3.2205915093140087E-8</v>
      </c>
      <c r="L31" s="109">
        <f t="shared" si="25"/>
        <v>3.2205915093140087E-8</v>
      </c>
      <c r="M31" s="109">
        <f t="shared" si="25"/>
        <v>3.2205915093140087E-8</v>
      </c>
      <c r="N31" s="109">
        <f t="shared" ref="N31:R31" si="26">1/SUM(1/N32,1/N33,1/N34,1/N35,1/N36,1/N37,1/N38,1/N39,1/N40,1/N41,1/N42,1/N43,1/N44)</f>
        <v>3.5816705544359704E-8</v>
      </c>
      <c r="O31" s="109">
        <f t="shared" si="26"/>
        <v>3.5540694364884187E-8</v>
      </c>
      <c r="P31" s="109">
        <f t="shared" si="26"/>
        <v>3.5844976651754478E-8</v>
      </c>
      <c r="Q31" s="109">
        <f t="shared" si="26"/>
        <v>3.627969730217106E-8</v>
      </c>
      <c r="R31" s="109">
        <f t="shared" si="26"/>
        <v>3.5052596115705177E-8</v>
      </c>
    </row>
    <row r="32" spans="1:18">
      <c r="A32" s="101" t="s">
        <v>303</v>
      </c>
      <c r="B32" s="102">
        <v>1</v>
      </c>
      <c r="C32" s="110">
        <f>IFERROR(C3/$B32,0)</f>
        <v>1.3584532365070731E-11</v>
      </c>
      <c r="D32" s="110">
        <f>IFERROR(D3/$B32,0)</f>
        <v>4.7812039759609269E-13</v>
      </c>
      <c r="E32" s="110">
        <f>IFERROR(E3/$B32,0)</f>
        <v>1.7029913786274649E-10</v>
      </c>
      <c r="F32" s="110">
        <f>IFERROR(F3/$B32,0)</f>
        <v>2.0332552308601561E-6</v>
      </c>
      <c r="G32" s="103">
        <f t="shared" ref="G32:G44" si="27">(IF(AND(C32&lt;&gt;0,E32&lt;&gt;0,F32&lt;&gt;0),1/((1/C32)+(1/E32)+(1/F32)),IF(AND(C32&lt;&gt;0,E32&lt;&gt;0,F32=0), 1/((1/C32)+(1/E32)),IF(AND(C32&lt;&gt;0,E32=0,F32&lt;&gt;0),1/((1/C32)+(1/F32)),IF(AND(C32=0,E32&lt;&gt;0,F32&lt;&gt;0),1/((1/E32)+(1/F32)),IF(AND(C32&lt;&gt;0,E32=0,F32=0),1/(1/C32),IF(AND(C32=0,E32&lt;&gt;0,F32=0),1/(1/E32),IF(AND(C32=0,E32=0,F32&lt;&gt;0),1/(1/F32),IF(AND(C32=0,E32=0,F32=0),0)))))))))</f>
        <v>1.258088786602073E-11</v>
      </c>
      <c r="H32" s="103">
        <f t="shared" ref="H32:H44" si="28">(IF(AND(C32&lt;&gt;0,D32&lt;&gt;0,F32&lt;&gt;0),1/((1/C32)+(1/D32)+(1/F32)),IF(AND(C32&lt;&gt;0,D32&lt;&gt;0,F32=0), 1/((1/C32)+(1/D32)),IF(AND(C32&lt;&gt;0,D32=0,F32&lt;&gt;0),1/((1/C32)+(1/F32)),IF(AND(C32=0,D32&lt;&gt;0,F32&lt;&gt;0),1/((1/D32)+(1/F32)),IF(AND(C32&lt;&gt;0,D32=0,F32=0),1/(1/C32),IF(AND(C32=0,D32&lt;&gt;0,F32=0),1/(1/D32),IF(AND(C32=0,D32=0,F32&lt;&gt;0),1/(1/F32),IF(AND(C32=0,D32=0,F32=0),0)))))))))</f>
        <v>4.6186453223141527E-13</v>
      </c>
      <c r="I32" s="110">
        <f>IFERROR(I3/$B32,0)</f>
        <v>3.3376514516497753E-7</v>
      </c>
      <c r="J32" s="110">
        <f>IFERROR(J3/$B32,0)</f>
        <v>3.3376514516497753E-7</v>
      </c>
      <c r="K32" s="110">
        <f>IFERROR(K3/$B32,0)</f>
        <v>3.3376514516497753E-7</v>
      </c>
      <c r="L32" s="110">
        <f>IFERROR(L3/$B32,0)</f>
        <v>3.3376514516497753E-7</v>
      </c>
      <c r="M32" s="110">
        <f>IFERROR(M3/$B32,0)</f>
        <v>3.3376514516497753E-7</v>
      </c>
      <c r="N32" s="110">
        <f>IFERROR(N3/$B32,0)</f>
        <v>4.1595779220779233E-7</v>
      </c>
      <c r="O32" s="110">
        <f>IFERROR(O3/$B32,0)</f>
        <v>4.2770990806945881E-7</v>
      </c>
      <c r="P32" s="110">
        <f>IFERROR(P3/$B32,0)</f>
        <v>4.4217980914113517E-7</v>
      </c>
      <c r="Q32" s="110">
        <f>IFERROR(Q3/$B32,0)</f>
        <v>4.5580656631504071E-7</v>
      </c>
      <c r="R32" s="110">
        <f>IFERROR(R3/$B32,0)</f>
        <v>4.0391105297580146E-7</v>
      </c>
    </row>
    <row r="33" spans="1:18">
      <c r="A33" s="101" t="s">
        <v>304</v>
      </c>
      <c r="B33" s="102">
        <v>1</v>
      </c>
      <c r="C33" s="110">
        <f>IFERROR(C13/$B33,0)</f>
        <v>1.3584532365070731E-11</v>
      </c>
      <c r="D33" s="110">
        <f>IFERROR(D13/$B33,0)</f>
        <v>4.7812039759609269E-13</v>
      </c>
      <c r="E33" s="110">
        <f>IFERROR(E13/$B33,0)</f>
        <v>1.7029913786274649E-10</v>
      </c>
      <c r="F33" s="110">
        <f>IFERROR(F13/$B33,0)</f>
        <v>2.0252940512475954E-6</v>
      </c>
      <c r="G33" s="103">
        <f t="shared" si="27"/>
        <v>1.2580887560021728E-11</v>
      </c>
      <c r="H33" s="103">
        <f t="shared" si="28"/>
        <v>4.6186453181900767E-13</v>
      </c>
      <c r="I33" s="110">
        <f>IFERROR(I13/$B33,0)</f>
        <v>3.3460656990068761E-7</v>
      </c>
      <c r="J33" s="110">
        <f>IFERROR(J13/$B33,0)</f>
        <v>3.3460656990068761E-7</v>
      </c>
      <c r="K33" s="110">
        <f>IFERROR(K13/$B33,0)</f>
        <v>3.3460656990068761E-7</v>
      </c>
      <c r="L33" s="110">
        <f>IFERROR(L13/$B33,0)</f>
        <v>3.3460656990068761E-7</v>
      </c>
      <c r="M33" s="110">
        <f>IFERROR(M13/$B33,0)</f>
        <v>3.3460656990068761E-7</v>
      </c>
      <c r="N33" s="110">
        <f>IFERROR(N13/$B33,0)</f>
        <v>4.0408080808080845E-7</v>
      </c>
      <c r="O33" s="110">
        <f>IFERROR(O13/$B33,0)</f>
        <v>4.1820213306246829E-7</v>
      </c>
      <c r="P33" s="110">
        <f>IFERROR(P13/$B33,0)</f>
        <v>4.2591587516960639E-7</v>
      </c>
      <c r="Q33" s="110">
        <f>IFERROR(Q13/$B33,0)</f>
        <v>4.2485204572161103E-7</v>
      </c>
      <c r="R33" s="110">
        <f>IFERROR(R13/$B33,0)</f>
        <v>4.0232954545454532E-7</v>
      </c>
    </row>
    <row r="34" spans="1:18">
      <c r="A34" s="101" t="s">
        <v>305</v>
      </c>
      <c r="B34" s="102">
        <v>1</v>
      </c>
      <c r="C34" s="110">
        <f>IFERROR(C14/$B34,0)</f>
        <v>1.3584532365070731E-11</v>
      </c>
      <c r="D34" s="110">
        <f>IFERROR(D14/$B34,0)</f>
        <v>4.7812039759609269E-13</v>
      </c>
      <c r="E34" s="110">
        <f>IFERROR(E14/$B34,0)</f>
        <v>1.7029913786274649E-10</v>
      </c>
      <c r="F34" s="110">
        <f>IFERROR(F14/$B34,0)</f>
        <v>2.1505699719433256E-6</v>
      </c>
      <c r="G34" s="103">
        <f t="shared" si="27"/>
        <v>1.2580892112508134E-11</v>
      </c>
      <c r="H34" s="103">
        <f t="shared" si="28"/>
        <v>4.6186453795458129E-13</v>
      </c>
      <c r="I34" s="110">
        <f>IFERROR(I14/$B34,0)</f>
        <v>3.6496958586784438E-7</v>
      </c>
      <c r="J34" s="110">
        <f>IFERROR(J14/$B34,0)</f>
        <v>3.6496958586784438E-7</v>
      </c>
      <c r="K34" s="110">
        <f>IFERROR(K14/$B34,0)</f>
        <v>3.6496958586784438E-7</v>
      </c>
      <c r="L34" s="110">
        <f>IFERROR(L14/$B34,0)</f>
        <v>3.6496958586784438E-7</v>
      </c>
      <c r="M34" s="110">
        <f>IFERROR(M14/$B34,0)</f>
        <v>3.6496958586784438E-7</v>
      </c>
      <c r="N34" s="110">
        <f>IFERROR(N14/$B34,0)</f>
        <v>4.3181344203241991E-7</v>
      </c>
      <c r="O34" s="110">
        <f>IFERROR(O14/$B34,0)</f>
        <v>4.2945264159923872E-7</v>
      </c>
      <c r="P34" s="110">
        <f>IFERROR(P14/$B34,0)</f>
        <v>4.2795242141036566E-7</v>
      </c>
      <c r="Q34" s="110">
        <f>IFERROR(Q14/$B34,0)</f>
        <v>4.4759646827992164E-7</v>
      </c>
      <c r="R34" s="110">
        <f>IFERROR(R14/$B34,0)</f>
        <v>4.2721590909090926E-7</v>
      </c>
    </row>
    <row r="35" spans="1:18">
      <c r="A35" s="101" t="s">
        <v>306</v>
      </c>
      <c r="B35" s="102">
        <v>1</v>
      </c>
      <c r="C35" s="110">
        <f>IFERROR(C30/$B35,0)</f>
        <v>1.3584532365070731E-11</v>
      </c>
      <c r="D35" s="110">
        <f>IFERROR(D30/$B35,0)</f>
        <v>4.7812039759609269E-13</v>
      </c>
      <c r="E35" s="110">
        <f>IFERROR(E30/$B35,0)</f>
        <v>1.7029913786274649E-10</v>
      </c>
      <c r="F35" s="110">
        <f>IFERROR(F30/$B35,0)</f>
        <v>2.0044147311316416E-6</v>
      </c>
      <c r="G35" s="103">
        <f t="shared" si="27"/>
        <v>1.2580886745948986E-11</v>
      </c>
      <c r="H35" s="103">
        <f t="shared" si="28"/>
        <v>4.6186453072184781E-13</v>
      </c>
      <c r="I35" s="110">
        <f>IFERROR(I30/$B35,0)</f>
        <v>3.2962071041541253E-7</v>
      </c>
      <c r="J35" s="110">
        <f>IFERROR(J30/$B35,0)</f>
        <v>3.2962071041541253E-7</v>
      </c>
      <c r="K35" s="110">
        <f>IFERROR(K30/$B35,0)</f>
        <v>3.2962071041541253E-7</v>
      </c>
      <c r="L35" s="110">
        <f>IFERROR(L30/$B35,0)</f>
        <v>3.2962071041541253E-7</v>
      </c>
      <c r="M35" s="110">
        <f>IFERROR(M30/$B35,0)</f>
        <v>3.2962071041541253E-7</v>
      </c>
      <c r="N35" s="110">
        <f>IFERROR(N30/$B35,0)</f>
        <v>3.9818181818181828E-7</v>
      </c>
      <c r="O35" s="110">
        <f>IFERROR(O30/$B35,0)</f>
        <v>4.0639175257731958E-7</v>
      </c>
      <c r="P35" s="110">
        <f>IFERROR(P30/$B35,0)</f>
        <v>4.1005940082644618E-7</v>
      </c>
      <c r="Q35" s="110">
        <f>IFERROR(Q30/$B35,0)</f>
        <v>4.1423753665689178E-7</v>
      </c>
      <c r="R35" s="110">
        <f>IFERROR(R30/$B35,0)</f>
        <v>3.9818181818181828E-7</v>
      </c>
    </row>
    <row r="36" spans="1:18">
      <c r="A36" s="101" t="s">
        <v>307</v>
      </c>
      <c r="B36" s="102">
        <v>1</v>
      </c>
      <c r="C36" s="110">
        <f>IFERROR(C26/$B36,0)</f>
        <v>1.3584532365070731E-11</v>
      </c>
      <c r="D36" s="110">
        <f>IFERROR(D26/$B36,0)</f>
        <v>4.7812039759609269E-13</v>
      </c>
      <c r="E36" s="110">
        <f>IFERROR(E26/$B36,0)</f>
        <v>1.7029913786274649E-10</v>
      </c>
      <c r="F36" s="110">
        <f>IFERROR(F26/$B36,0)</f>
        <v>2.0549993300245552E-6</v>
      </c>
      <c r="G36" s="103">
        <f t="shared" si="27"/>
        <v>1.2580888689704384E-11</v>
      </c>
      <c r="H36" s="103">
        <f t="shared" si="28"/>
        <v>4.618645333415279E-13</v>
      </c>
      <c r="I36" s="110">
        <f>IFERROR(I26/$B36,0)</f>
        <v>3.4032634032634034E-7</v>
      </c>
      <c r="J36" s="110">
        <f>IFERROR(J26/$B36,0)</f>
        <v>3.4032634032634034E-7</v>
      </c>
      <c r="K36" s="110">
        <f>IFERROR(K26/$B36,0)</f>
        <v>3.4032634032634034E-7</v>
      </c>
      <c r="L36" s="110">
        <f>IFERROR(L26/$B36,0)</f>
        <v>3.4032634032634034E-7</v>
      </c>
      <c r="M36" s="110">
        <f>IFERROR(M26/$B36,0)</f>
        <v>3.4032634032634034E-7</v>
      </c>
      <c r="N36" s="110">
        <f>IFERROR(N26/$B36,0)</f>
        <v>4.1849721706864563E-7</v>
      </c>
      <c r="O36" s="110">
        <f>IFERROR(O26/$B36,0)</f>
        <v>4.3297440423654028E-7</v>
      </c>
      <c r="P36" s="110">
        <f>IFERROR(P26/$B36,0)</f>
        <v>4.3720363636363636E-7</v>
      </c>
      <c r="Q36" s="110">
        <f>IFERROR(Q26/$B36,0)</f>
        <v>4.3302272727272702E-7</v>
      </c>
      <c r="R36" s="110">
        <f>IFERROR(R26/$B36,0)</f>
        <v>4.0823057069113876E-7</v>
      </c>
    </row>
    <row r="37" spans="1:18">
      <c r="A37" s="101" t="s">
        <v>308</v>
      </c>
      <c r="B37" s="102">
        <v>1</v>
      </c>
      <c r="C37" s="110">
        <f>IFERROR(C22/$B37,0)</f>
        <v>1.3584532365070731E-11</v>
      </c>
      <c r="D37" s="110">
        <f>IFERROR(D22/$B37,0)</f>
        <v>4.7812039759609269E-13</v>
      </c>
      <c r="E37" s="110">
        <f>IFERROR(E22/$B37,0)</f>
        <v>1.7029913786274649E-10</v>
      </c>
      <c r="F37" s="110">
        <f>IFERROR(F22/$B37,0)</f>
        <v>2.0298228051882409E-6</v>
      </c>
      <c r="G37" s="103">
        <f t="shared" si="27"/>
        <v>1.2580887734385026E-11</v>
      </c>
      <c r="H37" s="103">
        <f t="shared" si="28"/>
        <v>4.6186453205400431E-13</v>
      </c>
      <c r="I37" s="110">
        <f>IFERROR(I22/$B37,0)</f>
        <v>3.4032634032634034E-7</v>
      </c>
      <c r="J37" s="110">
        <f>IFERROR(J22/$B37,0)</f>
        <v>3.4032634032634034E-7</v>
      </c>
      <c r="K37" s="110">
        <f>IFERROR(K22/$B37,0)</f>
        <v>3.4032634032634034E-7</v>
      </c>
      <c r="L37" s="110">
        <f>IFERROR(L22/$B37,0)</f>
        <v>3.4032634032634034E-7</v>
      </c>
      <c r="M37" s="110">
        <f>IFERROR(M22/$B37,0)</f>
        <v>3.4032634032634034E-7</v>
      </c>
      <c r="N37" s="110">
        <f>IFERROR(N22/$B37,0)</f>
        <v>4.5855131964809403E-7</v>
      </c>
      <c r="O37" s="110">
        <f>IFERROR(O22/$B37,0)</f>
        <v>4.0267259056732786E-7</v>
      </c>
      <c r="P37" s="110">
        <f>IFERROR(P22/$B37,0)</f>
        <v>4.1696397941680959E-7</v>
      </c>
      <c r="Q37" s="110">
        <f>IFERROR(Q22/$B37,0)</f>
        <v>4.1580965909090892E-7</v>
      </c>
      <c r="R37" s="110">
        <f>IFERROR(R22/$B37,0)</f>
        <v>4.0322919334186951E-7</v>
      </c>
    </row>
    <row r="38" spans="1:18">
      <c r="A38" s="101" t="s">
        <v>309</v>
      </c>
      <c r="B38" s="102">
        <v>1</v>
      </c>
      <c r="C38" s="110">
        <f>IFERROR(C2/$B38,0)</f>
        <v>1.3584532365070731E-11</v>
      </c>
      <c r="D38" s="110">
        <f>IFERROR(D2/$B38,0)</f>
        <v>4.7812039759609269E-13</v>
      </c>
      <c r="E38" s="110">
        <f>IFERROR(E2/$B38,0)</f>
        <v>1.7029913786274649E-10</v>
      </c>
      <c r="F38" s="110">
        <f>IFERROR(F2/$B38,0)</f>
        <v>2.042904231138601E-6</v>
      </c>
      <c r="G38" s="103">
        <f t="shared" si="27"/>
        <v>1.2580888233696497E-11</v>
      </c>
      <c r="H38" s="103">
        <f t="shared" si="28"/>
        <v>4.6186453272694714E-13</v>
      </c>
      <c r="I38" s="110">
        <f>IFERROR(I2/$B38,0)</f>
        <v>3.4003571151308123E-7</v>
      </c>
      <c r="J38" s="110">
        <f>IFERROR(J2/$B38,0)</f>
        <v>3.4003571151308123E-7</v>
      </c>
      <c r="K38" s="110">
        <f>IFERROR(K2/$B38,0)</f>
        <v>3.4003571151308123E-7</v>
      </c>
      <c r="L38" s="110">
        <f>IFERROR(L2/$B38,0)</f>
        <v>3.4003571151308123E-7</v>
      </c>
      <c r="M38" s="110">
        <f>IFERROR(M2/$B38,0)</f>
        <v>3.4003571151308123E-7</v>
      </c>
      <c r="N38" s="110">
        <f>IFERROR(N2/$B38,0)</f>
        <v>4.2273137388926874E-7</v>
      </c>
      <c r="O38" s="110">
        <f>IFERROR(O2/$B38,0)</f>
        <v>4.2736792003807701E-7</v>
      </c>
      <c r="P38" s="110">
        <f>IFERROR(P2/$B38,0)</f>
        <v>4.3539507221750193E-7</v>
      </c>
      <c r="Q38" s="110">
        <f>IFERROR(Q2/$B38,0)</f>
        <v>4.3429144385026729E-7</v>
      </c>
      <c r="R38" s="110">
        <f>IFERROR(R2/$B38,0)</f>
        <v>4.0582785014099643E-7</v>
      </c>
    </row>
    <row r="39" spans="1:18">
      <c r="A39" s="101" t="s">
        <v>310</v>
      </c>
      <c r="B39" s="102">
        <v>1</v>
      </c>
      <c r="C39" s="110">
        <f>IFERROR(C11/$B39,0)</f>
        <v>1.3584532365070731E-11</v>
      </c>
      <c r="D39" s="110">
        <f>IFERROR(D11/$B39,0)</f>
        <v>4.7812039759609269E-13</v>
      </c>
      <c r="E39" s="110">
        <f>IFERROR(E11/$B39,0)</f>
        <v>1.7029913786274649E-10</v>
      </c>
      <c r="F39" s="110">
        <f>IFERROR(F11/$B39,0)</f>
        <v>2.1610096320013018E-6</v>
      </c>
      <c r="G39" s="103">
        <f t="shared" si="27"/>
        <v>1.2580892468056727E-11</v>
      </c>
      <c r="H39" s="103">
        <f t="shared" si="28"/>
        <v>4.6186453843376858E-13</v>
      </c>
      <c r="I39" s="110">
        <f>IFERROR(I11/$B39,0)</f>
        <v>3.7423103212576901E-7</v>
      </c>
      <c r="J39" s="110">
        <f>IFERROR(J11/$B39,0)</f>
        <v>3.7423103212576901E-7</v>
      </c>
      <c r="K39" s="110">
        <f>IFERROR(K11/$B39,0)</f>
        <v>3.7423103212576901E-7</v>
      </c>
      <c r="L39" s="110">
        <f>IFERROR(L11/$B39,0)</f>
        <v>3.7423103212576901E-7</v>
      </c>
      <c r="M39" s="110">
        <f>IFERROR(M11/$B39,0)</f>
        <v>3.7423103212576901E-7</v>
      </c>
      <c r="N39" s="110">
        <f>IFERROR(N11/$B39,0)</f>
        <v>4.8350649350649347E-7</v>
      </c>
      <c r="O39" s="110">
        <f>IFERROR(O11/$B39,0)</f>
        <v>4.4708133971291872E-7</v>
      </c>
      <c r="P39" s="110">
        <f>IFERROR(P11/$B39,0)</f>
        <v>4.3828646173969912E-7</v>
      </c>
      <c r="Q39" s="110">
        <f>IFERROR(Q11/$B39,0)</f>
        <v>4.5228260869565239E-7</v>
      </c>
      <c r="R39" s="110">
        <f>IFERROR(R11/$B39,0)</f>
        <v>4.2928977272727283E-7</v>
      </c>
    </row>
    <row r="40" spans="1:18">
      <c r="A40" s="101" t="s">
        <v>311</v>
      </c>
      <c r="B40" s="102">
        <v>1</v>
      </c>
      <c r="C40" s="110">
        <f>IFERROR(C4/$B40,0)</f>
        <v>1.3584532365070731E-11</v>
      </c>
      <c r="D40" s="110">
        <f>IFERROR(D4/$B40,0)</f>
        <v>4.7812039759609269E-13</v>
      </c>
      <c r="E40" s="110">
        <f>IFERROR(E4/$B40,0)</f>
        <v>1.7029913786274649E-10</v>
      </c>
      <c r="F40" s="110">
        <f>IFERROR(F4/$B40,0)</f>
        <v>2.192531324021019E-6</v>
      </c>
      <c r="G40" s="103">
        <f t="shared" si="27"/>
        <v>1.2580893521060552E-11</v>
      </c>
      <c r="H40" s="103">
        <f t="shared" si="28"/>
        <v>4.6186453985294454E-13</v>
      </c>
      <c r="I40" s="110">
        <f>IFERROR(I4/$B40,0)</f>
        <v>3.9580697632387494E-7</v>
      </c>
      <c r="J40" s="110">
        <f>IFERROR(J4/$B40,0)</f>
        <v>3.9580697632387494E-7</v>
      </c>
      <c r="K40" s="110">
        <f>IFERROR(K4/$B40,0)</f>
        <v>3.9580697632387494E-7</v>
      </c>
      <c r="L40" s="110">
        <f>IFERROR(L4/$B40,0)</f>
        <v>3.9580697632387494E-7</v>
      </c>
      <c r="M40" s="110">
        <f>IFERROR(M4/$B40,0)</f>
        <v>3.9580697632387494E-7</v>
      </c>
      <c r="N40" s="110">
        <f>IFERROR(N4/$B40,0)</f>
        <v>4.6454545454545474E-7</v>
      </c>
      <c r="O40" s="110">
        <f>IFERROR(O4/$B40,0)</f>
        <v>4.3800000000000008E-7</v>
      </c>
      <c r="P40" s="110">
        <f>IFERROR(P4/$B40,0)</f>
        <v>4.3626877470355724E-7</v>
      </c>
      <c r="Q40" s="110">
        <f>IFERROR(Q4/$B40,0)</f>
        <v>4.4306543697848052E-7</v>
      </c>
      <c r="R40" s="110">
        <f>IFERROR(R4/$B40,0)</f>
        <v>4.3555163283318618E-7</v>
      </c>
    </row>
    <row r="41" spans="1:18">
      <c r="A41" s="101" t="s">
        <v>312</v>
      </c>
      <c r="B41" s="105">
        <v>0.99987999999999999</v>
      </c>
      <c r="C41" s="110">
        <f>IFERROR(C8/$B41,0)</f>
        <v>1.3586162704595282E-11</v>
      </c>
      <c r="D41" s="110">
        <f>IFERROR(D8/$B41,0)</f>
        <v>4.7817777892956423E-13</v>
      </c>
      <c r="E41" s="110">
        <f>IFERROR(E8/$B41,0)</f>
        <v>1.7031957621189193E-10</v>
      </c>
      <c r="F41" s="110">
        <f>IFERROR(F8/$B41,0)</f>
        <v>2.2602824743675E-6</v>
      </c>
      <c r="G41" s="103">
        <f t="shared" si="27"/>
        <v>1.2582405565194381E-11</v>
      </c>
      <c r="H41" s="103">
        <f t="shared" si="28"/>
        <v>4.6191997315473131E-13</v>
      </c>
      <c r="I41" s="110">
        <f>IFERROR(I8/$B41,0)</f>
        <v>3.9467750816105685E-7</v>
      </c>
      <c r="J41" s="110">
        <f>IFERROR(J8/$B41,0)</f>
        <v>3.9467750816105685E-7</v>
      </c>
      <c r="K41" s="110">
        <f>IFERROR(K8/$B41,0)</f>
        <v>3.9467750816105685E-7</v>
      </c>
      <c r="L41" s="110">
        <f>IFERROR(L8/$B41,0)</f>
        <v>3.9467750816105685E-7</v>
      </c>
      <c r="M41" s="110">
        <f>IFERROR(M8/$B41,0)</f>
        <v>3.9467750816105685E-7</v>
      </c>
      <c r="N41" s="110">
        <f>IFERROR(N8/$B41,0)</f>
        <v>4.0923042357247639E-7</v>
      </c>
      <c r="O41" s="110">
        <f>IFERROR(O8/$B41,0)</f>
        <v>4.2407818054891651E-7</v>
      </c>
      <c r="P41" s="110">
        <f>IFERROR(P8/$B41,0)</f>
        <v>4.2450871677282411E-7</v>
      </c>
      <c r="Q41" s="110">
        <f>IFERROR(Q8/$B41,0)</f>
        <v>4.4596690863012551E-7</v>
      </c>
      <c r="R41" s="110">
        <f>IFERROR(R8/$B41,0)</f>
        <v>4.4901056217045008E-7</v>
      </c>
    </row>
    <row r="42" spans="1:18">
      <c r="A42" s="101" t="s">
        <v>313</v>
      </c>
      <c r="B42" s="102">
        <v>0.97898250799999997</v>
      </c>
      <c r="C42" s="110">
        <f>IFERROR(C19/$B42,0)</f>
        <v>1.3876174757016936E-11</v>
      </c>
      <c r="D42" s="110">
        <f>IFERROR(D19/$B42,0)</f>
        <v>4.8838502597238712E-13</v>
      </c>
      <c r="E42" s="110">
        <f>IFERROR(E19/$B42,0)</f>
        <v>1.7395524074342961E-10</v>
      </c>
      <c r="F42" s="110">
        <f>IFERROR(F19/$B42,0)</f>
        <v>2.3268751717674037E-6</v>
      </c>
      <c r="G42" s="103">
        <f t="shared" si="27"/>
        <v>1.2850991846995039E-11</v>
      </c>
      <c r="H42" s="103">
        <f t="shared" si="28"/>
        <v>4.7178017965371382E-13</v>
      </c>
      <c r="I42" s="110">
        <f>IFERROR(I19/$B42,0)</f>
        <v>0</v>
      </c>
      <c r="J42" s="110">
        <f>IFERROR(J19/$B42,0)</f>
        <v>0</v>
      </c>
      <c r="K42" s="110">
        <f>IFERROR(K19/$B42,0)</f>
        <v>0</v>
      </c>
      <c r="L42" s="110">
        <f>IFERROR(L19/$B42,0)</f>
        <v>0</v>
      </c>
      <c r="M42" s="110">
        <f>IFERROR(M19/$B42,0)</f>
        <v>0</v>
      </c>
      <c r="N42" s="110">
        <f>IFERROR(N19/$B42,0)</f>
        <v>4.3401095707318712E-7</v>
      </c>
      <c r="O42" s="110">
        <f>IFERROR(O19/$B42,0)</f>
        <v>4.350375031359661E-7</v>
      </c>
      <c r="P42" s="110">
        <f>IFERROR(P19/$B42,0)</f>
        <v>4.3631065149508149E-7</v>
      </c>
      <c r="Q42" s="110">
        <f>IFERROR(Q19/$B42,0)</f>
        <v>4.2871568825329786E-7</v>
      </c>
      <c r="R42" s="110">
        <f>IFERROR(R19/$B42,0)</f>
        <v>4.6223936203730942E-7</v>
      </c>
    </row>
    <row r="43" spans="1:18">
      <c r="A43" s="101" t="s">
        <v>314</v>
      </c>
      <c r="B43" s="102">
        <v>2.0897492E-2</v>
      </c>
      <c r="C43" s="110">
        <f>IFERROR(C28/$B43,0)</f>
        <v>6.5005563179881736E-10</v>
      </c>
      <c r="D43" s="110">
        <f>IFERROR(D28/$B43,0)</f>
        <v>2.2879319566007857E-11</v>
      </c>
      <c r="E43" s="110">
        <f>IFERROR(E28/$B43,0)</f>
        <v>8.1492620197077467E-9</v>
      </c>
      <c r="F43" s="110">
        <f>IFERROR(F28/$B43,0)</f>
        <v>1.1053237186681987E-4</v>
      </c>
      <c r="G43" s="103">
        <f t="shared" si="27"/>
        <v>6.0202904672088291E-10</v>
      </c>
      <c r="H43" s="103">
        <f t="shared" si="28"/>
        <v>2.210143421969057E-11</v>
      </c>
      <c r="I43" s="110">
        <f>IFERROR(I28/$B43,0)</f>
        <v>2.0035802440870926E-5</v>
      </c>
      <c r="J43" s="110">
        <f>IFERROR(J28/$B43,0)</f>
        <v>2.0035802440870926E-5</v>
      </c>
      <c r="K43" s="110">
        <f>IFERROR(K28/$B43,0)</f>
        <v>2.0035802440870926E-5</v>
      </c>
      <c r="L43" s="110">
        <f>IFERROR(L28/$B43,0)</f>
        <v>2.0035802440870926E-5</v>
      </c>
      <c r="M43" s="110">
        <f>IFERROR(M28/$B43,0)</f>
        <v>2.0035802440870926E-5</v>
      </c>
      <c r="N43" s="110">
        <f>IFERROR(N28/$B43,0)</f>
        <v>2.0227227304955675E-5</v>
      </c>
      <c r="O43" s="110">
        <f>IFERROR(O28/$B43,0)</f>
        <v>2.0470227373524674E-5</v>
      </c>
      <c r="P43" s="110">
        <f>IFERROR(P28/$B43,0)</f>
        <v>2.0234387385417597E-5</v>
      </c>
      <c r="Q43" s="110">
        <f>IFERROR(Q28/$B43,0)</f>
        <v>2.0855939995915333E-5</v>
      </c>
      <c r="R43" s="110">
        <f>IFERROR(R28/$B43,0)</f>
        <v>2.1957522120699608E-5</v>
      </c>
    </row>
    <row r="44" spans="1:18">
      <c r="A44" s="101" t="s">
        <v>315</v>
      </c>
      <c r="B44" s="102">
        <v>0.99987999999999999</v>
      </c>
      <c r="C44" s="110">
        <f>IFERROR(C15/$B44,0)</f>
        <v>1.3586162704595282E-11</v>
      </c>
      <c r="D44" s="110">
        <f>IFERROR(D15/$B44,0)</f>
        <v>4.7817777892956423E-13</v>
      </c>
      <c r="E44" s="110">
        <f>IFERROR(E15/$B44,0)</f>
        <v>1.7031957621189193E-10</v>
      </c>
      <c r="F44" s="110">
        <f>IFERROR(F15/$B44,0)</f>
        <v>2.2273947664071267E-6</v>
      </c>
      <c r="G44" s="103">
        <f t="shared" si="27"/>
        <v>1.2582404531002754E-11</v>
      </c>
      <c r="H44" s="103">
        <f t="shared" si="28"/>
        <v>4.6191997176090976E-13</v>
      </c>
      <c r="I44" s="110">
        <f>IFERROR(I15/$B44,0)</f>
        <v>3.7148284117024846E-7</v>
      </c>
      <c r="J44" s="110">
        <f>IFERROR(J15/$B44,0)</f>
        <v>3.7148284117024846E-7</v>
      </c>
      <c r="K44" s="110">
        <f>IFERROR(K15/$B44,0)</f>
        <v>3.7148284117024846E-7</v>
      </c>
      <c r="L44" s="110">
        <f>IFERROR(L15/$B44,0)</f>
        <v>3.7148284117024846E-7</v>
      </c>
      <c r="M44" s="110">
        <f>IFERROR(M15/$B44,0)</f>
        <v>3.7148284117024846E-7</v>
      </c>
      <c r="N44" s="110">
        <f>IFERROR(N15/$B44,0)</f>
        <v>4.4247733970500703E-7</v>
      </c>
      <c r="O44" s="110">
        <f>IFERROR(O15/$B44,0)</f>
        <v>4.4247733970500703E-7</v>
      </c>
      <c r="P44" s="110">
        <f>IFERROR(P15/$B44,0)</f>
        <v>4.4247733970500703E-7</v>
      </c>
      <c r="Q44" s="110">
        <f>IFERROR(Q15/$B44,0)</f>
        <v>4.4247733970500703E-7</v>
      </c>
      <c r="R44" s="110">
        <f>IFERROR(R15/$B44,0)</f>
        <v>4.4247733970500703E-7</v>
      </c>
    </row>
    <row r="45" spans="1:18">
      <c r="A45" s="98" t="s">
        <v>33</v>
      </c>
      <c r="B45" s="98" t="s">
        <v>24</v>
      </c>
      <c r="C45" s="109">
        <f t="shared" ref="C45:R45" si="29">IFERROR(IF(AND(C46&lt;&gt;0,C47&lt;&gt;0),1/SUM(1/C46,1/C47),IF(AND(C46&lt;&gt;0,C47=0),1/(1/C46),IF(AND(C46=0,C47&lt;&gt;0),1/(1/C47),IF(AND(C46=0,C47=0),".")))),".")</f>
        <v>6.9879641176501578E-12</v>
      </c>
      <c r="D45" s="109">
        <f t="shared" si="29"/>
        <v>2.459479717468159E-13</v>
      </c>
      <c r="E45" s="109">
        <f t="shared" si="29"/>
        <v>8.7602887804333618E-11</v>
      </c>
      <c r="F45" s="109">
        <f t="shared" si="29"/>
        <v>1.1506850440966295E-6</v>
      </c>
      <c r="G45" s="109">
        <f t="shared" si="29"/>
        <v>6.4716870732780194E-12</v>
      </c>
      <c r="H45" s="109">
        <f t="shared" si="29"/>
        <v>2.3758586298469183E-13</v>
      </c>
      <c r="I45" s="109">
        <f t="shared" si="29"/>
        <v>1.9890889253607164E-7</v>
      </c>
      <c r="J45" s="109">
        <f t="shared" si="29"/>
        <v>1.9890889253607164E-7</v>
      </c>
      <c r="K45" s="109">
        <f t="shared" si="29"/>
        <v>1.9890889253607164E-7</v>
      </c>
      <c r="L45" s="109">
        <f t="shared" si="29"/>
        <v>1.9890889253607164E-7</v>
      </c>
      <c r="M45" s="109">
        <f t="shared" si="29"/>
        <v>1.9890889253607164E-7</v>
      </c>
      <c r="N45" s="109">
        <f t="shared" si="29"/>
        <v>2.31825498547133E-7</v>
      </c>
      <c r="O45" s="109">
        <f t="shared" si="29"/>
        <v>2.2175972754700716E-7</v>
      </c>
      <c r="P45" s="109">
        <f t="shared" si="29"/>
        <v>2.2193880519399725E-7</v>
      </c>
      <c r="Q45" s="109">
        <f t="shared" si="29"/>
        <v>2.2425381468679573E-7</v>
      </c>
      <c r="R45" s="109">
        <f t="shared" si="29"/>
        <v>2.285863578513732E-7</v>
      </c>
    </row>
    <row r="46" spans="1:18">
      <c r="A46" s="101" t="s">
        <v>316</v>
      </c>
      <c r="B46" s="102">
        <v>1</v>
      </c>
      <c r="C46" s="110">
        <f>IFERROR(C10/$B46,0)</f>
        <v>1.3584532365070731E-11</v>
      </c>
      <c r="D46" s="110">
        <f>IFERROR(D10/$B46,0)</f>
        <v>4.7812039759609269E-13</v>
      </c>
      <c r="E46" s="110">
        <f>IFERROR(E10/$B46,0)</f>
        <v>1.7029913786274649E-10</v>
      </c>
      <c r="F46" s="110">
        <f>IFERROR(F10/$B46,0)</f>
        <v>2.2143010904124428E-6</v>
      </c>
      <c r="G46" s="103">
        <f t="shared" ref="G46:G47" si="30">(IF(AND(C46&lt;&gt;0,E46&lt;&gt;0,F46&lt;&gt;0),1/((1/C46)+(1/E46)+(1/F46)),IF(AND(C46&lt;&gt;0,E46&lt;&gt;0,F46=0), 1/((1/C46)+(1/E46)),IF(AND(C46&lt;&gt;0,E46=0,F46&lt;&gt;0),1/((1/C46)+(1/F46)),IF(AND(C46=0,E46&lt;&gt;0,F46&lt;&gt;0),1/((1/E46)+(1/F46)),IF(AND(C46&lt;&gt;0,E46=0,F46=0),1/(1/C46),IF(AND(C46=0,E46&lt;&gt;0,F46=0),1/(1/E46),IF(AND(C46=0,E46=0,F46&lt;&gt;0),1/(1/F46),IF(AND(C46=0,E46=0,F46=0),0)))))))))</f>
        <v>1.2580894230792387E-11</v>
      </c>
      <c r="H46" s="103">
        <f t="shared" ref="H46:H47" si="31">(IF(AND(C46&lt;&gt;0,D46&lt;&gt;0,F46&lt;&gt;0),1/((1/C46)+(1/D46)+(1/F46)),IF(AND(C46&lt;&gt;0,D46&lt;&gt;0,F46=0), 1/((1/C46)+(1/D46)),IF(AND(C46&lt;&gt;0,D46=0,F46&lt;&gt;0),1/((1/C46)+(1/F46)),IF(AND(C46=0,D46&lt;&gt;0,F46&lt;&gt;0),1/((1/D46)+(1/F46)),IF(AND(C46&lt;&gt;0,D46=0,F46=0),1/(1/C46),IF(AND(C46=0,D46&lt;&gt;0,F46=0),1/(1/D46),IF(AND(C46=0,D46=0,F46&lt;&gt;0),1/(1/F46),IF(AND(C46=0,D46=0,F46=0),0)))))))))</f>
        <v>4.6186454080947875E-13</v>
      </c>
      <c r="I46" s="110">
        <f>IFERROR(I10/$B46,0)</f>
        <v>3.7143826322930801E-7</v>
      </c>
      <c r="J46" s="110">
        <f>IFERROR(J10/$B46,0)</f>
        <v>3.7143826322930801E-7</v>
      </c>
      <c r="K46" s="110">
        <f>IFERROR(K10/$B46,0)</f>
        <v>3.7143826322930801E-7</v>
      </c>
      <c r="L46" s="110">
        <f>IFERROR(L10/$B46,0)</f>
        <v>3.7143826322930801E-7</v>
      </c>
      <c r="M46" s="110">
        <f>IFERROR(M10/$B46,0)</f>
        <v>3.7143826322930801E-7</v>
      </c>
      <c r="N46" s="110">
        <f>IFERROR(N10/$B46,0)</f>
        <v>4.6644155844155841E-7</v>
      </c>
      <c r="O46" s="110">
        <f>IFERROR(O10/$B46,0)</f>
        <v>4.3610389610389594E-7</v>
      </c>
      <c r="P46" s="110">
        <f>IFERROR(P10/$B46,0)</f>
        <v>4.2908855697988958E-7</v>
      </c>
      <c r="Q46" s="110">
        <f>IFERROR(Q10/$B46,0)</f>
        <v>4.5575027382256293E-7</v>
      </c>
      <c r="R46" s="110">
        <f>IFERROR(R10/$B46,0)</f>
        <v>4.3987624940504527E-7</v>
      </c>
    </row>
    <row r="47" spans="1:18">
      <c r="A47" s="101" t="s">
        <v>317</v>
      </c>
      <c r="B47" s="102">
        <v>0.94399</v>
      </c>
      <c r="C47" s="110">
        <f>IFERROR(C6/$B47,0)</f>
        <v>1.4390546896758155E-11</v>
      </c>
      <c r="D47" s="110">
        <f>IFERROR(D6/$B47,0)</f>
        <v>5.0648883737761274E-13</v>
      </c>
      <c r="E47" s="110">
        <f>IFERROR(E6/$B47,0)</f>
        <v>1.8040354014634318E-10</v>
      </c>
      <c r="F47" s="110">
        <f>IFERROR(F6/$B47,0)</f>
        <v>2.3955666677746835E-6</v>
      </c>
      <c r="G47" s="103">
        <f t="shared" si="30"/>
        <v>1.332736122125936E-11</v>
      </c>
      <c r="H47" s="103">
        <f t="shared" si="31"/>
        <v>4.8926846980957608E-13</v>
      </c>
      <c r="I47" s="110">
        <f>IFERROR(I6/$B47,0)</f>
        <v>4.28230702329687E-7</v>
      </c>
      <c r="J47" s="110">
        <f>IFERROR(J6/$B47,0)</f>
        <v>4.28230702329687E-7</v>
      </c>
      <c r="K47" s="110">
        <f>IFERROR(K6/$B47,0)</f>
        <v>4.28230702329687E-7</v>
      </c>
      <c r="L47" s="110">
        <f>IFERROR(L6/$B47,0)</f>
        <v>4.28230702329687E-7</v>
      </c>
      <c r="M47" s="110">
        <f>IFERROR(M6/$B47,0)</f>
        <v>4.28230702329687E-7</v>
      </c>
      <c r="N47" s="110">
        <f>IFERROR(N6/$B47,0)</f>
        <v>4.6089362713479462E-7</v>
      </c>
      <c r="O47" s="110">
        <f>IFERROR(O6/$B47,0)</f>
        <v>4.5119156650403831E-7</v>
      </c>
      <c r="P47" s="110">
        <f>IFERROR(P6/$B47,0)</f>
        <v>4.5972249948415684E-7</v>
      </c>
      <c r="Q47" s="110">
        <f>IFERROR(Q6/$B47,0)</f>
        <v>4.4149157974516292E-7</v>
      </c>
      <c r="R47" s="110">
        <f>IFERROR(R6/$B47,0)</f>
        <v>4.7588509330688834E-7</v>
      </c>
    </row>
    <row r="48" spans="1:18">
      <c r="A48" s="98" t="s">
        <v>46</v>
      </c>
      <c r="B48" s="98" t="s">
        <v>24</v>
      </c>
      <c r="C48" s="109">
        <f t="shared" ref="C48:F48" si="32">1/SUM(1/C49,1/C50,1/C51,1/C52,1/C53,1/C54,1/C55,1/C56,1/C57,1/C58,1/C59,1/C60,1/C61,1/C62)</f>
        <v>1.5093922572573386E-12</v>
      </c>
      <c r="D48" s="109">
        <f t="shared" si="32"/>
        <v>5.3124480605894223E-14</v>
      </c>
      <c r="E48" s="109">
        <f t="shared" si="32"/>
        <v>1.8922123574055847E-11</v>
      </c>
      <c r="F48" s="109">
        <f t="shared" si="32"/>
        <v>2.460221470216629E-7</v>
      </c>
      <c r="G48" s="109">
        <f>1/SUM(1/G49,1/G50,1/G51,1/G52,1/G53,1/G54,1/G55,1/G56,1/G57,1/G58,1/G59,1/G60,1/G61,1/G62)</f>
        <v>1.3978769254667764E-12</v>
      </c>
      <c r="H48" s="109">
        <f>1/SUM(1/H49,1/H50,1/H51,1/H52,1/H53,1/H54,1/H55,1/H56,1/H57,1/H58,1/H59,1/H60,1/H61,1/H62)</f>
        <v>5.1318274568316535E-14</v>
      </c>
      <c r="I48" s="109">
        <f>1/SUM(1/I49,1/I50,1/I51,1/I52,1/I53,1/I54,1/I55,1/I56,1/I58,1/I59,1/I61,1/I62)</f>
        <v>4.303817337306609E-8</v>
      </c>
      <c r="J48" s="109">
        <f t="shared" ref="J48:M48" si="33">1/SUM(1/J49,1/J50,1/J51,1/J52,1/J53,1/J54,1/J55,1/J56,1/J58,1/J59,1/J61,1/J62)</f>
        <v>4.303817337306609E-8</v>
      </c>
      <c r="K48" s="109">
        <f t="shared" si="33"/>
        <v>4.303817337306609E-8</v>
      </c>
      <c r="L48" s="109">
        <f t="shared" si="33"/>
        <v>4.303817337306609E-8</v>
      </c>
      <c r="M48" s="109">
        <f t="shared" si="33"/>
        <v>4.303817337306609E-8</v>
      </c>
      <c r="N48" s="109">
        <f t="shared" ref="N48:R48" si="34">1/SUM(1/N49,1/N50,1/N51,1/N52,1/N53,1/N54,1/N55,1/N56,1/N57,1/N58,1/N59,1/N60,1/N61,1/N62)</f>
        <v>4.8441550271596879E-8</v>
      </c>
      <c r="O48" s="109">
        <f t="shared" si="34"/>
        <v>4.7764031444045207E-8</v>
      </c>
      <c r="P48" s="109">
        <f t="shared" si="34"/>
        <v>4.7748927196011636E-8</v>
      </c>
      <c r="Q48" s="109">
        <f t="shared" si="34"/>
        <v>4.8394525074434828E-8</v>
      </c>
      <c r="R48" s="109">
        <f t="shared" si="34"/>
        <v>4.8872892566885948E-8</v>
      </c>
    </row>
    <row r="49" spans="1:18">
      <c r="A49" s="101" t="s">
        <v>318</v>
      </c>
      <c r="B49" s="106">
        <v>1</v>
      </c>
      <c r="C49" s="110">
        <f>IFERROR(C23/$B49,0)</f>
        <v>1.3584532365070731E-11</v>
      </c>
      <c r="D49" s="110">
        <f>IFERROR(D23/$B49,0)</f>
        <v>4.7812039759609269E-13</v>
      </c>
      <c r="E49" s="110">
        <f>IFERROR(E23/$B49,0)</f>
        <v>1.7029913786274649E-10</v>
      </c>
      <c r="F49" s="110">
        <f>IFERROR(F23/$B49,0)</f>
        <v>2.1600974286952653E-6</v>
      </c>
      <c r="G49" s="103">
        <f t="shared" ref="G49:G62" si="35">(IF(AND(C49&lt;&gt;0,E49&lt;&gt;0,F49&lt;&gt;0),1/((1/C49)+(1/E49)+(1/F49)),IF(AND(C49&lt;&gt;0,E49&lt;&gt;0,F49=0), 1/((1/C49)+(1/E49)),IF(AND(C49&lt;&gt;0,E49=0,F49&lt;&gt;0),1/((1/C49)+(1/F49)),IF(AND(C49=0,E49&lt;&gt;0,F49&lt;&gt;0),1/((1/E49)+(1/F49)),IF(AND(C49&lt;&gt;0,E49=0,F49=0),1/(1/C49),IF(AND(C49=0,E49&lt;&gt;0,F49=0),1/(1/E49),IF(AND(C49=0,E49=0,F49&lt;&gt;0),1/(1/F49),IF(AND(C49=0,E49=0,F49=0),0)))))))))</f>
        <v>1.2580892437126401E-11</v>
      </c>
      <c r="H49" s="103">
        <f t="shared" ref="H49:H62" si="36">(IF(AND(C49&lt;&gt;0,D49&lt;&gt;0,F49&lt;&gt;0),1/((1/C49)+(1/D49)+(1/F49)),IF(AND(C49&lt;&gt;0,D49&lt;&gt;0,F49=0), 1/((1/C49)+(1/D49)),IF(AND(C49&lt;&gt;0,D49=0,F49&lt;&gt;0),1/((1/C49)+(1/F49)),IF(AND(C49=0,D49&lt;&gt;0,F49&lt;&gt;0),1/((1/D49)+(1/F49)),IF(AND(C49&lt;&gt;0,D49=0,F49=0),1/(1/C49),IF(AND(C49=0,D49&lt;&gt;0,F49=0),1/(1/D49),IF(AND(C49=0,D49=0,F49&lt;&gt;0),1/(1/F49),IF(AND(C49=0,D49=0,F49=0),0)))))))))</f>
        <v>4.6186453839208249E-13</v>
      </c>
      <c r="I49" s="110">
        <f>IFERROR(I23/$B49,0)</f>
        <v>3.6698785085881863E-7</v>
      </c>
      <c r="J49" s="110">
        <f>IFERROR(J23/$B49,0)</f>
        <v>3.6698785085881863E-7</v>
      </c>
      <c r="K49" s="110">
        <f>IFERROR(K23/$B49,0)</f>
        <v>3.6698785085881863E-7</v>
      </c>
      <c r="L49" s="110">
        <f>IFERROR(L23/$B49,0)</f>
        <v>3.6698785085881863E-7</v>
      </c>
      <c r="M49" s="110">
        <f>IFERROR(M23/$B49,0)</f>
        <v>3.6698785085881863E-7</v>
      </c>
      <c r="N49" s="110">
        <f>IFERROR(N23/$B49,0)</f>
        <v>4.8130394857667568E-7</v>
      </c>
      <c r="O49" s="110">
        <f>IFERROR(O23/$B49,0)</f>
        <v>4.5173040752351139E-7</v>
      </c>
      <c r="P49" s="110">
        <f>IFERROR(P23/$B49,0)</f>
        <v>4.461005470174523E-7</v>
      </c>
      <c r="Q49" s="110">
        <f>IFERROR(Q23/$B49,0)</f>
        <v>4.5068931068931081E-7</v>
      </c>
      <c r="R49" s="110">
        <f>IFERROR(R23/$B49,0)</f>
        <v>4.2910856134157104E-7</v>
      </c>
    </row>
    <row r="50" spans="1:18">
      <c r="A50" s="101" t="s">
        <v>319</v>
      </c>
      <c r="B50" s="106">
        <v>1</v>
      </c>
      <c r="C50" s="110">
        <f>IFERROR(C25/$B50,0)</f>
        <v>1.3584532365070731E-11</v>
      </c>
      <c r="D50" s="110">
        <f>IFERROR(D25/$B50,0)</f>
        <v>4.7812039759609269E-13</v>
      </c>
      <c r="E50" s="110">
        <f>IFERROR(E25/$B50,0)</f>
        <v>1.7029913786274649E-10</v>
      </c>
      <c r="F50" s="110">
        <f>IFERROR(F25/$B50,0)</f>
        <v>2.2744158022201512E-6</v>
      </c>
      <c r="G50" s="103">
        <f t="shared" si="35"/>
        <v>1.2580896120076703E-11</v>
      </c>
      <c r="H50" s="103">
        <f t="shared" si="36"/>
        <v>4.6186454335574313E-13</v>
      </c>
      <c r="I50" s="110">
        <f>IFERROR(I25/$B50,0)</f>
        <v>3.985803985803986E-7</v>
      </c>
      <c r="J50" s="110">
        <f>IFERROR(J25/$B50,0)</f>
        <v>3.985803985803986E-7</v>
      </c>
      <c r="K50" s="110">
        <f>IFERROR(K25/$B50,0)</f>
        <v>3.985803985803986E-7</v>
      </c>
      <c r="L50" s="110">
        <f>IFERROR(L25/$B50,0)</f>
        <v>3.985803985803986E-7</v>
      </c>
      <c r="M50" s="110">
        <f>IFERROR(M25/$B50,0)</f>
        <v>3.985803985803986E-7</v>
      </c>
      <c r="N50" s="110">
        <f>IFERROR(N25/$B50,0)</f>
        <v>4.2216867469879533E-7</v>
      </c>
      <c r="O50" s="110">
        <f>IFERROR(O25/$B50,0)</f>
        <v>4.2382742681047753E-7</v>
      </c>
      <c r="P50" s="110">
        <f>IFERROR(P25/$B50,0)</f>
        <v>4.2726251276813086E-7</v>
      </c>
      <c r="Q50" s="110">
        <f>IFERROR(Q25/$B50,0)</f>
        <v>4.3289510489510497E-7</v>
      </c>
      <c r="R50" s="110">
        <f>IFERROR(R25/$B50,0)</f>
        <v>4.5181818181818184E-7</v>
      </c>
    </row>
    <row r="51" spans="1:18">
      <c r="A51" s="101" t="s">
        <v>320</v>
      </c>
      <c r="B51" s="106">
        <v>1</v>
      </c>
      <c r="C51" s="110">
        <f>IFERROR(C21/$B51,0)</f>
        <v>1.3584532365070731E-11</v>
      </c>
      <c r="D51" s="110">
        <f>IFERROR(D21/$B51,0)</f>
        <v>4.7812039759609269E-13</v>
      </c>
      <c r="E51" s="110">
        <f>IFERROR(E21/$B51,0)</f>
        <v>1.7029913786274649E-10</v>
      </c>
      <c r="F51" s="110">
        <f>IFERROR(F21/$B51,0)</f>
        <v>2.2271274790351579E-6</v>
      </c>
      <c r="G51" s="103">
        <f t="shared" si="35"/>
        <v>1.2580894642459033E-11</v>
      </c>
      <c r="H51" s="103">
        <f t="shared" si="36"/>
        <v>4.6186454136429854E-13</v>
      </c>
      <c r="I51" s="110">
        <f>IFERROR(I21/$B51,0)</f>
        <v>4.1049671977507034E-7</v>
      </c>
      <c r="J51" s="110">
        <f>IFERROR(J21/$B51,0)</f>
        <v>4.1049671977507034E-7</v>
      </c>
      <c r="K51" s="110">
        <f>IFERROR(K21/$B51,0)</f>
        <v>4.1049671977507034E-7</v>
      </c>
      <c r="L51" s="110">
        <f>IFERROR(L21/$B51,0)</f>
        <v>4.1049671977507034E-7</v>
      </c>
      <c r="M51" s="110">
        <f>IFERROR(M21/$B51,0)</f>
        <v>4.1049671977507034E-7</v>
      </c>
      <c r="N51" s="110">
        <f>IFERROR(N21/$B51,0)</f>
        <v>4.4242424242424243E-7</v>
      </c>
      <c r="O51" s="110">
        <f>IFERROR(O21/$B51,0)</f>
        <v>4.4242424242424243E-7</v>
      </c>
      <c r="P51" s="110">
        <f>IFERROR(P21/$B51,0)</f>
        <v>4.4242424242424243E-7</v>
      </c>
      <c r="Q51" s="110">
        <f>IFERROR(Q21/$B51,0)</f>
        <v>4.4242424242424243E-7</v>
      </c>
      <c r="R51" s="110">
        <f>IFERROR(R21/$B51,0)</f>
        <v>4.4242424242424243E-7</v>
      </c>
    </row>
    <row r="52" spans="1:18">
      <c r="A52" s="101" t="s">
        <v>321</v>
      </c>
      <c r="B52" s="106">
        <v>0.99980000000000002</v>
      </c>
      <c r="C52" s="110">
        <f>IFERROR(C17/$B52,0)</f>
        <v>1.3587249815033737E-11</v>
      </c>
      <c r="D52" s="110">
        <f>IFERROR(D17/$B52,0)</f>
        <v>4.7821604080425352E-13</v>
      </c>
      <c r="E52" s="110">
        <f>IFERROR(E17/$B52,0)</f>
        <v>1.7033320450364723E-10</v>
      </c>
      <c r="F52" s="110">
        <f>IFERROR(F17/$B52,0)</f>
        <v>2.2234093057953169E-6</v>
      </c>
      <c r="G52" s="103">
        <f t="shared" si="35"/>
        <v>1.2583411191610025E-11</v>
      </c>
      <c r="H52" s="103">
        <f t="shared" si="36"/>
        <v>4.6195693257144559E-13</v>
      </c>
      <c r="I52" s="110">
        <f>IFERROR(I17/$B52,0)</f>
        <v>3.8368157078604365E-7</v>
      </c>
      <c r="J52" s="110">
        <f>IFERROR(J17/$B52,0)</f>
        <v>3.8368157078604365E-7</v>
      </c>
      <c r="K52" s="110">
        <f>IFERROR(K17/$B52,0)</f>
        <v>3.8368157078604365E-7</v>
      </c>
      <c r="L52" s="110">
        <f>IFERROR(L17/$B52,0)</f>
        <v>3.8368157078604365E-7</v>
      </c>
      <c r="M52" s="110">
        <f>IFERROR(M17/$B52,0)</f>
        <v>3.8368157078604365E-7</v>
      </c>
      <c r="N52" s="110">
        <f>IFERROR(N17/$B52,0)</f>
        <v>4.3084649987848797E-7</v>
      </c>
      <c r="O52" s="110">
        <f>IFERROR(O17/$B52,0)</f>
        <v>4.3028249322774562E-7</v>
      </c>
      <c r="P52" s="110">
        <f>IFERROR(P17/$B52,0)</f>
        <v>4.2838208589005806E-7</v>
      </c>
      <c r="Q52" s="110">
        <f>IFERROR(Q17/$B52,0)</f>
        <v>4.5299882897734206E-7</v>
      </c>
      <c r="R52" s="110">
        <f>IFERROR(R17/$B52,0)</f>
        <v>4.4168561834711883E-7</v>
      </c>
    </row>
    <row r="53" spans="1:18">
      <c r="A53" s="101" t="s">
        <v>322</v>
      </c>
      <c r="B53" s="106">
        <v>2.0000000000000001E-4</v>
      </c>
      <c r="C53" s="110">
        <f>IFERROR(C5/$B53,0)</f>
        <v>6.7922661825353648E-8</v>
      </c>
      <c r="D53" s="110">
        <f>IFERROR(D5/$B53,0)</f>
        <v>2.3906019879804633E-9</v>
      </c>
      <c r="E53" s="110">
        <f>IFERROR(E5/$B53,0)</f>
        <v>8.5149568931373237E-7</v>
      </c>
      <c r="F53" s="110">
        <f>IFERROR(F5/$B53,0)</f>
        <v>1.1135637395175788E-2</v>
      </c>
      <c r="G53" s="103">
        <f t="shared" si="35"/>
        <v>6.2904473212295164E-8</v>
      </c>
      <c r="H53" s="103">
        <f t="shared" si="36"/>
        <v>2.3093227068214922E-9</v>
      </c>
      <c r="I53" s="110">
        <f>IFERROR(I5/$B53,0)</f>
        <v>1.6646397081179695E-3</v>
      </c>
      <c r="J53" s="110">
        <f>IFERROR(J5/$B53,0)</f>
        <v>1.6646397081179695E-3</v>
      </c>
      <c r="K53" s="110">
        <f>IFERROR(K5/$B53,0)</f>
        <v>1.6646397081179695E-3</v>
      </c>
      <c r="L53" s="110">
        <f>IFERROR(L5/$B53,0)</f>
        <v>1.6646397081179695E-3</v>
      </c>
      <c r="M53" s="110">
        <f>IFERROR(M5/$B53,0)</f>
        <v>1.6646397081179695E-3</v>
      </c>
      <c r="N53" s="110">
        <f>IFERROR(N5/$B53,0)</f>
        <v>2.2121212121212121E-3</v>
      </c>
      <c r="O53" s="110">
        <f>IFERROR(O5/$B53,0)</f>
        <v>2.2121212121212121E-3</v>
      </c>
      <c r="P53" s="110">
        <f>IFERROR(P5/$B53,0)</f>
        <v>2.2121212121212121E-3</v>
      </c>
      <c r="Q53" s="110">
        <f>IFERROR(Q5/$B53,0)</f>
        <v>2.2121212121212121E-3</v>
      </c>
      <c r="R53" s="110">
        <f>IFERROR(R5/$B53,0)</f>
        <v>2.2121212121212121E-3</v>
      </c>
    </row>
    <row r="54" spans="1:18">
      <c r="A54" s="101" t="s">
        <v>323</v>
      </c>
      <c r="B54" s="106">
        <v>0.99999979999999999</v>
      </c>
      <c r="C54" s="110">
        <f>IFERROR(C9/$B54,0)</f>
        <v>1.3584535081977746E-11</v>
      </c>
      <c r="D54" s="110">
        <f>IFERROR(D9/$B54,0)</f>
        <v>4.7812049322019129E-13</v>
      </c>
      <c r="E54" s="110">
        <f>IFERROR(E9/$B54,0)</f>
        <v>1.7029917192258087E-10</v>
      </c>
      <c r="F54" s="110">
        <f>IFERROR(F9/$B54,0)</f>
        <v>2.3149583214817307E-6</v>
      </c>
      <c r="G54" s="103">
        <f t="shared" si="35"/>
        <v>1.258089985501056E-11</v>
      </c>
      <c r="H54" s="103">
        <f t="shared" si="36"/>
        <v>4.6186463737123353E-13</v>
      </c>
      <c r="I54" s="110">
        <f>IFERROR(I9/$B54,0)</f>
        <v>4.2135650562772255E-7</v>
      </c>
      <c r="J54" s="110">
        <f>IFERROR(J9/$B54,0)</f>
        <v>4.2135650562772255E-7</v>
      </c>
      <c r="K54" s="110">
        <f>IFERROR(K9/$B54,0)</f>
        <v>4.2135650562772255E-7</v>
      </c>
      <c r="L54" s="110">
        <f>IFERROR(L9/$B54,0)</f>
        <v>4.2135650562772255E-7</v>
      </c>
      <c r="M54" s="110">
        <f>IFERROR(M9/$B54,0)</f>
        <v>4.2135650562772255E-7</v>
      </c>
      <c r="N54" s="110">
        <f>IFERROR(N9/$B54,0)</f>
        <v>4.2253553071227711E-7</v>
      </c>
      <c r="O54" s="110">
        <f>IFERROR(O9/$B54,0)</f>
        <v>4.2605463066547196E-7</v>
      </c>
      <c r="P54" s="110">
        <f>IFERROR(P9/$B54,0)</f>
        <v>4.2156615282872846E-7</v>
      </c>
      <c r="Q54" s="110">
        <f>IFERROR(Q9/$B54,0)</f>
        <v>4.2472735767274428E-7</v>
      </c>
      <c r="R54" s="110">
        <f>IFERROR(R9/$B54,0)</f>
        <v>4.5987205100129901E-7</v>
      </c>
    </row>
    <row r="55" spans="1:18">
      <c r="A55" s="101" t="s">
        <v>324</v>
      </c>
      <c r="B55" s="106">
        <v>1.9999999999999999E-7</v>
      </c>
      <c r="C55" s="110">
        <f>IFERROR(C24/$B55,0)</f>
        <v>6.7922661825353653E-5</v>
      </c>
      <c r="D55" s="110">
        <f>IFERROR(D24/$B55,0)</f>
        <v>2.3906019879804637E-6</v>
      </c>
      <c r="E55" s="110">
        <f>IFERROR(E24/$B55,0)</f>
        <v>8.5149568931373247E-4</v>
      </c>
      <c r="F55" s="110">
        <f>IFERROR(F24/$B55,0)</f>
        <v>11.310625982814267</v>
      </c>
      <c r="G55" s="103">
        <f t="shared" si="35"/>
        <v>6.2904478709869386E-5</v>
      </c>
      <c r="H55" s="103">
        <f t="shared" si="36"/>
        <v>2.3093227142307941E-6</v>
      </c>
      <c r="I55" s="110">
        <f>IFERROR(I24/$B55,0)</f>
        <v>2.0130526702821951</v>
      </c>
      <c r="J55" s="110">
        <f>IFERROR(J24/$B55,0)</f>
        <v>2.0130526702821951</v>
      </c>
      <c r="K55" s="110">
        <f>IFERROR(K24/$B55,0)</f>
        <v>2.0130526702821951</v>
      </c>
      <c r="L55" s="110">
        <f>IFERROR(L24/$B55,0)</f>
        <v>2.0130526702821951</v>
      </c>
      <c r="M55" s="110">
        <f>IFERROR(M24/$B55,0)</f>
        <v>2.0130526702821951</v>
      </c>
      <c r="N55" s="110">
        <f>IFERROR(N24/$B55,0)</f>
        <v>2.1796497080900754</v>
      </c>
      <c r="O55" s="110">
        <f>IFERROR(O24/$B55,0)</f>
        <v>2.1318584070796471</v>
      </c>
      <c r="P55" s="110">
        <f>IFERROR(P24/$B55,0)</f>
        <v>2.1660623833644355</v>
      </c>
      <c r="Q55" s="110">
        <f>IFERROR(Q24/$B55,0)</f>
        <v>2.0847215611613521</v>
      </c>
      <c r="R55" s="110">
        <f>IFERROR(R24/$B55,0)</f>
        <v>2.246883116883116</v>
      </c>
    </row>
    <row r="56" spans="1:18">
      <c r="A56" s="101" t="s">
        <v>325</v>
      </c>
      <c r="B56" s="106">
        <v>0.99979000004200003</v>
      </c>
      <c r="C56" s="110">
        <f>IFERROR(C20/$B56,0)</f>
        <v>1.3587385715500314E-11</v>
      </c>
      <c r="D56" s="110">
        <f>IFERROR(D20/$B56,0)</f>
        <v>4.7822082394903667E-13</v>
      </c>
      <c r="E56" s="110">
        <f>IFERROR(E20/$B56,0)</f>
        <v>1.7033490818631154E-10</v>
      </c>
      <c r="F56" s="110">
        <f>IFERROR(F20/$B56,0)</f>
        <v>2.2802748919141422E-6</v>
      </c>
      <c r="G56" s="103">
        <f t="shared" si="35"/>
        <v>1.2583538826934047E-11</v>
      </c>
      <c r="H56" s="103">
        <f t="shared" si="36"/>
        <v>4.6196155548433466E-13</v>
      </c>
      <c r="I56" s="110">
        <f>IFERROR(I20/$B56,0)</f>
        <v>4.097381213070086E-7</v>
      </c>
      <c r="J56" s="110">
        <f>IFERROR(J20/$B56,0)</f>
        <v>4.097381213070086E-7</v>
      </c>
      <c r="K56" s="110">
        <f>IFERROR(K20/$B56,0)</f>
        <v>4.097381213070086E-7</v>
      </c>
      <c r="L56" s="110">
        <f>IFERROR(L20/$B56,0)</f>
        <v>4.097381213070086E-7</v>
      </c>
      <c r="M56" s="110">
        <f>IFERROR(M20/$B56,0)</f>
        <v>4.097381213070086E-7</v>
      </c>
      <c r="N56" s="110">
        <f>IFERROR(N20/$B56,0)</f>
        <v>4.2687015501999971E-7</v>
      </c>
      <c r="O56" s="110">
        <f>IFERROR(O20/$B56,0)</f>
        <v>4.253448628827621E-7</v>
      </c>
      <c r="P56" s="110">
        <f>IFERROR(P20/$B56,0)</f>
        <v>4.2780712219497587E-7</v>
      </c>
      <c r="Q56" s="110">
        <f>IFERROR(Q20/$B56,0)</f>
        <v>4.2169283355220139E-7</v>
      </c>
      <c r="R56" s="110">
        <f>IFERROR(R20/$B56,0)</f>
        <v>4.5298210410981584E-7</v>
      </c>
    </row>
    <row r="57" spans="1:18">
      <c r="A57" s="101" t="s">
        <v>326</v>
      </c>
      <c r="B57" s="106">
        <v>2.0999995799999999E-4</v>
      </c>
      <c r="C57" s="110">
        <f>IFERROR(C29/$B57,0)</f>
        <v>6.4688262295132127E-8</v>
      </c>
      <c r="D57" s="110">
        <f>IFERROR(D29/$B57,0)</f>
        <v>2.2767642534294826E-9</v>
      </c>
      <c r="E57" s="110">
        <f>IFERROR(E29/$B57,0)</f>
        <v>8.1094843772657564E-7</v>
      </c>
      <c r="F57" s="110">
        <f>IFERROR(F29/$B57,0)</f>
        <v>1.0933173447352743E-2</v>
      </c>
      <c r="G57" s="103">
        <f t="shared" si="35"/>
        <v>5.9909044235451851E-8</v>
      </c>
      <c r="H57" s="103">
        <f t="shared" si="36"/>
        <v>2.1993554124238015E-9</v>
      </c>
      <c r="I57" s="110">
        <f>IFERROR(I29/$B57,0)</f>
        <v>0</v>
      </c>
      <c r="J57" s="110">
        <f>IFERROR(J29/$B57,0)</f>
        <v>0</v>
      </c>
      <c r="K57" s="110">
        <f>IFERROR(K29/$B57,0)</f>
        <v>0</v>
      </c>
      <c r="L57" s="110">
        <f>IFERROR(L29/$B57,0)</f>
        <v>0</v>
      </c>
      <c r="M57" s="110">
        <f>IFERROR(M29/$B57,0)</f>
        <v>0</v>
      </c>
      <c r="N57" s="110">
        <f>IFERROR(N29/$B57,0)</f>
        <v>2.0204389819034256E-3</v>
      </c>
      <c r="O57" s="110">
        <f>IFERROR(O29/$B57,0)</f>
        <v>2.0158582295557882E-3</v>
      </c>
      <c r="P57" s="110">
        <f>IFERROR(P29/$B57,0)</f>
        <v>2.0105243609046938E-3</v>
      </c>
      <c r="Q57" s="110">
        <f>IFERROR(Q29/$B57,0)</f>
        <v>2.0302901163477332E-3</v>
      </c>
      <c r="R57" s="110">
        <f>IFERROR(R29/$B57,0)</f>
        <v>2.1719012608265331E-3</v>
      </c>
    </row>
    <row r="58" spans="1:18">
      <c r="A58" s="101" t="s">
        <v>327</v>
      </c>
      <c r="B58" s="106">
        <v>1</v>
      </c>
      <c r="C58" s="110">
        <f>IFERROR(C16/$B58,0)</f>
        <v>1.3584532365070731E-11</v>
      </c>
      <c r="D58" s="110">
        <f>IFERROR(D16/$B58,0)</f>
        <v>4.7812039759609269E-13</v>
      </c>
      <c r="E58" s="110">
        <f>IFERROR(E16/$B58,0)</f>
        <v>1.7029913786274649E-10</v>
      </c>
      <c r="F58" s="110">
        <f>IFERROR(F16/$B58,0)</f>
        <v>2.0044147311316416E-6</v>
      </c>
      <c r="G58" s="103">
        <f t="shared" si="35"/>
        <v>1.2580886745948986E-11</v>
      </c>
      <c r="H58" s="103">
        <f t="shared" si="36"/>
        <v>4.6186453072184781E-13</v>
      </c>
      <c r="I58" s="110">
        <f>IFERROR(I16/$B58,0)</f>
        <v>3.3209492759117451E-7</v>
      </c>
      <c r="J58" s="110">
        <f>IFERROR(J16/$B58,0)</f>
        <v>3.3209492759117451E-7</v>
      </c>
      <c r="K58" s="110">
        <f>IFERROR(K16/$B58,0)</f>
        <v>3.3209492759117451E-7</v>
      </c>
      <c r="L58" s="110">
        <f>IFERROR(L16/$B58,0)</f>
        <v>3.3209492759117451E-7</v>
      </c>
      <c r="M58" s="110">
        <f>IFERROR(M16/$B58,0)</f>
        <v>3.3209492759117451E-7</v>
      </c>
      <c r="N58" s="110">
        <f>IFERROR(N16/$B58,0)</f>
        <v>4.2072041166380821E-7</v>
      </c>
      <c r="O58" s="110">
        <f>IFERROR(O16/$B58,0)</f>
        <v>4.0870288248337044E-7</v>
      </c>
      <c r="P58" s="110">
        <f>IFERROR(P16/$B58,0)</f>
        <v>4.1943707538013608E-7</v>
      </c>
      <c r="Q58" s="110">
        <f>IFERROR(Q16/$B58,0)</f>
        <v>4.2160427807486651E-7</v>
      </c>
      <c r="R58" s="110">
        <f>IFERROR(R16/$B58,0)</f>
        <v>3.9818181818181828E-7</v>
      </c>
    </row>
    <row r="59" spans="1:18">
      <c r="A59" s="101" t="s">
        <v>328</v>
      </c>
      <c r="B59" s="106">
        <v>1</v>
      </c>
      <c r="C59" s="110">
        <f>IFERROR(C7/$B59,0)</f>
        <v>1.3584532365070731E-11</v>
      </c>
      <c r="D59" s="110">
        <f>IFERROR(D7/$B59,0)</f>
        <v>4.7812039759609269E-13</v>
      </c>
      <c r="E59" s="110">
        <f>IFERROR(E7/$B59,0)</f>
        <v>1.7029913786274649E-10</v>
      </c>
      <c r="F59" s="110">
        <f>IFERROR(F7/$B59,0)</f>
        <v>2.2027124451740765E-6</v>
      </c>
      <c r="G59" s="103">
        <f t="shared" si="35"/>
        <v>1.2580893854728874E-11</v>
      </c>
      <c r="H59" s="103">
        <f t="shared" si="36"/>
        <v>4.6186454030264282E-13</v>
      </c>
      <c r="I59" s="110">
        <f>IFERROR(I7/$B59,0)</f>
        <v>3.7143826322930801E-7</v>
      </c>
      <c r="J59" s="110">
        <f>IFERROR(J7/$B59,0)</f>
        <v>3.7143826322930801E-7</v>
      </c>
      <c r="K59" s="110">
        <f>IFERROR(K7/$B59,0)</f>
        <v>3.7143826322930801E-7</v>
      </c>
      <c r="L59" s="110">
        <f>IFERROR(L7/$B59,0)</f>
        <v>3.7143826322930801E-7</v>
      </c>
      <c r="M59" s="110">
        <f>IFERROR(M7/$B59,0)</f>
        <v>3.7143826322930801E-7</v>
      </c>
      <c r="N59" s="110">
        <f>IFERROR(N7/$B59,0)</f>
        <v>4.5921698739216972E-7</v>
      </c>
      <c r="O59" s="110">
        <f>IFERROR(O7/$B59,0)</f>
        <v>4.3833460656990088E-7</v>
      </c>
      <c r="P59" s="110">
        <f>IFERROR(P7/$B59,0)</f>
        <v>4.2818181818181826E-7</v>
      </c>
      <c r="Q59" s="110">
        <f>IFERROR(Q7/$B59,0)</f>
        <v>4.5543003851091124E-7</v>
      </c>
      <c r="R59" s="110">
        <f>IFERROR(R7/$B59,0)</f>
        <v>4.3757413709285365E-7</v>
      </c>
    </row>
    <row r="60" spans="1:18">
      <c r="A60" s="101" t="s">
        <v>329</v>
      </c>
      <c r="B60" s="107">
        <v>1.9000000000000001E-8</v>
      </c>
      <c r="C60" s="110">
        <f>IFERROR(C12/$B60,0)</f>
        <v>7.1497538763530153E-4</v>
      </c>
      <c r="D60" s="110">
        <f>IFERROR(D12/$B60,0)</f>
        <v>2.5164231452425929E-5</v>
      </c>
      <c r="E60" s="110">
        <f>IFERROR(E12/$B60,0)</f>
        <v>8.9631125190919193E-3</v>
      </c>
      <c r="F60" s="110">
        <f>IFERROR(F12/$B60,0)</f>
        <v>116.97801689024621</v>
      </c>
      <c r="G60" s="103">
        <f t="shared" si="35"/>
        <v>6.6215234195391587E-4</v>
      </c>
      <c r="H60" s="103">
        <f t="shared" si="36"/>
        <v>2.4308660061496059E-5</v>
      </c>
      <c r="I60" s="110">
        <f>IFERROR(I12/$B60,0)</f>
        <v>0</v>
      </c>
      <c r="J60" s="110">
        <f>IFERROR(J12/$B60,0)</f>
        <v>0</v>
      </c>
      <c r="K60" s="110">
        <f>IFERROR(K12/$B60,0)</f>
        <v>0</v>
      </c>
      <c r="L60" s="110">
        <f>IFERROR(L12/$B60,0)</f>
        <v>0</v>
      </c>
      <c r="M60" s="110">
        <f>IFERROR(M12/$B60,0)</f>
        <v>0</v>
      </c>
      <c r="N60" s="110">
        <f>IFERROR(N12/$B60,0)</f>
        <v>23.448045499684028</v>
      </c>
      <c r="O60" s="110">
        <f>IFERROR(O12/$B60,0)</f>
        <v>22.716340653585476</v>
      </c>
      <c r="P60" s="110">
        <f>IFERROR(P12/$B60,0)</f>
        <v>22.571833181105916</v>
      </c>
      <c r="Q60" s="110">
        <f>IFERROR(Q12/$B60,0)</f>
        <v>23.705388657933955</v>
      </c>
      <c r="R60" s="110">
        <f>IFERROR(R12/$B60,0)</f>
        <v>23.237965042476322</v>
      </c>
    </row>
    <row r="61" spans="1:18">
      <c r="A61" s="101" t="s">
        <v>330</v>
      </c>
      <c r="B61" s="106">
        <v>1</v>
      </c>
      <c r="C61" s="110">
        <f>IFERROR(C18/$B61,0)</f>
        <v>1.3584532365070731E-11</v>
      </c>
      <c r="D61" s="110">
        <f>IFERROR(D18/$B61,0)</f>
        <v>4.7812039759609269E-13</v>
      </c>
      <c r="E61" s="110">
        <f>IFERROR(E18/$B61,0)</f>
        <v>1.7029913786274649E-10</v>
      </c>
      <c r="F61" s="110">
        <f>IFERROR(F18/$B61,0)</f>
        <v>2.2742397910916708E-6</v>
      </c>
      <c r="G61" s="103">
        <f t="shared" si="35"/>
        <v>1.2580896114690819E-11</v>
      </c>
      <c r="H61" s="103">
        <f t="shared" si="36"/>
        <v>4.618645433484843E-13</v>
      </c>
      <c r="I61" s="110">
        <f>IFERROR(I18/$B61,0)</f>
        <v>4.0965207631874314E-7</v>
      </c>
      <c r="J61" s="110">
        <f>IFERROR(J18/$B61,0)</f>
        <v>4.0965207631874314E-7</v>
      </c>
      <c r="K61" s="110">
        <f>IFERROR(K18/$B61,0)</f>
        <v>4.0965207631874314E-7</v>
      </c>
      <c r="L61" s="110">
        <f>IFERROR(L18/$B61,0)</f>
        <v>4.0965207631874314E-7</v>
      </c>
      <c r="M61" s="110">
        <f>IFERROR(M18/$B61,0)</f>
        <v>4.0965207631874314E-7</v>
      </c>
      <c r="N61" s="110">
        <f>IFERROR(N18/$B61,0)</f>
        <v>4.2535187165775411E-7</v>
      </c>
      <c r="O61" s="110">
        <f>IFERROR(O18/$B61,0)</f>
        <v>4.2525366984290509E-7</v>
      </c>
      <c r="P61" s="110">
        <f>IFERROR(P18/$B61,0)</f>
        <v>4.2809218950064043E-7</v>
      </c>
      <c r="Q61" s="110">
        <f>IFERROR(Q18/$B61,0)</f>
        <v>4.2150627615062783E-7</v>
      </c>
      <c r="R61" s="110">
        <f>IFERROR(R18/$B61,0)</f>
        <v>4.517832167832168E-7</v>
      </c>
    </row>
    <row r="62" spans="1:18">
      <c r="A62" s="101" t="s">
        <v>331</v>
      </c>
      <c r="B62" s="106">
        <v>1.339E-6</v>
      </c>
      <c r="C62" s="110">
        <f>IFERROR(C27/$B62,0)</f>
        <v>1.0145281826042367E-5</v>
      </c>
      <c r="D62" s="110">
        <f>IFERROR(D27/$B62,0)</f>
        <v>3.5707273905608119E-7</v>
      </c>
      <c r="E62" s="110">
        <f>IFERROR(E27/$B62,0)</f>
        <v>1.2718382215290999E-4</v>
      </c>
      <c r="F62" s="110">
        <f>IFERROR(F27/$B62,0)</f>
        <v>1.589068954421593</v>
      </c>
      <c r="G62" s="103">
        <f t="shared" si="35"/>
        <v>9.3957366121245417E-6</v>
      </c>
      <c r="H62" s="103">
        <f t="shared" si="36"/>
        <v>3.449324397993909E-7</v>
      </c>
      <c r="I62" s="110">
        <f>IFERROR(I27/$B62,0)</f>
        <v>0.27332034042485209</v>
      </c>
      <c r="J62" s="110">
        <f>IFERROR(J27/$B62,0)</f>
        <v>0.27332034042485209</v>
      </c>
      <c r="K62" s="110">
        <f>IFERROR(K27/$B62,0)</f>
        <v>0.27332034042485209</v>
      </c>
      <c r="L62" s="110">
        <f>IFERROR(L27/$B62,0)</f>
        <v>0.27332034042485209</v>
      </c>
      <c r="M62" s="110">
        <f>IFERROR(M27/$B62,0)</f>
        <v>0.27332034042485209</v>
      </c>
      <c r="N62" s="110">
        <f>IFERROR(N27/$B62,0)</f>
        <v>0.30730702471572169</v>
      </c>
      <c r="O62" s="110">
        <f>IFERROR(O27/$B62,0)</f>
        <v>0.32554466483950412</v>
      </c>
      <c r="P62" s="110">
        <f>IFERROR(P27/$B62,0)</f>
        <v>0.32931254290477591</v>
      </c>
      <c r="Q62" s="110">
        <f>IFERROR(Q27/$B62,0)</f>
        <v>0.32667566293815331</v>
      </c>
      <c r="R62" s="110">
        <f>IFERROR(R27/$B62,0)</f>
        <v>0.31567237840576162</v>
      </c>
    </row>
    <row r="63" spans="1:18">
      <c r="A63" s="98" t="s">
        <v>48</v>
      </c>
      <c r="B63" s="98" t="s">
        <v>24</v>
      </c>
      <c r="C63" s="109">
        <f t="shared" ref="C63:F63" si="37">1/SUM(1/C64,1/C65,1/C66,1/C67,1/C68,1/C69,1/C70,1/C71,1/C72,1/C73,1/C74,1/C75,1/C76)</f>
        <v>1.698066257387094E-12</v>
      </c>
      <c r="D63" s="109">
        <f t="shared" si="37"/>
        <v>5.9765039554396119E-14</v>
      </c>
      <c r="E63" s="109">
        <f t="shared" si="37"/>
        <v>2.128738861930909E-11</v>
      </c>
      <c r="F63" s="109">
        <f t="shared" si="37"/>
        <v>2.7764415134127673E-7</v>
      </c>
      <c r="G63" s="109">
        <f>1/SUM(1/G64,1/G65,1/G66,1/G67,1/G68,1/G69,1/G70,1/G71,1/G72,1/G73,1/G74,1/G75,1/G76)</f>
        <v>1.5726115394637894E-12</v>
      </c>
      <c r="H63" s="109">
        <f t="shared" ref="H63:R63" si="38">1/SUM(1/H64,1/H65,1/H66,1/H67,1/H68,1/H69,1/H70,1/H71,1/H72,1/H73,1/H74,1/H75,1/H76)</f>
        <v>5.7733057838149486E-14</v>
      </c>
      <c r="I63" s="109">
        <f>1/SUM(1/I64,1/I65,1/I66,1/I67,1/I68,1/I69,1/I70,1/I72,1/I73,1/I75,1/I76)</f>
        <v>4.8755988503076696E-8</v>
      </c>
      <c r="J63" s="109">
        <f t="shared" ref="J63:M63" si="39">1/SUM(1/J64,1/J65,1/J66,1/J67,1/J68,1/J69,1/J70,1/J72,1/J73,1/J75,1/J76)</f>
        <v>4.8755988503076696E-8</v>
      </c>
      <c r="K63" s="109">
        <f t="shared" si="39"/>
        <v>4.8755988503076696E-8</v>
      </c>
      <c r="L63" s="109">
        <f t="shared" si="39"/>
        <v>4.8755988503076696E-8</v>
      </c>
      <c r="M63" s="109">
        <f t="shared" si="39"/>
        <v>4.8755988503076696E-8</v>
      </c>
      <c r="N63" s="109">
        <f t="shared" si="38"/>
        <v>5.3862635128826237E-8</v>
      </c>
      <c r="O63" s="109">
        <f t="shared" si="38"/>
        <v>5.3411537857645724E-8</v>
      </c>
      <c r="P63" s="109">
        <f t="shared" si="38"/>
        <v>5.3472413520460367E-8</v>
      </c>
      <c r="Q63" s="109">
        <f t="shared" si="38"/>
        <v>5.4216201469271739E-8</v>
      </c>
      <c r="R63" s="109">
        <f t="shared" si="38"/>
        <v>5.5154679952986625E-8</v>
      </c>
    </row>
    <row r="64" spans="1:18">
      <c r="A64" s="101" t="s">
        <v>319</v>
      </c>
      <c r="B64" s="106">
        <v>1</v>
      </c>
      <c r="C64" s="111">
        <f>IFERROR(C25/$B64,0)</f>
        <v>1.3584532365070731E-11</v>
      </c>
      <c r="D64" s="111">
        <f>IFERROR(D25/$B64,0)</f>
        <v>4.7812039759609269E-13</v>
      </c>
      <c r="E64" s="111">
        <f>IFERROR(E25/$B64,0)</f>
        <v>1.7029913786274649E-10</v>
      </c>
      <c r="F64" s="111">
        <f>IFERROR(F25/$B64,0)</f>
        <v>2.2744158022201512E-6</v>
      </c>
      <c r="G64" s="103">
        <f t="shared" ref="G64:G76" si="40">(IF(AND(C64&lt;&gt;0,E64&lt;&gt;0,F64&lt;&gt;0),1/((1/C64)+(1/E64)+(1/F64)),IF(AND(C64&lt;&gt;0,E64&lt;&gt;0,F64=0), 1/((1/C64)+(1/E64)),IF(AND(C64&lt;&gt;0,E64=0,F64&lt;&gt;0),1/((1/C64)+(1/F64)),IF(AND(C64=0,E64&lt;&gt;0,F64&lt;&gt;0),1/((1/E64)+(1/F64)),IF(AND(C64&lt;&gt;0,E64=0,F64=0),1/(1/C64),IF(AND(C64=0,E64&lt;&gt;0,F64=0),1/(1/E64),IF(AND(C64=0,E64=0,F64&lt;&gt;0),1/(1/F64),IF(AND(C64=0,E64=0,F64=0),0)))))))))</f>
        <v>1.2580896120076703E-11</v>
      </c>
      <c r="H64" s="103">
        <f t="shared" ref="H64:H76" si="41">(IF(AND(C64&lt;&gt;0,D64&lt;&gt;0,F64&lt;&gt;0),1/((1/C64)+(1/D64)+(1/F64)),IF(AND(C64&lt;&gt;0,D64&lt;&gt;0,F64=0), 1/((1/C64)+(1/D64)),IF(AND(C64&lt;&gt;0,D64=0,F64&lt;&gt;0),1/((1/C64)+(1/F64)),IF(AND(C64=0,D64&lt;&gt;0,F64&lt;&gt;0),1/((1/D64)+(1/F64)),IF(AND(C64&lt;&gt;0,D64=0,F64=0),1/(1/C64),IF(AND(C64=0,D64&lt;&gt;0,F64=0),1/(1/D64),IF(AND(C64=0,D64=0,F64&lt;&gt;0),1/(1/F64),IF(AND(C64=0,D64=0,F64=0),0)))))))))</f>
        <v>4.6186454335574313E-13</v>
      </c>
      <c r="I64" s="111">
        <f>IFERROR(I25/$B64,0)</f>
        <v>3.985803985803986E-7</v>
      </c>
      <c r="J64" s="111">
        <f>IFERROR(J25/$B64,0)</f>
        <v>3.985803985803986E-7</v>
      </c>
      <c r="K64" s="111">
        <f>IFERROR(K25/$B64,0)</f>
        <v>3.985803985803986E-7</v>
      </c>
      <c r="L64" s="111">
        <f>IFERROR(L25/$B64,0)</f>
        <v>3.985803985803986E-7</v>
      </c>
      <c r="M64" s="111">
        <f>IFERROR(M25/$B64,0)</f>
        <v>3.985803985803986E-7</v>
      </c>
      <c r="N64" s="111">
        <f>IFERROR(N25/$B64,0)</f>
        <v>4.2216867469879533E-7</v>
      </c>
      <c r="O64" s="111">
        <f>IFERROR(O25/$B64,0)</f>
        <v>4.2382742681047753E-7</v>
      </c>
      <c r="P64" s="111">
        <f>IFERROR(P25/$B64,0)</f>
        <v>4.2726251276813086E-7</v>
      </c>
      <c r="Q64" s="111">
        <f>IFERROR(Q25/$B64,0)</f>
        <v>4.3289510489510497E-7</v>
      </c>
      <c r="R64" s="111">
        <f>IFERROR(R25/$B64,0)</f>
        <v>4.5181818181818184E-7</v>
      </c>
    </row>
    <row r="65" spans="1:18">
      <c r="A65" s="101" t="s">
        <v>320</v>
      </c>
      <c r="B65" s="106">
        <v>1</v>
      </c>
      <c r="C65" s="111">
        <f>IFERROR(C21/$B65,0)</f>
        <v>1.3584532365070731E-11</v>
      </c>
      <c r="D65" s="111">
        <f>IFERROR(D21/$B65,0)</f>
        <v>4.7812039759609269E-13</v>
      </c>
      <c r="E65" s="111">
        <f>IFERROR(E21/$B65,0)</f>
        <v>1.7029913786274649E-10</v>
      </c>
      <c r="F65" s="111">
        <f>IFERROR(F21/$B65,0)</f>
        <v>2.2271274790351579E-6</v>
      </c>
      <c r="G65" s="103">
        <f t="shared" si="40"/>
        <v>1.2580894642459033E-11</v>
      </c>
      <c r="H65" s="103">
        <f t="shared" si="41"/>
        <v>4.6186454136429854E-13</v>
      </c>
      <c r="I65" s="111">
        <f>IFERROR(I21/$B65,0)</f>
        <v>4.1049671977507034E-7</v>
      </c>
      <c r="J65" s="111">
        <f>IFERROR(J21/$B65,0)</f>
        <v>4.1049671977507034E-7</v>
      </c>
      <c r="K65" s="111">
        <f>IFERROR(K21/$B65,0)</f>
        <v>4.1049671977507034E-7</v>
      </c>
      <c r="L65" s="111">
        <f>IFERROR(L21/$B65,0)</f>
        <v>4.1049671977507034E-7</v>
      </c>
      <c r="M65" s="111">
        <f>IFERROR(M21/$B65,0)</f>
        <v>4.1049671977507034E-7</v>
      </c>
      <c r="N65" s="111">
        <f>IFERROR(N21/$B65,0)</f>
        <v>4.4242424242424243E-7</v>
      </c>
      <c r="O65" s="111">
        <f>IFERROR(O21/$B65,0)</f>
        <v>4.4242424242424243E-7</v>
      </c>
      <c r="P65" s="111">
        <f>IFERROR(P21/$B65,0)</f>
        <v>4.4242424242424243E-7</v>
      </c>
      <c r="Q65" s="111">
        <f>IFERROR(Q21/$B65,0)</f>
        <v>4.4242424242424243E-7</v>
      </c>
      <c r="R65" s="111">
        <f>IFERROR(R21/$B65,0)</f>
        <v>4.4242424242424243E-7</v>
      </c>
    </row>
    <row r="66" spans="1:18">
      <c r="A66" s="101" t="s">
        <v>321</v>
      </c>
      <c r="B66" s="106">
        <v>0.99980000000000002</v>
      </c>
      <c r="C66" s="111">
        <f>IFERROR(C17/$B66,0)</f>
        <v>1.3587249815033737E-11</v>
      </c>
      <c r="D66" s="111">
        <f>IFERROR(D17/$B66,0)</f>
        <v>4.7821604080425352E-13</v>
      </c>
      <c r="E66" s="111">
        <f>IFERROR(E17/$B66,0)</f>
        <v>1.7033320450364723E-10</v>
      </c>
      <c r="F66" s="111">
        <f>IFERROR(F17/$B66,0)</f>
        <v>2.2234093057953169E-6</v>
      </c>
      <c r="G66" s="103">
        <f t="shared" si="40"/>
        <v>1.2583411191610025E-11</v>
      </c>
      <c r="H66" s="103">
        <f t="shared" si="41"/>
        <v>4.6195693257144559E-13</v>
      </c>
      <c r="I66" s="111">
        <f>IFERROR(I17/$B66,0)</f>
        <v>3.8368157078604365E-7</v>
      </c>
      <c r="J66" s="111">
        <f>IFERROR(J17/$B66,0)</f>
        <v>3.8368157078604365E-7</v>
      </c>
      <c r="K66" s="111">
        <f>IFERROR(K17/$B66,0)</f>
        <v>3.8368157078604365E-7</v>
      </c>
      <c r="L66" s="111">
        <f>IFERROR(L17/$B66,0)</f>
        <v>3.8368157078604365E-7</v>
      </c>
      <c r="M66" s="111">
        <f>IFERROR(M17/$B66,0)</f>
        <v>3.8368157078604365E-7</v>
      </c>
      <c r="N66" s="111">
        <f>IFERROR(N17/$B66,0)</f>
        <v>4.3084649987848797E-7</v>
      </c>
      <c r="O66" s="111">
        <f>IFERROR(O17/$B66,0)</f>
        <v>4.3028249322774562E-7</v>
      </c>
      <c r="P66" s="111">
        <f>IFERROR(P17/$B66,0)</f>
        <v>4.2838208589005806E-7</v>
      </c>
      <c r="Q66" s="111">
        <f>IFERROR(Q17/$B66,0)</f>
        <v>4.5299882897734206E-7</v>
      </c>
      <c r="R66" s="111">
        <f>IFERROR(R17/$B66,0)</f>
        <v>4.4168561834711883E-7</v>
      </c>
    </row>
    <row r="67" spans="1:18">
      <c r="A67" s="101" t="s">
        <v>322</v>
      </c>
      <c r="B67" s="106">
        <v>2.0000000000000001E-4</v>
      </c>
      <c r="C67" s="111">
        <f>IFERROR(C5/$B67,0)</f>
        <v>6.7922661825353648E-8</v>
      </c>
      <c r="D67" s="111">
        <f>IFERROR(D5/$B67,0)</f>
        <v>2.3906019879804633E-9</v>
      </c>
      <c r="E67" s="111">
        <f>IFERROR(E5/$B67,0)</f>
        <v>8.5149568931373237E-7</v>
      </c>
      <c r="F67" s="111">
        <f>IFERROR(F5/$B67,0)</f>
        <v>1.1135637395175788E-2</v>
      </c>
      <c r="G67" s="103">
        <f t="shared" si="40"/>
        <v>6.2904473212295164E-8</v>
      </c>
      <c r="H67" s="103">
        <f t="shared" si="41"/>
        <v>2.3093227068214922E-9</v>
      </c>
      <c r="I67" s="111">
        <f>IFERROR(I5/$B67,0)</f>
        <v>1.6646397081179695E-3</v>
      </c>
      <c r="J67" s="111">
        <f>IFERROR(J5/$B67,0)</f>
        <v>1.6646397081179695E-3</v>
      </c>
      <c r="K67" s="111">
        <f>IFERROR(K5/$B67,0)</f>
        <v>1.6646397081179695E-3</v>
      </c>
      <c r="L67" s="111">
        <f>IFERROR(L5/$B67,0)</f>
        <v>1.6646397081179695E-3</v>
      </c>
      <c r="M67" s="111">
        <f>IFERROR(M5/$B67,0)</f>
        <v>1.6646397081179695E-3</v>
      </c>
      <c r="N67" s="111">
        <f>IFERROR(N5/$B67,0)</f>
        <v>2.2121212121212121E-3</v>
      </c>
      <c r="O67" s="111">
        <f>IFERROR(O5/$B67,0)</f>
        <v>2.2121212121212121E-3</v>
      </c>
      <c r="P67" s="111">
        <f>IFERROR(P5/$B67,0)</f>
        <v>2.2121212121212121E-3</v>
      </c>
      <c r="Q67" s="111">
        <f>IFERROR(Q5/$B67,0)</f>
        <v>2.2121212121212121E-3</v>
      </c>
      <c r="R67" s="111">
        <f>IFERROR(R5/$B67,0)</f>
        <v>2.2121212121212121E-3</v>
      </c>
    </row>
    <row r="68" spans="1:18">
      <c r="A68" s="101" t="s">
        <v>323</v>
      </c>
      <c r="B68" s="106">
        <v>0.99999979999999999</v>
      </c>
      <c r="C68" s="111">
        <f>IFERROR(C9/$B68,0)</f>
        <v>1.3584535081977746E-11</v>
      </c>
      <c r="D68" s="111">
        <f>IFERROR(D9/$B68,0)</f>
        <v>4.7812049322019129E-13</v>
      </c>
      <c r="E68" s="111">
        <f>IFERROR(E9/$B68,0)</f>
        <v>1.7029917192258087E-10</v>
      </c>
      <c r="F68" s="111">
        <f>IFERROR(F9/$B68,0)</f>
        <v>2.3149583214817307E-6</v>
      </c>
      <c r="G68" s="103">
        <f t="shared" si="40"/>
        <v>1.258089985501056E-11</v>
      </c>
      <c r="H68" s="103">
        <f t="shared" si="41"/>
        <v>4.6186463737123353E-13</v>
      </c>
      <c r="I68" s="111">
        <f>IFERROR(I9/$B68,0)</f>
        <v>4.2135650562772255E-7</v>
      </c>
      <c r="J68" s="111">
        <f>IFERROR(J9/$B68,0)</f>
        <v>4.2135650562772255E-7</v>
      </c>
      <c r="K68" s="111">
        <f>IFERROR(K9/$B68,0)</f>
        <v>4.2135650562772255E-7</v>
      </c>
      <c r="L68" s="111">
        <f>IFERROR(L9/$B68,0)</f>
        <v>4.2135650562772255E-7</v>
      </c>
      <c r="M68" s="111">
        <f>IFERROR(M9/$B68,0)</f>
        <v>4.2135650562772255E-7</v>
      </c>
      <c r="N68" s="111">
        <f>IFERROR(N9/$B68,0)</f>
        <v>4.2253553071227711E-7</v>
      </c>
      <c r="O68" s="111">
        <f>IFERROR(O9/$B68,0)</f>
        <v>4.2605463066547196E-7</v>
      </c>
      <c r="P68" s="111">
        <f>IFERROR(P9/$B68,0)</f>
        <v>4.2156615282872846E-7</v>
      </c>
      <c r="Q68" s="111">
        <f>IFERROR(Q9/$B68,0)</f>
        <v>4.2472735767274428E-7</v>
      </c>
      <c r="R68" s="111">
        <f>IFERROR(R9/$B68,0)</f>
        <v>4.5987205100129901E-7</v>
      </c>
    </row>
    <row r="69" spans="1:18">
      <c r="A69" s="101" t="s">
        <v>324</v>
      </c>
      <c r="B69" s="106">
        <v>1.9999999999999999E-7</v>
      </c>
      <c r="C69" s="111">
        <f>IFERROR(C24/$B69,0)</f>
        <v>6.7922661825353653E-5</v>
      </c>
      <c r="D69" s="111">
        <f>IFERROR(D24/$B69,0)</f>
        <v>2.3906019879804637E-6</v>
      </c>
      <c r="E69" s="111">
        <f>IFERROR(E24/$B69,0)</f>
        <v>8.5149568931373247E-4</v>
      </c>
      <c r="F69" s="111">
        <f>IFERROR(F24/$B69,0)</f>
        <v>11.310625982814267</v>
      </c>
      <c r="G69" s="103">
        <f t="shared" si="40"/>
        <v>6.2904478709869386E-5</v>
      </c>
      <c r="H69" s="103">
        <f t="shared" si="41"/>
        <v>2.3093227142307941E-6</v>
      </c>
      <c r="I69" s="111">
        <f>IFERROR(I24/$B69,0)</f>
        <v>2.0130526702821951</v>
      </c>
      <c r="J69" s="111">
        <f>IFERROR(J24/$B69,0)</f>
        <v>2.0130526702821951</v>
      </c>
      <c r="K69" s="111">
        <f>IFERROR(K24/$B69,0)</f>
        <v>2.0130526702821951</v>
      </c>
      <c r="L69" s="111">
        <f>IFERROR(L24/$B69,0)</f>
        <v>2.0130526702821951</v>
      </c>
      <c r="M69" s="111">
        <f>IFERROR(M24/$B69,0)</f>
        <v>2.0130526702821951</v>
      </c>
      <c r="N69" s="111">
        <f>IFERROR(N24/$B69,0)</f>
        <v>2.1796497080900754</v>
      </c>
      <c r="O69" s="111">
        <f>IFERROR(O24/$B69,0)</f>
        <v>2.1318584070796471</v>
      </c>
      <c r="P69" s="111">
        <f>IFERROR(P24/$B69,0)</f>
        <v>2.1660623833644355</v>
      </c>
      <c r="Q69" s="111">
        <f>IFERROR(Q24/$B69,0)</f>
        <v>2.0847215611613521</v>
      </c>
      <c r="R69" s="111">
        <f>IFERROR(R24/$B69,0)</f>
        <v>2.246883116883116</v>
      </c>
    </row>
    <row r="70" spans="1:18">
      <c r="A70" s="101" t="s">
        <v>325</v>
      </c>
      <c r="B70" s="106">
        <v>0.99979000004200003</v>
      </c>
      <c r="C70" s="111">
        <f>IFERROR(C20/$B70,0)</f>
        <v>1.3587385715500314E-11</v>
      </c>
      <c r="D70" s="111">
        <f>IFERROR(D20/$B70,0)</f>
        <v>4.7822082394903667E-13</v>
      </c>
      <c r="E70" s="111">
        <f>IFERROR(E20/$B70,0)</f>
        <v>1.7033490818631154E-10</v>
      </c>
      <c r="F70" s="111">
        <f>IFERROR(F20/$B70,0)</f>
        <v>2.2802748919141422E-6</v>
      </c>
      <c r="G70" s="103">
        <f t="shared" si="40"/>
        <v>1.2583538826934047E-11</v>
      </c>
      <c r="H70" s="103">
        <f t="shared" si="41"/>
        <v>4.6196155548433466E-13</v>
      </c>
      <c r="I70" s="111">
        <f>IFERROR(I20/$B70,0)</f>
        <v>4.097381213070086E-7</v>
      </c>
      <c r="J70" s="111">
        <f>IFERROR(J20/$B70,0)</f>
        <v>4.097381213070086E-7</v>
      </c>
      <c r="K70" s="111">
        <f>IFERROR(K20/$B70,0)</f>
        <v>4.097381213070086E-7</v>
      </c>
      <c r="L70" s="111">
        <f>IFERROR(L20/$B70,0)</f>
        <v>4.097381213070086E-7</v>
      </c>
      <c r="M70" s="111">
        <f>IFERROR(M20/$B70,0)</f>
        <v>4.097381213070086E-7</v>
      </c>
      <c r="N70" s="111">
        <f>IFERROR(N20/$B70,0)</f>
        <v>4.2687015501999971E-7</v>
      </c>
      <c r="O70" s="111">
        <f>IFERROR(O20/$B70,0)</f>
        <v>4.253448628827621E-7</v>
      </c>
      <c r="P70" s="111">
        <f>IFERROR(P20/$B70,0)</f>
        <v>4.2780712219497587E-7</v>
      </c>
      <c r="Q70" s="111">
        <f>IFERROR(Q20/$B70,0)</f>
        <v>4.2169283355220139E-7</v>
      </c>
      <c r="R70" s="111">
        <f>IFERROR(R20/$B70,0)</f>
        <v>4.5298210410981584E-7</v>
      </c>
    </row>
    <row r="71" spans="1:18">
      <c r="A71" s="101" t="s">
        <v>326</v>
      </c>
      <c r="B71" s="106">
        <v>2.0999995799999999E-4</v>
      </c>
      <c r="C71" s="111">
        <f>IFERROR(C29/$B71,0)</f>
        <v>6.4688262295132127E-8</v>
      </c>
      <c r="D71" s="111">
        <f>IFERROR(D29/$B71,0)</f>
        <v>2.2767642534294826E-9</v>
      </c>
      <c r="E71" s="111">
        <f>IFERROR(E29/$B71,0)</f>
        <v>8.1094843772657564E-7</v>
      </c>
      <c r="F71" s="111">
        <f>IFERROR(F29/$B71,0)</f>
        <v>1.0933173447352743E-2</v>
      </c>
      <c r="G71" s="103">
        <f t="shared" si="40"/>
        <v>5.9909044235451851E-8</v>
      </c>
      <c r="H71" s="103">
        <f t="shared" si="41"/>
        <v>2.1993554124238015E-9</v>
      </c>
      <c r="I71" s="111">
        <f>IFERROR(I29/$B71,0)</f>
        <v>0</v>
      </c>
      <c r="J71" s="111">
        <f>IFERROR(J29/$B71,0)</f>
        <v>0</v>
      </c>
      <c r="K71" s="111">
        <f>IFERROR(K29/$B71,0)</f>
        <v>0</v>
      </c>
      <c r="L71" s="111">
        <f>IFERROR(L29/$B71,0)</f>
        <v>0</v>
      </c>
      <c r="M71" s="111">
        <f>IFERROR(M29/$B71,0)</f>
        <v>0</v>
      </c>
      <c r="N71" s="111">
        <f>IFERROR(N29/$B71,0)</f>
        <v>2.0204389819034256E-3</v>
      </c>
      <c r="O71" s="111">
        <f>IFERROR(O29/$B71,0)</f>
        <v>2.0158582295557882E-3</v>
      </c>
      <c r="P71" s="111">
        <f>IFERROR(P29/$B71,0)</f>
        <v>2.0105243609046938E-3</v>
      </c>
      <c r="Q71" s="111">
        <f>IFERROR(Q29/$B71,0)</f>
        <v>2.0302901163477332E-3</v>
      </c>
      <c r="R71" s="111">
        <f>IFERROR(R29/$B71,0)</f>
        <v>2.1719012608265331E-3</v>
      </c>
    </row>
    <row r="72" spans="1:18">
      <c r="A72" s="101" t="s">
        <v>327</v>
      </c>
      <c r="B72" s="106">
        <v>1</v>
      </c>
      <c r="C72" s="111">
        <f>IFERROR(C16/$B72,0)</f>
        <v>1.3584532365070731E-11</v>
      </c>
      <c r="D72" s="111">
        <f>IFERROR(D16/$B72,0)</f>
        <v>4.7812039759609269E-13</v>
      </c>
      <c r="E72" s="111">
        <f>IFERROR(E16/$B72,0)</f>
        <v>1.7029913786274649E-10</v>
      </c>
      <c r="F72" s="111">
        <f>IFERROR(F16/$B72,0)</f>
        <v>2.0044147311316416E-6</v>
      </c>
      <c r="G72" s="103">
        <f t="shared" si="40"/>
        <v>1.2580886745948986E-11</v>
      </c>
      <c r="H72" s="103">
        <f t="shared" si="41"/>
        <v>4.6186453072184781E-13</v>
      </c>
      <c r="I72" s="111">
        <f>IFERROR(I16/$B72,0)</f>
        <v>3.3209492759117451E-7</v>
      </c>
      <c r="J72" s="111">
        <f>IFERROR(J16/$B72,0)</f>
        <v>3.3209492759117451E-7</v>
      </c>
      <c r="K72" s="111">
        <f>IFERROR(K16/$B72,0)</f>
        <v>3.3209492759117451E-7</v>
      </c>
      <c r="L72" s="111">
        <f>IFERROR(L16/$B72,0)</f>
        <v>3.3209492759117451E-7</v>
      </c>
      <c r="M72" s="111">
        <f>IFERROR(M16/$B72,0)</f>
        <v>3.3209492759117451E-7</v>
      </c>
      <c r="N72" s="111">
        <f>IFERROR(N16/$B72,0)</f>
        <v>4.2072041166380821E-7</v>
      </c>
      <c r="O72" s="111">
        <f>IFERROR(O16/$B72,0)</f>
        <v>4.0870288248337044E-7</v>
      </c>
      <c r="P72" s="111">
        <f>IFERROR(P16/$B72,0)</f>
        <v>4.1943707538013608E-7</v>
      </c>
      <c r="Q72" s="111">
        <f>IFERROR(Q16/$B72,0)</f>
        <v>4.2160427807486651E-7</v>
      </c>
      <c r="R72" s="111">
        <f>IFERROR(R16/$B72,0)</f>
        <v>3.9818181818181828E-7</v>
      </c>
    </row>
    <row r="73" spans="1:18">
      <c r="A73" s="101" t="s">
        <v>328</v>
      </c>
      <c r="B73" s="106">
        <v>1</v>
      </c>
      <c r="C73" s="111">
        <f>IFERROR(C7/$B73,0)</f>
        <v>1.3584532365070731E-11</v>
      </c>
      <c r="D73" s="111">
        <f>IFERROR(D7/$B73,0)</f>
        <v>4.7812039759609269E-13</v>
      </c>
      <c r="E73" s="111">
        <f>IFERROR(E7/$B73,0)</f>
        <v>1.7029913786274649E-10</v>
      </c>
      <c r="F73" s="111">
        <f>IFERROR(F7/$B73,0)</f>
        <v>2.2027124451740765E-6</v>
      </c>
      <c r="G73" s="103">
        <f t="shared" si="40"/>
        <v>1.2580893854728874E-11</v>
      </c>
      <c r="H73" s="103">
        <f t="shared" si="41"/>
        <v>4.6186454030264282E-13</v>
      </c>
      <c r="I73" s="111">
        <f>IFERROR(I7/$B73,0)</f>
        <v>3.7143826322930801E-7</v>
      </c>
      <c r="J73" s="111">
        <f>IFERROR(J7/$B73,0)</f>
        <v>3.7143826322930801E-7</v>
      </c>
      <c r="K73" s="111">
        <f>IFERROR(K7/$B73,0)</f>
        <v>3.7143826322930801E-7</v>
      </c>
      <c r="L73" s="111">
        <f>IFERROR(L7/$B73,0)</f>
        <v>3.7143826322930801E-7</v>
      </c>
      <c r="M73" s="111">
        <f>IFERROR(M7/$B73,0)</f>
        <v>3.7143826322930801E-7</v>
      </c>
      <c r="N73" s="111">
        <f>IFERROR(N7/$B73,0)</f>
        <v>4.5921698739216972E-7</v>
      </c>
      <c r="O73" s="111">
        <f>IFERROR(O7/$B73,0)</f>
        <v>4.3833460656990088E-7</v>
      </c>
      <c r="P73" s="111">
        <f>IFERROR(P7/$B73,0)</f>
        <v>4.2818181818181826E-7</v>
      </c>
      <c r="Q73" s="111">
        <f>IFERROR(Q7/$B73,0)</f>
        <v>4.5543003851091124E-7</v>
      </c>
      <c r="R73" s="111">
        <f>IFERROR(R7/$B73,0)</f>
        <v>4.3757413709285365E-7</v>
      </c>
    </row>
    <row r="74" spans="1:18">
      <c r="A74" s="101" t="s">
        <v>329</v>
      </c>
      <c r="B74" s="107">
        <v>1.9000000000000001E-8</v>
      </c>
      <c r="C74" s="111">
        <f>IFERROR(C12/$B74,0)</f>
        <v>7.1497538763530153E-4</v>
      </c>
      <c r="D74" s="111">
        <f>IFERROR(D12/$B74,0)</f>
        <v>2.5164231452425929E-5</v>
      </c>
      <c r="E74" s="111">
        <f>IFERROR(E12/$B74,0)</f>
        <v>8.9631125190919193E-3</v>
      </c>
      <c r="F74" s="111">
        <f>IFERROR(F12/$B74,0)</f>
        <v>116.97801689024621</v>
      </c>
      <c r="G74" s="103">
        <f t="shared" si="40"/>
        <v>6.6215234195391587E-4</v>
      </c>
      <c r="H74" s="103">
        <f t="shared" si="41"/>
        <v>2.4308660061496059E-5</v>
      </c>
      <c r="I74" s="111">
        <f>IFERROR(I12/$B74,0)</f>
        <v>0</v>
      </c>
      <c r="J74" s="111">
        <f>IFERROR(J12/$B74,0)</f>
        <v>0</v>
      </c>
      <c r="K74" s="111">
        <f>IFERROR(K12/$B74,0)</f>
        <v>0</v>
      </c>
      <c r="L74" s="111">
        <f>IFERROR(L12/$B74,0)</f>
        <v>0</v>
      </c>
      <c r="M74" s="111">
        <f>IFERROR(M12/$B74,0)</f>
        <v>0</v>
      </c>
      <c r="N74" s="111">
        <f>IFERROR(N12/$B74,0)</f>
        <v>23.448045499684028</v>
      </c>
      <c r="O74" s="111">
        <f>IFERROR(O12/$B74,0)</f>
        <v>22.716340653585476</v>
      </c>
      <c r="P74" s="111">
        <f>IFERROR(P12/$B74,0)</f>
        <v>22.571833181105916</v>
      </c>
      <c r="Q74" s="111">
        <f>IFERROR(Q12/$B74,0)</f>
        <v>23.705388657933955</v>
      </c>
      <c r="R74" s="111">
        <f>IFERROR(R12/$B74,0)</f>
        <v>23.237965042476322</v>
      </c>
    </row>
    <row r="75" spans="1:18">
      <c r="A75" s="101" t="s">
        <v>330</v>
      </c>
      <c r="B75" s="106">
        <v>1</v>
      </c>
      <c r="C75" s="111">
        <f>IFERROR(C18/$B75,0)</f>
        <v>1.3584532365070731E-11</v>
      </c>
      <c r="D75" s="111">
        <f>IFERROR(D18/$B75,0)</f>
        <v>4.7812039759609269E-13</v>
      </c>
      <c r="E75" s="111">
        <f>IFERROR(E18/$B75,0)</f>
        <v>1.7029913786274649E-10</v>
      </c>
      <c r="F75" s="111">
        <f>IFERROR(F18/$B75,0)</f>
        <v>2.2742397910916708E-6</v>
      </c>
      <c r="G75" s="103">
        <f t="shared" si="40"/>
        <v>1.2580896114690819E-11</v>
      </c>
      <c r="H75" s="103">
        <f t="shared" si="41"/>
        <v>4.618645433484843E-13</v>
      </c>
      <c r="I75" s="111">
        <f>IFERROR(I18/$B75,0)</f>
        <v>4.0965207631874314E-7</v>
      </c>
      <c r="J75" s="111">
        <f>IFERROR(J18/$B75,0)</f>
        <v>4.0965207631874314E-7</v>
      </c>
      <c r="K75" s="111">
        <f>IFERROR(K18/$B75,0)</f>
        <v>4.0965207631874314E-7</v>
      </c>
      <c r="L75" s="111">
        <f>IFERROR(L18/$B75,0)</f>
        <v>4.0965207631874314E-7</v>
      </c>
      <c r="M75" s="111">
        <f>IFERROR(M18/$B75,0)</f>
        <v>4.0965207631874314E-7</v>
      </c>
      <c r="N75" s="111">
        <f>IFERROR(N18/$B75,0)</f>
        <v>4.2535187165775411E-7</v>
      </c>
      <c r="O75" s="111">
        <f>IFERROR(O18/$B75,0)</f>
        <v>4.2525366984290509E-7</v>
      </c>
      <c r="P75" s="111">
        <f>IFERROR(P18/$B75,0)</f>
        <v>4.2809218950064043E-7</v>
      </c>
      <c r="Q75" s="111">
        <f>IFERROR(Q18/$B75,0)</f>
        <v>4.2150627615062783E-7</v>
      </c>
      <c r="R75" s="111">
        <f>IFERROR(R18/$B75,0)</f>
        <v>4.517832167832168E-7</v>
      </c>
    </row>
    <row r="76" spans="1:18">
      <c r="A76" s="101" t="s">
        <v>331</v>
      </c>
      <c r="B76" s="106">
        <v>1.339E-6</v>
      </c>
      <c r="C76" s="111">
        <f>IFERROR(C27/$B76,0)</f>
        <v>1.0145281826042367E-5</v>
      </c>
      <c r="D76" s="111">
        <f>IFERROR(D27/$B76,0)</f>
        <v>3.5707273905608119E-7</v>
      </c>
      <c r="E76" s="111">
        <f>IFERROR(E27/$B76,0)</f>
        <v>1.2718382215290999E-4</v>
      </c>
      <c r="F76" s="111">
        <f>IFERROR(F27/$B76,0)</f>
        <v>1.589068954421593</v>
      </c>
      <c r="G76" s="103">
        <f t="shared" si="40"/>
        <v>9.3957366121245417E-6</v>
      </c>
      <c r="H76" s="103">
        <f t="shared" si="41"/>
        <v>3.449324397993909E-7</v>
      </c>
      <c r="I76" s="111">
        <f>IFERROR(I27/$B76,0)</f>
        <v>0.27332034042485209</v>
      </c>
      <c r="J76" s="111">
        <f>IFERROR(J27/$B76,0)</f>
        <v>0.27332034042485209</v>
      </c>
      <c r="K76" s="111">
        <f>IFERROR(K27/$B76,0)</f>
        <v>0.27332034042485209</v>
      </c>
      <c r="L76" s="111">
        <f>IFERROR(L27/$B76,0)</f>
        <v>0.27332034042485209</v>
      </c>
      <c r="M76" s="111">
        <f>IFERROR(M27/$B76,0)</f>
        <v>0.27332034042485209</v>
      </c>
      <c r="N76" s="111">
        <f>IFERROR(N27/$B76,0)</f>
        <v>0.30730702471572169</v>
      </c>
      <c r="O76" s="111">
        <f>IFERROR(O27/$B76,0)</f>
        <v>0.32554466483950412</v>
      </c>
      <c r="P76" s="111">
        <f>IFERROR(P27/$B76,0)</f>
        <v>0.32931254290477591</v>
      </c>
      <c r="Q76" s="111">
        <f>IFERROR(Q27/$B76,0)</f>
        <v>0.32667566293815331</v>
      </c>
      <c r="R76" s="111">
        <f>IFERROR(R27/$B76,0)</f>
        <v>0.31567237840576162</v>
      </c>
    </row>
  </sheetData>
  <sheetProtection algorithmName="SHA-512" hashValue="sQ6R2+hgracaMr8PG8SdivmOXUzPqSLYpOufsLnT3DHAQF0ujOqrYXSIcT+XcoMIW05h8GRYvd22fy3MZ6RMyQ==" saltValue="wUsZIRL90P8zJEVwDlRhGA==" spinCount="100000" sheet="1" objects="1" scenarios="1" formatColumns="0" autoFilter="0"/>
  <autoFilter ref="A1:R76" xr:uid="{00000000-0009-0000-0000-000011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0"/>
  <sheetViews>
    <sheetView workbookViewId="0">
      <pane xSplit="2" ySplit="1" topLeftCell="C2" activePane="bottomRight" state="frozen"/>
      <selection pane="topRight" activeCell="C1" sqref="C1"/>
      <selection pane="bottomLeft" activeCell="A2" sqref="A2"/>
      <selection pane="bottomRight" activeCell="C2" sqref="C2"/>
    </sheetView>
  </sheetViews>
  <sheetFormatPr defaultRowHeight="14.25"/>
  <cols>
    <col min="1" max="1" width="14.53125" style="1" bestFit="1" customWidth="1"/>
    <col min="2" max="2" width="10.73046875" style="1" bestFit="1" customWidth="1"/>
    <col min="3" max="3" width="9.46484375" style="1" bestFit="1" customWidth="1"/>
    <col min="4" max="4" width="8.06640625" style="1" bestFit="1" customWidth="1"/>
    <col min="5" max="5" width="8.06640625" style="2" bestFit="1" customWidth="1"/>
    <col min="6" max="6" width="7.73046875" style="2" bestFit="1" customWidth="1"/>
    <col min="7" max="8" width="8.06640625" style="2" bestFit="1" customWidth="1"/>
    <col min="9" max="9" width="9.1328125" style="2" bestFit="1" customWidth="1"/>
    <col min="10" max="10" width="10.33203125" style="2" bestFit="1" customWidth="1"/>
    <col min="11" max="11" width="9.06640625" style="2" bestFit="1" customWidth="1"/>
    <col min="12" max="12" width="9.796875" style="2" bestFit="1" customWidth="1"/>
    <col min="13" max="14" width="9.86328125" style="2" bestFit="1" customWidth="1"/>
    <col min="15" max="15" width="10.86328125" style="2" bestFit="1" customWidth="1"/>
    <col min="16" max="16" width="11.1328125" style="3" bestFit="1" customWidth="1"/>
    <col min="17" max="17" width="9.46484375" style="3" bestFit="1" customWidth="1"/>
    <col min="18" max="18" width="8.06640625" style="3" bestFit="1" customWidth="1"/>
    <col min="19" max="19" width="10.6640625" style="3" bestFit="1" customWidth="1"/>
    <col min="20" max="20" width="10.06640625" style="3" bestFit="1" customWidth="1"/>
    <col min="21" max="21" width="11.73046875" style="3" bestFit="1" customWidth="1"/>
    <col min="22" max="22" width="7.6640625" style="4" bestFit="1" customWidth="1"/>
    <col min="23" max="23" width="11.33203125" style="4" bestFit="1" customWidth="1"/>
    <col min="236" max="236" width="15.3984375" bestFit="1" customWidth="1"/>
    <col min="237" max="237" width="11.1328125" bestFit="1" customWidth="1"/>
    <col min="238" max="238" width="10.265625" bestFit="1" customWidth="1"/>
    <col min="239" max="241" width="7.3984375" customWidth="1"/>
    <col min="242" max="246" width="8.59765625" bestFit="1" customWidth="1"/>
    <col min="247" max="247" width="9.73046875" bestFit="1" customWidth="1"/>
    <col min="248" max="248" width="10.86328125" bestFit="1" customWidth="1"/>
    <col min="249" max="249" width="9.73046875" bestFit="1" customWidth="1"/>
    <col min="250" max="250" width="10.73046875" bestFit="1" customWidth="1"/>
    <col min="251" max="252" width="10.59765625" bestFit="1" customWidth="1"/>
    <col min="253" max="253" width="11.59765625" bestFit="1" customWidth="1"/>
    <col min="254" max="254" width="9.73046875" bestFit="1" customWidth="1"/>
    <col min="255" max="255" width="9.59765625" bestFit="1" customWidth="1"/>
    <col min="256" max="257" width="10.59765625" bestFit="1" customWidth="1"/>
    <col min="258" max="258" width="11.59765625" bestFit="1" customWidth="1"/>
    <col min="259" max="259" width="9.86328125" bestFit="1" customWidth="1"/>
    <col min="260" max="260" width="9.73046875" bestFit="1" customWidth="1"/>
    <col min="261" max="262" width="10.73046875" bestFit="1" customWidth="1"/>
    <col min="263" max="263" width="11.73046875" bestFit="1" customWidth="1"/>
    <col min="264" max="264" width="12.265625" bestFit="1" customWidth="1"/>
    <col min="265" max="265" width="10.59765625" bestFit="1" customWidth="1"/>
    <col min="266" max="266" width="8.59765625" bestFit="1" customWidth="1"/>
    <col min="267" max="267" width="11.86328125" bestFit="1" customWidth="1"/>
    <col min="268" max="268" width="11" bestFit="1" customWidth="1"/>
    <col min="269" max="269" width="12" bestFit="1" customWidth="1"/>
    <col min="270" max="270" width="8.3984375" bestFit="1" customWidth="1"/>
    <col min="271" max="271" width="12.3984375" bestFit="1" customWidth="1"/>
    <col min="272" max="272" width="12.59765625" bestFit="1" customWidth="1"/>
    <col min="273" max="273" width="11.73046875" bestFit="1" customWidth="1"/>
    <col min="274" max="274" width="11.86328125" bestFit="1" customWidth="1"/>
    <col min="275" max="275" width="12" bestFit="1" customWidth="1"/>
    <col min="276" max="276" width="14.3984375" bestFit="1" customWidth="1"/>
    <col min="277" max="277" width="13.59765625" bestFit="1" customWidth="1"/>
    <col min="278" max="278" width="13.73046875" bestFit="1" customWidth="1"/>
    <col min="279" max="279" width="13.86328125" bestFit="1" customWidth="1"/>
    <col min="492" max="492" width="15.3984375" bestFit="1" customWidth="1"/>
    <col min="493" max="493" width="11.1328125" bestFit="1" customWidth="1"/>
    <col min="494" max="494" width="10.265625" bestFit="1" customWidth="1"/>
    <col min="495" max="497" width="7.3984375" customWidth="1"/>
    <col min="498" max="502" width="8.59765625" bestFit="1" customWidth="1"/>
    <col min="503" max="503" width="9.73046875" bestFit="1" customWidth="1"/>
    <col min="504" max="504" width="10.86328125" bestFit="1" customWidth="1"/>
    <col min="505" max="505" width="9.73046875" bestFit="1" customWidth="1"/>
    <col min="506" max="506" width="10.73046875" bestFit="1" customWidth="1"/>
    <col min="507" max="508" width="10.59765625" bestFit="1" customWidth="1"/>
    <col min="509" max="509" width="11.59765625" bestFit="1" customWidth="1"/>
    <col min="510" max="510" width="9.73046875" bestFit="1" customWidth="1"/>
    <col min="511" max="511" width="9.59765625" bestFit="1" customWidth="1"/>
    <col min="512" max="513" width="10.59765625" bestFit="1" customWidth="1"/>
    <col min="514" max="514" width="11.59765625" bestFit="1" customWidth="1"/>
    <col min="515" max="515" width="9.86328125" bestFit="1" customWidth="1"/>
    <col min="516" max="516" width="9.73046875" bestFit="1" customWidth="1"/>
    <col min="517" max="518" width="10.73046875" bestFit="1" customWidth="1"/>
    <col min="519" max="519" width="11.73046875" bestFit="1" customWidth="1"/>
    <col min="520" max="520" width="12.265625" bestFit="1" customWidth="1"/>
    <col min="521" max="521" width="10.59765625" bestFit="1" customWidth="1"/>
    <col min="522" max="522" width="8.59765625" bestFit="1" customWidth="1"/>
    <col min="523" max="523" width="11.86328125" bestFit="1" customWidth="1"/>
    <col min="524" max="524" width="11" bestFit="1" customWidth="1"/>
    <col min="525" max="525" width="12" bestFit="1" customWidth="1"/>
    <col min="526" max="526" width="8.3984375" bestFit="1" customWidth="1"/>
    <col min="527" max="527" width="12.3984375" bestFit="1" customWidth="1"/>
    <col min="528" max="528" width="12.59765625" bestFit="1" customWidth="1"/>
    <col min="529" max="529" width="11.73046875" bestFit="1" customWidth="1"/>
    <col min="530" max="530" width="11.86328125" bestFit="1" customWidth="1"/>
    <col min="531" max="531" width="12" bestFit="1" customWidth="1"/>
    <col min="532" max="532" width="14.3984375" bestFit="1" customWidth="1"/>
    <col min="533" max="533" width="13.59765625" bestFit="1" customWidth="1"/>
    <col min="534" max="534" width="13.73046875" bestFit="1" customWidth="1"/>
    <col min="535" max="535" width="13.86328125" bestFit="1" customWidth="1"/>
    <col min="748" max="748" width="15.3984375" bestFit="1" customWidth="1"/>
    <col min="749" max="749" width="11.1328125" bestFit="1" customWidth="1"/>
    <col min="750" max="750" width="10.265625" bestFit="1" customWidth="1"/>
    <col min="751" max="753" width="7.3984375" customWidth="1"/>
    <col min="754" max="758" width="8.59765625" bestFit="1" customWidth="1"/>
    <col min="759" max="759" width="9.73046875" bestFit="1" customWidth="1"/>
    <col min="760" max="760" width="10.86328125" bestFit="1" customWidth="1"/>
    <col min="761" max="761" width="9.73046875" bestFit="1" customWidth="1"/>
    <col min="762" max="762" width="10.73046875" bestFit="1" customWidth="1"/>
    <col min="763" max="764" width="10.59765625" bestFit="1" customWidth="1"/>
    <col min="765" max="765" width="11.59765625" bestFit="1" customWidth="1"/>
    <col min="766" max="766" width="9.73046875" bestFit="1" customWidth="1"/>
    <col min="767" max="767" width="9.59765625" bestFit="1" customWidth="1"/>
    <col min="768" max="769" width="10.59765625" bestFit="1" customWidth="1"/>
    <col min="770" max="770" width="11.59765625" bestFit="1" customWidth="1"/>
    <col min="771" max="771" width="9.86328125" bestFit="1" customWidth="1"/>
    <col min="772" max="772" width="9.73046875" bestFit="1" customWidth="1"/>
    <col min="773" max="774" width="10.73046875" bestFit="1" customWidth="1"/>
    <col min="775" max="775" width="11.73046875" bestFit="1" customWidth="1"/>
    <col min="776" max="776" width="12.265625" bestFit="1" customWidth="1"/>
    <col min="777" max="777" width="10.59765625" bestFit="1" customWidth="1"/>
    <col min="778" max="778" width="8.59765625" bestFit="1" customWidth="1"/>
    <col min="779" max="779" width="11.86328125" bestFit="1" customWidth="1"/>
    <col min="780" max="780" width="11" bestFit="1" customWidth="1"/>
    <col min="781" max="781" width="12" bestFit="1" customWidth="1"/>
    <col min="782" max="782" width="8.3984375" bestFit="1" customWidth="1"/>
    <col min="783" max="783" width="12.3984375" bestFit="1" customWidth="1"/>
    <col min="784" max="784" width="12.59765625" bestFit="1" customWidth="1"/>
    <col min="785" max="785" width="11.73046875" bestFit="1" customWidth="1"/>
    <col min="786" max="786" width="11.86328125" bestFit="1" customWidth="1"/>
    <col min="787" max="787" width="12" bestFit="1" customWidth="1"/>
    <col min="788" max="788" width="14.3984375" bestFit="1" customWidth="1"/>
    <col min="789" max="789" width="13.59765625" bestFit="1" customWidth="1"/>
    <col min="790" max="790" width="13.73046875" bestFit="1" customWidth="1"/>
    <col min="791" max="791" width="13.86328125" bestFit="1" customWidth="1"/>
    <col min="1004" max="1004" width="15.3984375" bestFit="1" customWidth="1"/>
    <col min="1005" max="1005" width="11.1328125" bestFit="1" customWidth="1"/>
    <col min="1006" max="1006" width="10.265625" bestFit="1" customWidth="1"/>
    <col min="1007" max="1009" width="7.3984375" customWidth="1"/>
    <col min="1010" max="1014" width="8.59765625" bestFit="1" customWidth="1"/>
    <col min="1015" max="1015" width="9.73046875" bestFit="1" customWidth="1"/>
    <col min="1016" max="1016" width="10.86328125" bestFit="1" customWidth="1"/>
    <col min="1017" max="1017" width="9.73046875" bestFit="1" customWidth="1"/>
    <col min="1018" max="1018" width="10.73046875" bestFit="1" customWidth="1"/>
    <col min="1019" max="1020" width="10.59765625" bestFit="1" customWidth="1"/>
    <col min="1021" max="1021" width="11.59765625" bestFit="1" customWidth="1"/>
    <col min="1022" max="1022" width="9.73046875" bestFit="1" customWidth="1"/>
    <col min="1023" max="1023" width="9.59765625" bestFit="1" customWidth="1"/>
    <col min="1024" max="1025" width="10.59765625" bestFit="1" customWidth="1"/>
    <col min="1026" max="1026" width="11.59765625" bestFit="1" customWidth="1"/>
    <col min="1027" max="1027" width="9.86328125" bestFit="1" customWidth="1"/>
    <col min="1028" max="1028" width="9.73046875" bestFit="1" customWidth="1"/>
    <col min="1029" max="1030" width="10.73046875" bestFit="1" customWidth="1"/>
    <col min="1031" max="1031" width="11.73046875" bestFit="1" customWidth="1"/>
    <col min="1032" max="1032" width="12.265625" bestFit="1" customWidth="1"/>
    <col min="1033" max="1033" width="10.59765625" bestFit="1" customWidth="1"/>
    <col min="1034" max="1034" width="8.59765625" bestFit="1" customWidth="1"/>
    <col min="1035" max="1035" width="11.86328125" bestFit="1" customWidth="1"/>
    <col min="1036" max="1036" width="11" bestFit="1" customWidth="1"/>
    <col min="1037" max="1037" width="12" bestFit="1" customWidth="1"/>
    <col min="1038" max="1038" width="8.3984375" bestFit="1" customWidth="1"/>
    <col min="1039" max="1039" width="12.3984375" bestFit="1" customWidth="1"/>
    <col min="1040" max="1040" width="12.59765625" bestFit="1" customWidth="1"/>
    <col min="1041" max="1041" width="11.73046875" bestFit="1" customWidth="1"/>
    <col min="1042" max="1042" width="11.86328125" bestFit="1" customWidth="1"/>
    <col min="1043" max="1043" width="12" bestFit="1" customWidth="1"/>
    <col min="1044" max="1044" width="14.3984375" bestFit="1" customWidth="1"/>
    <col min="1045" max="1045" width="13.59765625" bestFit="1" customWidth="1"/>
    <col min="1046" max="1046" width="13.73046875" bestFit="1" customWidth="1"/>
    <col min="1047" max="1047" width="13.86328125" bestFit="1" customWidth="1"/>
    <col min="1260" max="1260" width="15.3984375" bestFit="1" customWidth="1"/>
    <col min="1261" max="1261" width="11.1328125" bestFit="1" customWidth="1"/>
    <col min="1262" max="1262" width="10.265625" bestFit="1" customWidth="1"/>
    <col min="1263" max="1265" width="7.3984375" customWidth="1"/>
    <col min="1266" max="1270" width="8.59765625" bestFit="1" customWidth="1"/>
    <col min="1271" max="1271" width="9.73046875" bestFit="1" customWidth="1"/>
    <col min="1272" max="1272" width="10.86328125" bestFit="1" customWidth="1"/>
    <col min="1273" max="1273" width="9.73046875" bestFit="1" customWidth="1"/>
    <col min="1274" max="1274" width="10.73046875" bestFit="1" customWidth="1"/>
    <col min="1275" max="1276" width="10.59765625" bestFit="1" customWidth="1"/>
    <col min="1277" max="1277" width="11.59765625" bestFit="1" customWidth="1"/>
    <col min="1278" max="1278" width="9.73046875" bestFit="1" customWidth="1"/>
    <col min="1279" max="1279" width="9.59765625" bestFit="1" customWidth="1"/>
    <col min="1280" max="1281" width="10.59765625" bestFit="1" customWidth="1"/>
    <col min="1282" max="1282" width="11.59765625" bestFit="1" customWidth="1"/>
    <col min="1283" max="1283" width="9.86328125" bestFit="1" customWidth="1"/>
    <col min="1284" max="1284" width="9.73046875" bestFit="1" customWidth="1"/>
    <col min="1285" max="1286" width="10.73046875" bestFit="1" customWidth="1"/>
    <col min="1287" max="1287" width="11.73046875" bestFit="1" customWidth="1"/>
    <col min="1288" max="1288" width="12.265625" bestFit="1" customWidth="1"/>
    <col min="1289" max="1289" width="10.59765625" bestFit="1" customWidth="1"/>
    <col min="1290" max="1290" width="8.59765625" bestFit="1" customWidth="1"/>
    <col min="1291" max="1291" width="11.86328125" bestFit="1" customWidth="1"/>
    <col min="1292" max="1292" width="11" bestFit="1" customWidth="1"/>
    <col min="1293" max="1293" width="12" bestFit="1" customWidth="1"/>
    <col min="1294" max="1294" width="8.3984375" bestFit="1" customWidth="1"/>
    <col min="1295" max="1295" width="12.3984375" bestFit="1" customWidth="1"/>
    <col min="1296" max="1296" width="12.59765625" bestFit="1" customWidth="1"/>
    <col min="1297" max="1297" width="11.73046875" bestFit="1" customWidth="1"/>
    <col min="1298" max="1298" width="11.86328125" bestFit="1" customWidth="1"/>
    <col min="1299" max="1299" width="12" bestFit="1" customWidth="1"/>
    <col min="1300" max="1300" width="14.3984375" bestFit="1" customWidth="1"/>
    <col min="1301" max="1301" width="13.59765625" bestFit="1" customWidth="1"/>
    <col min="1302" max="1302" width="13.73046875" bestFit="1" customWidth="1"/>
    <col min="1303" max="1303" width="13.86328125" bestFit="1" customWidth="1"/>
    <col min="1516" max="1516" width="15.3984375" bestFit="1" customWidth="1"/>
    <col min="1517" max="1517" width="11.1328125" bestFit="1" customWidth="1"/>
    <col min="1518" max="1518" width="10.265625" bestFit="1" customWidth="1"/>
    <col min="1519" max="1521" width="7.3984375" customWidth="1"/>
    <col min="1522" max="1526" width="8.59765625" bestFit="1" customWidth="1"/>
    <col min="1527" max="1527" width="9.73046875" bestFit="1" customWidth="1"/>
    <col min="1528" max="1528" width="10.86328125" bestFit="1" customWidth="1"/>
    <col min="1529" max="1529" width="9.73046875" bestFit="1" customWidth="1"/>
    <col min="1530" max="1530" width="10.73046875" bestFit="1" customWidth="1"/>
    <col min="1531" max="1532" width="10.59765625" bestFit="1" customWidth="1"/>
    <col min="1533" max="1533" width="11.59765625" bestFit="1" customWidth="1"/>
    <col min="1534" max="1534" width="9.73046875" bestFit="1" customWidth="1"/>
    <col min="1535" max="1535" width="9.59765625" bestFit="1" customWidth="1"/>
    <col min="1536" max="1537" width="10.59765625" bestFit="1" customWidth="1"/>
    <col min="1538" max="1538" width="11.59765625" bestFit="1" customWidth="1"/>
    <col min="1539" max="1539" width="9.86328125" bestFit="1" customWidth="1"/>
    <col min="1540" max="1540" width="9.73046875" bestFit="1" customWidth="1"/>
    <col min="1541" max="1542" width="10.73046875" bestFit="1" customWidth="1"/>
    <col min="1543" max="1543" width="11.73046875" bestFit="1" customWidth="1"/>
    <col min="1544" max="1544" width="12.265625" bestFit="1" customWidth="1"/>
    <col min="1545" max="1545" width="10.59765625" bestFit="1" customWidth="1"/>
    <col min="1546" max="1546" width="8.59765625" bestFit="1" customWidth="1"/>
    <col min="1547" max="1547" width="11.86328125" bestFit="1" customWidth="1"/>
    <col min="1548" max="1548" width="11" bestFit="1" customWidth="1"/>
    <col min="1549" max="1549" width="12" bestFit="1" customWidth="1"/>
    <col min="1550" max="1550" width="8.3984375" bestFit="1" customWidth="1"/>
    <col min="1551" max="1551" width="12.3984375" bestFit="1" customWidth="1"/>
    <col min="1552" max="1552" width="12.59765625" bestFit="1" customWidth="1"/>
    <col min="1553" max="1553" width="11.73046875" bestFit="1" customWidth="1"/>
    <col min="1554" max="1554" width="11.86328125" bestFit="1" customWidth="1"/>
    <col min="1555" max="1555" width="12" bestFit="1" customWidth="1"/>
    <col min="1556" max="1556" width="14.3984375" bestFit="1" customWidth="1"/>
    <col min="1557" max="1557" width="13.59765625" bestFit="1" customWidth="1"/>
    <col min="1558" max="1558" width="13.73046875" bestFit="1" customWidth="1"/>
    <col min="1559" max="1559" width="13.86328125" bestFit="1" customWidth="1"/>
    <col min="1772" max="1772" width="15.3984375" bestFit="1" customWidth="1"/>
    <col min="1773" max="1773" width="11.1328125" bestFit="1" customWidth="1"/>
    <col min="1774" max="1774" width="10.265625" bestFit="1" customWidth="1"/>
    <col min="1775" max="1777" width="7.3984375" customWidth="1"/>
    <col min="1778" max="1782" width="8.59765625" bestFit="1" customWidth="1"/>
    <col min="1783" max="1783" width="9.73046875" bestFit="1" customWidth="1"/>
    <col min="1784" max="1784" width="10.86328125" bestFit="1" customWidth="1"/>
    <col min="1785" max="1785" width="9.73046875" bestFit="1" customWidth="1"/>
    <col min="1786" max="1786" width="10.73046875" bestFit="1" customWidth="1"/>
    <col min="1787" max="1788" width="10.59765625" bestFit="1" customWidth="1"/>
    <col min="1789" max="1789" width="11.59765625" bestFit="1" customWidth="1"/>
    <col min="1790" max="1790" width="9.73046875" bestFit="1" customWidth="1"/>
    <col min="1791" max="1791" width="9.59765625" bestFit="1" customWidth="1"/>
    <col min="1792" max="1793" width="10.59765625" bestFit="1" customWidth="1"/>
    <col min="1794" max="1794" width="11.59765625" bestFit="1" customWidth="1"/>
    <col min="1795" max="1795" width="9.86328125" bestFit="1" customWidth="1"/>
    <col min="1796" max="1796" width="9.73046875" bestFit="1" customWidth="1"/>
    <col min="1797" max="1798" width="10.73046875" bestFit="1" customWidth="1"/>
    <col min="1799" max="1799" width="11.73046875" bestFit="1" customWidth="1"/>
    <col min="1800" max="1800" width="12.265625" bestFit="1" customWidth="1"/>
    <col min="1801" max="1801" width="10.59765625" bestFit="1" customWidth="1"/>
    <col min="1802" max="1802" width="8.59765625" bestFit="1" customWidth="1"/>
    <col min="1803" max="1803" width="11.86328125" bestFit="1" customWidth="1"/>
    <col min="1804" max="1804" width="11" bestFit="1" customWidth="1"/>
    <col min="1805" max="1805" width="12" bestFit="1" customWidth="1"/>
    <col min="1806" max="1806" width="8.3984375" bestFit="1" customWidth="1"/>
    <col min="1807" max="1807" width="12.3984375" bestFit="1" customWidth="1"/>
    <col min="1808" max="1808" width="12.59765625" bestFit="1" customWidth="1"/>
    <col min="1809" max="1809" width="11.73046875" bestFit="1" customWidth="1"/>
    <col min="1810" max="1810" width="11.86328125" bestFit="1" customWidth="1"/>
    <col min="1811" max="1811" width="12" bestFit="1" customWidth="1"/>
    <col min="1812" max="1812" width="14.3984375" bestFit="1" customWidth="1"/>
    <col min="1813" max="1813" width="13.59765625" bestFit="1" customWidth="1"/>
    <col min="1814" max="1814" width="13.73046875" bestFit="1" customWidth="1"/>
    <col min="1815" max="1815" width="13.86328125" bestFit="1" customWidth="1"/>
    <col min="2028" max="2028" width="15.3984375" bestFit="1" customWidth="1"/>
    <col min="2029" max="2029" width="11.1328125" bestFit="1" customWidth="1"/>
    <col min="2030" max="2030" width="10.265625" bestFit="1" customWidth="1"/>
    <col min="2031" max="2033" width="7.3984375" customWidth="1"/>
    <col min="2034" max="2038" width="8.59765625" bestFit="1" customWidth="1"/>
    <col min="2039" max="2039" width="9.73046875" bestFit="1" customWidth="1"/>
    <col min="2040" max="2040" width="10.86328125" bestFit="1" customWidth="1"/>
    <col min="2041" max="2041" width="9.73046875" bestFit="1" customWidth="1"/>
    <col min="2042" max="2042" width="10.73046875" bestFit="1" customWidth="1"/>
    <col min="2043" max="2044" width="10.59765625" bestFit="1" customWidth="1"/>
    <col min="2045" max="2045" width="11.59765625" bestFit="1" customWidth="1"/>
    <col min="2046" max="2046" width="9.73046875" bestFit="1" customWidth="1"/>
    <col min="2047" max="2047" width="9.59765625" bestFit="1" customWidth="1"/>
    <col min="2048" max="2049" width="10.59765625" bestFit="1" customWidth="1"/>
    <col min="2050" max="2050" width="11.59765625" bestFit="1" customWidth="1"/>
    <col min="2051" max="2051" width="9.86328125" bestFit="1" customWidth="1"/>
    <col min="2052" max="2052" width="9.73046875" bestFit="1" customWidth="1"/>
    <col min="2053" max="2054" width="10.73046875" bestFit="1" customWidth="1"/>
    <col min="2055" max="2055" width="11.73046875" bestFit="1" customWidth="1"/>
    <col min="2056" max="2056" width="12.265625" bestFit="1" customWidth="1"/>
    <col min="2057" max="2057" width="10.59765625" bestFit="1" customWidth="1"/>
    <col min="2058" max="2058" width="8.59765625" bestFit="1" customWidth="1"/>
    <col min="2059" max="2059" width="11.86328125" bestFit="1" customWidth="1"/>
    <col min="2060" max="2060" width="11" bestFit="1" customWidth="1"/>
    <col min="2061" max="2061" width="12" bestFit="1" customWidth="1"/>
    <col min="2062" max="2062" width="8.3984375" bestFit="1" customWidth="1"/>
    <col min="2063" max="2063" width="12.3984375" bestFit="1" customWidth="1"/>
    <col min="2064" max="2064" width="12.59765625" bestFit="1" customWidth="1"/>
    <col min="2065" max="2065" width="11.73046875" bestFit="1" customWidth="1"/>
    <col min="2066" max="2066" width="11.86328125" bestFit="1" customWidth="1"/>
    <col min="2067" max="2067" width="12" bestFit="1" customWidth="1"/>
    <col min="2068" max="2068" width="14.3984375" bestFit="1" customWidth="1"/>
    <col min="2069" max="2069" width="13.59765625" bestFit="1" customWidth="1"/>
    <col min="2070" max="2070" width="13.73046875" bestFit="1" customWidth="1"/>
    <col min="2071" max="2071" width="13.86328125" bestFit="1" customWidth="1"/>
    <col min="2284" max="2284" width="15.3984375" bestFit="1" customWidth="1"/>
    <col min="2285" max="2285" width="11.1328125" bestFit="1" customWidth="1"/>
    <col min="2286" max="2286" width="10.265625" bestFit="1" customWidth="1"/>
    <col min="2287" max="2289" width="7.3984375" customWidth="1"/>
    <col min="2290" max="2294" width="8.59765625" bestFit="1" customWidth="1"/>
    <col min="2295" max="2295" width="9.73046875" bestFit="1" customWidth="1"/>
    <col min="2296" max="2296" width="10.86328125" bestFit="1" customWidth="1"/>
    <col min="2297" max="2297" width="9.73046875" bestFit="1" customWidth="1"/>
    <col min="2298" max="2298" width="10.73046875" bestFit="1" customWidth="1"/>
    <col min="2299" max="2300" width="10.59765625" bestFit="1" customWidth="1"/>
    <col min="2301" max="2301" width="11.59765625" bestFit="1" customWidth="1"/>
    <col min="2302" max="2302" width="9.73046875" bestFit="1" customWidth="1"/>
    <col min="2303" max="2303" width="9.59765625" bestFit="1" customWidth="1"/>
    <col min="2304" max="2305" width="10.59765625" bestFit="1" customWidth="1"/>
    <col min="2306" max="2306" width="11.59765625" bestFit="1" customWidth="1"/>
    <col min="2307" max="2307" width="9.86328125" bestFit="1" customWidth="1"/>
    <col min="2308" max="2308" width="9.73046875" bestFit="1" customWidth="1"/>
    <col min="2309" max="2310" width="10.73046875" bestFit="1" customWidth="1"/>
    <col min="2311" max="2311" width="11.73046875" bestFit="1" customWidth="1"/>
    <col min="2312" max="2312" width="12.265625" bestFit="1" customWidth="1"/>
    <col min="2313" max="2313" width="10.59765625" bestFit="1" customWidth="1"/>
    <col min="2314" max="2314" width="8.59765625" bestFit="1" customWidth="1"/>
    <col min="2315" max="2315" width="11.86328125" bestFit="1" customWidth="1"/>
    <col min="2316" max="2316" width="11" bestFit="1" customWidth="1"/>
    <col min="2317" max="2317" width="12" bestFit="1" customWidth="1"/>
    <col min="2318" max="2318" width="8.3984375" bestFit="1" customWidth="1"/>
    <col min="2319" max="2319" width="12.3984375" bestFit="1" customWidth="1"/>
    <col min="2320" max="2320" width="12.59765625" bestFit="1" customWidth="1"/>
    <col min="2321" max="2321" width="11.73046875" bestFit="1" customWidth="1"/>
    <col min="2322" max="2322" width="11.86328125" bestFit="1" customWidth="1"/>
    <col min="2323" max="2323" width="12" bestFit="1" customWidth="1"/>
    <col min="2324" max="2324" width="14.3984375" bestFit="1" customWidth="1"/>
    <col min="2325" max="2325" width="13.59765625" bestFit="1" customWidth="1"/>
    <col min="2326" max="2326" width="13.73046875" bestFit="1" customWidth="1"/>
    <col min="2327" max="2327" width="13.86328125" bestFit="1" customWidth="1"/>
    <col min="2540" max="2540" width="15.3984375" bestFit="1" customWidth="1"/>
    <col min="2541" max="2541" width="11.1328125" bestFit="1" customWidth="1"/>
    <col min="2542" max="2542" width="10.265625" bestFit="1" customWidth="1"/>
    <col min="2543" max="2545" width="7.3984375" customWidth="1"/>
    <col min="2546" max="2550" width="8.59765625" bestFit="1" customWidth="1"/>
    <col min="2551" max="2551" width="9.73046875" bestFit="1" customWidth="1"/>
    <col min="2552" max="2552" width="10.86328125" bestFit="1" customWidth="1"/>
    <col min="2553" max="2553" width="9.73046875" bestFit="1" customWidth="1"/>
    <col min="2554" max="2554" width="10.73046875" bestFit="1" customWidth="1"/>
    <col min="2555" max="2556" width="10.59765625" bestFit="1" customWidth="1"/>
    <col min="2557" max="2557" width="11.59765625" bestFit="1" customWidth="1"/>
    <col min="2558" max="2558" width="9.73046875" bestFit="1" customWidth="1"/>
    <col min="2559" max="2559" width="9.59765625" bestFit="1" customWidth="1"/>
    <col min="2560" max="2561" width="10.59765625" bestFit="1" customWidth="1"/>
    <col min="2562" max="2562" width="11.59765625" bestFit="1" customWidth="1"/>
    <col min="2563" max="2563" width="9.86328125" bestFit="1" customWidth="1"/>
    <col min="2564" max="2564" width="9.73046875" bestFit="1" customWidth="1"/>
    <col min="2565" max="2566" width="10.73046875" bestFit="1" customWidth="1"/>
    <col min="2567" max="2567" width="11.73046875" bestFit="1" customWidth="1"/>
    <col min="2568" max="2568" width="12.265625" bestFit="1" customWidth="1"/>
    <col min="2569" max="2569" width="10.59765625" bestFit="1" customWidth="1"/>
    <col min="2570" max="2570" width="8.59765625" bestFit="1" customWidth="1"/>
    <col min="2571" max="2571" width="11.86328125" bestFit="1" customWidth="1"/>
    <col min="2572" max="2572" width="11" bestFit="1" customWidth="1"/>
    <col min="2573" max="2573" width="12" bestFit="1" customWidth="1"/>
    <col min="2574" max="2574" width="8.3984375" bestFit="1" customWidth="1"/>
    <col min="2575" max="2575" width="12.3984375" bestFit="1" customWidth="1"/>
    <col min="2576" max="2576" width="12.59765625" bestFit="1" customWidth="1"/>
    <col min="2577" max="2577" width="11.73046875" bestFit="1" customWidth="1"/>
    <col min="2578" max="2578" width="11.86328125" bestFit="1" customWidth="1"/>
    <col min="2579" max="2579" width="12" bestFit="1" customWidth="1"/>
    <col min="2580" max="2580" width="14.3984375" bestFit="1" customWidth="1"/>
    <col min="2581" max="2581" width="13.59765625" bestFit="1" customWidth="1"/>
    <col min="2582" max="2582" width="13.73046875" bestFit="1" customWidth="1"/>
    <col min="2583" max="2583" width="13.86328125" bestFit="1" customWidth="1"/>
    <col min="2796" max="2796" width="15.3984375" bestFit="1" customWidth="1"/>
    <col min="2797" max="2797" width="11.1328125" bestFit="1" customWidth="1"/>
    <col min="2798" max="2798" width="10.265625" bestFit="1" customWidth="1"/>
    <col min="2799" max="2801" width="7.3984375" customWidth="1"/>
    <col min="2802" max="2806" width="8.59765625" bestFit="1" customWidth="1"/>
    <col min="2807" max="2807" width="9.73046875" bestFit="1" customWidth="1"/>
    <col min="2808" max="2808" width="10.86328125" bestFit="1" customWidth="1"/>
    <col min="2809" max="2809" width="9.73046875" bestFit="1" customWidth="1"/>
    <col min="2810" max="2810" width="10.73046875" bestFit="1" customWidth="1"/>
    <col min="2811" max="2812" width="10.59765625" bestFit="1" customWidth="1"/>
    <col min="2813" max="2813" width="11.59765625" bestFit="1" customWidth="1"/>
    <col min="2814" max="2814" width="9.73046875" bestFit="1" customWidth="1"/>
    <col min="2815" max="2815" width="9.59765625" bestFit="1" customWidth="1"/>
    <col min="2816" max="2817" width="10.59765625" bestFit="1" customWidth="1"/>
    <col min="2818" max="2818" width="11.59765625" bestFit="1" customWidth="1"/>
    <col min="2819" max="2819" width="9.86328125" bestFit="1" customWidth="1"/>
    <col min="2820" max="2820" width="9.73046875" bestFit="1" customWidth="1"/>
    <col min="2821" max="2822" width="10.73046875" bestFit="1" customWidth="1"/>
    <col min="2823" max="2823" width="11.73046875" bestFit="1" customWidth="1"/>
    <col min="2824" max="2824" width="12.265625" bestFit="1" customWidth="1"/>
    <col min="2825" max="2825" width="10.59765625" bestFit="1" customWidth="1"/>
    <col min="2826" max="2826" width="8.59765625" bestFit="1" customWidth="1"/>
    <col min="2827" max="2827" width="11.86328125" bestFit="1" customWidth="1"/>
    <col min="2828" max="2828" width="11" bestFit="1" customWidth="1"/>
    <col min="2829" max="2829" width="12" bestFit="1" customWidth="1"/>
    <col min="2830" max="2830" width="8.3984375" bestFit="1" customWidth="1"/>
    <col min="2831" max="2831" width="12.3984375" bestFit="1" customWidth="1"/>
    <col min="2832" max="2832" width="12.59765625" bestFit="1" customWidth="1"/>
    <col min="2833" max="2833" width="11.73046875" bestFit="1" customWidth="1"/>
    <col min="2834" max="2834" width="11.86328125" bestFit="1" customWidth="1"/>
    <col min="2835" max="2835" width="12" bestFit="1" customWidth="1"/>
    <col min="2836" max="2836" width="14.3984375" bestFit="1" customWidth="1"/>
    <col min="2837" max="2837" width="13.59765625" bestFit="1" customWidth="1"/>
    <col min="2838" max="2838" width="13.73046875" bestFit="1" customWidth="1"/>
    <col min="2839" max="2839" width="13.86328125" bestFit="1" customWidth="1"/>
    <col min="3052" max="3052" width="15.3984375" bestFit="1" customWidth="1"/>
    <col min="3053" max="3053" width="11.1328125" bestFit="1" customWidth="1"/>
    <col min="3054" max="3054" width="10.265625" bestFit="1" customWidth="1"/>
    <col min="3055" max="3057" width="7.3984375" customWidth="1"/>
    <col min="3058" max="3062" width="8.59765625" bestFit="1" customWidth="1"/>
    <col min="3063" max="3063" width="9.73046875" bestFit="1" customWidth="1"/>
    <col min="3064" max="3064" width="10.86328125" bestFit="1" customWidth="1"/>
    <col min="3065" max="3065" width="9.73046875" bestFit="1" customWidth="1"/>
    <col min="3066" max="3066" width="10.73046875" bestFit="1" customWidth="1"/>
    <col min="3067" max="3068" width="10.59765625" bestFit="1" customWidth="1"/>
    <col min="3069" max="3069" width="11.59765625" bestFit="1" customWidth="1"/>
    <col min="3070" max="3070" width="9.73046875" bestFit="1" customWidth="1"/>
    <col min="3071" max="3071" width="9.59765625" bestFit="1" customWidth="1"/>
    <col min="3072" max="3073" width="10.59765625" bestFit="1" customWidth="1"/>
    <col min="3074" max="3074" width="11.59765625" bestFit="1" customWidth="1"/>
    <col min="3075" max="3075" width="9.86328125" bestFit="1" customWidth="1"/>
    <col min="3076" max="3076" width="9.73046875" bestFit="1" customWidth="1"/>
    <col min="3077" max="3078" width="10.73046875" bestFit="1" customWidth="1"/>
    <col min="3079" max="3079" width="11.73046875" bestFit="1" customWidth="1"/>
    <col min="3080" max="3080" width="12.265625" bestFit="1" customWidth="1"/>
    <col min="3081" max="3081" width="10.59765625" bestFit="1" customWidth="1"/>
    <col min="3082" max="3082" width="8.59765625" bestFit="1" customWidth="1"/>
    <col min="3083" max="3083" width="11.86328125" bestFit="1" customWidth="1"/>
    <col min="3084" max="3084" width="11" bestFit="1" customWidth="1"/>
    <col min="3085" max="3085" width="12" bestFit="1" customWidth="1"/>
    <col min="3086" max="3086" width="8.3984375" bestFit="1" customWidth="1"/>
    <col min="3087" max="3087" width="12.3984375" bestFit="1" customWidth="1"/>
    <col min="3088" max="3088" width="12.59765625" bestFit="1" customWidth="1"/>
    <col min="3089" max="3089" width="11.73046875" bestFit="1" customWidth="1"/>
    <col min="3090" max="3090" width="11.86328125" bestFit="1" customWidth="1"/>
    <col min="3091" max="3091" width="12" bestFit="1" customWidth="1"/>
    <col min="3092" max="3092" width="14.3984375" bestFit="1" customWidth="1"/>
    <col min="3093" max="3093" width="13.59765625" bestFit="1" customWidth="1"/>
    <col min="3094" max="3094" width="13.73046875" bestFit="1" customWidth="1"/>
    <col min="3095" max="3095" width="13.86328125" bestFit="1" customWidth="1"/>
    <col min="3308" max="3308" width="15.3984375" bestFit="1" customWidth="1"/>
    <col min="3309" max="3309" width="11.1328125" bestFit="1" customWidth="1"/>
    <col min="3310" max="3310" width="10.265625" bestFit="1" customWidth="1"/>
    <col min="3311" max="3313" width="7.3984375" customWidth="1"/>
    <col min="3314" max="3318" width="8.59765625" bestFit="1" customWidth="1"/>
    <col min="3319" max="3319" width="9.73046875" bestFit="1" customWidth="1"/>
    <col min="3320" max="3320" width="10.86328125" bestFit="1" customWidth="1"/>
    <col min="3321" max="3321" width="9.73046875" bestFit="1" customWidth="1"/>
    <col min="3322" max="3322" width="10.73046875" bestFit="1" customWidth="1"/>
    <col min="3323" max="3324" width="10.59765625" bestFit="1" customWidth="1"/>
    <col min="3325" max="3325" width="11.59765625" bestFit="1" customWidth="1"/>
    <col min="3326" max="3326" width="9.73046875" bestFit="1" customWidth="1"/>
    <col min="3327" max="3327" width="9.59765625" bestFit="1" customWidth="1"/>
    <col min="3328" max="3329" width="10.59765625" bestFit="1" customWidth="1"/>
    <col min="3330" max="3330" width="11.59765625" bestFit="1" customWidth="1"/>
    <col min="3331" max="3331" width="9.86328125" bestFit="1" customWidth="1"/>
    <col min="3332" max="3332" width="9.73046875" bestFit="1" customWidth="1"/>
    <col min="3333" max="3334" width="10.73046875" bestFit="1" customWidth="1"/>
    <col min="3335" max="3335" width="11.73046875" bestFit="1" customWidth="1"/>
    <col min="3336" max="3336" width="12.265625" bestFit="1" customWidth="1"/>
    <col min="3337" max="3337" width="10.59765625" bestFit="1" customWidth="1"/>
    <col min="3338" max="3338" width="8.59765625" bestFit="1" customWidth="1"/>
    <col min="3339" max="3339" width="11.86328125" bestFit="1" customWidth="1"/>
    <col min="3340" max="3340" width="11" bestFit="1" customWidth="1"/>
    <col min="3341" max="3341" width="12" bestFit="1" customWidth="1"/>
    <col min="3342" max="3342" width="8.3984375" bestFit="1" customWidth="1"/>
    <col min="3343" max="3343" width="12.3984375" bestFit="1" customWidth="1"/>
    <col min="3344" max="3344" width="12.59765625" bestFit="1" customWidth="1"/>
    <col min="3345" max="3345" width="11.73046875" bestFit="1" customWidth="1"/>
    <col min="3346" max="3346" width="11.86328125" bestFit="1" customWidth="1"/>
    <col min="3347" max="3347" width="12" bestFit="1" customWidth="1"/>
    <col min="3348" max="3348" width="14.3984375" bestFit="1" customWidth="1"/>
    <col min="3349" max="3349" width="13.59765625" bestFit="1" customWidth="1"/>
    <col min="3350" max="3350" width="13.73046875" bestFit="1" customWidth="1"/>
    <col min="3351" max="3351" width="13.86328125" bestFit="1" customWidth="1"/>
    <col min="3564" max="3564" width="15.3984375" bestFit="1" customWidth="1"/>
    <col min="3565" max="3565" width="11.1328125" bestFit="1" customWidth="1"/>
    <col min="3566" max="3566" width="10.265625" bestFit="1" customWidth="1"/>
    <col min="3567" max="3569" width="7.3984375" customWidth="1"/>
    <col min="3570" max="3574" width="8.59765625" bestFit="1" customWidth="1"/>
    <col min="3575" max="3575" width="9.73046875" bestFit="1" customWidth="1"/>
    <col min="3576" max="3576" width="10.86328125" bestFit="1" customWidth="1"/>
    <col min="3577" max="3577" width="9.73046875" bestFit="1" customWidth="1"/>
    <col min="3578" max="3578" width="10.73046875" bestFit="1" customWidth="1"/>
    <col min="3579" max="3580" width="10.59765625" bestFit="1" customWidth="1"/>
    <col min="3581" max="3581" width="11.59765625" bestFit="1" customWidth="1"/>
    <col min="3582" max="3582" width="9.73046875" bestFit="1" customWidth="1"/>
    <col min="3583" max="3583" width="9.59765625" bestFit="1" customWidth="1"/>
    <col min="3584" max="3585" width="10.59765625" bestFit="1" customWidth="1"/>
    <col min="3586" max="3586" width="11.59765625" bestFit="1" customWidth="1"/>
    <col min="3587" max="3587" width="9.86328125" bestFit="1" customWidth="1"/>
    <col min="3588" max="3588" width="9.73046875" bestFit="1" customWidth="1"/>
    <col min="3589" max="3590" width="10.73046875" bestFit="1" customWidth="1"/>
    <col min="3591" max="3591" width="11.73046875" bestFit="1" customWidth="1"/>
    <col min="3592" max="3592" width="12.265625" bestFit="1" customWidth="1"/>
    <col min="3593" max="3593" width="10.59765625" bestFit="1" customWidth="1"/>
    <col min="3594" max="3594" width="8.59765625" bestFit="1" customWidth="1"/>
    <col min="3595" max="3595" width="11.86328125" bestFit="1" customWidth="1"/>
    <col min="3596" max="3596" width="11" bestFit="1" customWidth="1"/>
    <col min="3597" max="3597" width="12" bestFit="1" customWidth="1"/>
    <col min="3598" max="3598" width="8.3984375" bestFit="1" customWidth="1"/>
    <col min="3599" max="3599" width="12.3984375" bestFit="1" customWidth="1"/>
    <col min="3600" max="3600" width="12.59765625" bestFit="1" customWidth="1"/>
    <col min="3601" max="3601" width="11.73046875" bestFit="1" customWidth="1"/>
    <col min="3602" max="3602" width="11.86328125" bestFit="1" customWidth="1"/>
    <col min="3603" max="3603" width="12" bestFit="1" customWidth="1"/>
    <col min="3604" max="3604" width="14.3984375" bestFit="1" customWidth="1"/>
    <col min="3605" max="3605" width="13.59765625" bestFit="1" customWidth="1"/>
    <col min="3606" max="3606" width="13.73046875" bestFit="1" customWidth="1"/>
    <col min="3607" max="3607" width="13.86328125" bestFit="1" customWidth="1"/>
    <col min="3820" max="3820" width="15.3984375" bestFit="1" customWidth="1"/>
    <col min="3821" max="3821" width="11.1328125" bestFit="1" customWidth="1"/>
    <col min="3822" max="3822" width="10.265625" bestFit="1" customWidth="1"/>
    <col min="3823" max="3825" width="7.3984375" customWidth="1"/>
    <col min="3826" max="3830" width="8.59765625" bestFit="1" customWidth="1"/>
    <col min="3831" max="3831" width="9.73046875" bestFit="1" customWidth="1"/>
    <col min="3832" max="3832" width="10.86328125" bestFit="1" customWidth="1"/>
    <col min="3833" max="3833" width="9.73046875" bestFit="1" customWidth="1"/>
    <col min="3834" max="3834" width="10.73046875" bestFit="1" customWidth="1"/>
    <col min="3835" max="3836" width="10.59765625" bestFit="1" customWidth="1"/>
    <col min="3837" max="3837" width="11.59765625" bestFit="1" customWidth="1"/>
    <col min="3838" max="3838" width="9.73046875" bestFit="1" customWidth="1"/>
    <col min="3839" max="3839" width="9.59765625" bestFit="1" customWidth="1"/>
    <col min="3840" max="3841" width="10.59765625" bestFit="1" customWidth="1"/>
    <col min="3842" max="3842" width="11.59765625" bestFit="1" customWidth="1"/>
    <col min="3843" max="3843" width="9.86328125" bestFit="1" customWidth="1"/>
    <col min="3844" max="3844" width="9.73046875" bestFit="1" customWidth="1"/>
    <col min="3845" max="3846" width="10.73046875" bestFit="1" customWidth="1"/>
    <col min="3847" max="3847" width="11.73046875" bestFit="1" customWidth="1"/>
    <col min="3848" max="3848" width="12.265625" bestFit="1" customWidth="1"/>
    <col min="3849" max="3849" width="10.59765625" bestFit="1" customWidth="1"/>
    <col min="3850" max="3850" width="8.59765625" bestFit="1" customWidth="1"/>
    <col min="3851" max="3851" width="11.86328125" bestFit="1" customWidth="1"/>
    <col min="3852" max="3852" width="11" bestFit="1" customWidth="1"/>
    <col min="3853" max="3853" width="12" bestFit="1" customWidth="1"/>
    <col min="3854" max="3854" width="8.3984375" bestFit="1" customWidth="1"/>
    <col min="3855" max="3855" width="12.3984375" bestFit="1" customWidth="1"/>
    <col min="3856" max="3856" width="12.59765625" bestFit="1" customWidth="1"/>
    <col min="3857" max="3857" width="11.73046875" bestFit="1" customWidth="1"/>
    <col min="3858" max="3858" width="11.86328125" bestFit="1" customWidth="1"/>
    <col min="3859" max="3859" width="12" bestFit="1" customWidth="1"/>
    <col min="3860" max="3860" width="14.3984375" bestFit="1" customWidth="1"/>
    <col min="3861" max="3861" width="13.59765625" bestFit="1" customWidth="1"/>
    <col min="3862" max="3862" width="13.73046875" bestFit="1" customWidth="1"/>
    <col min="3863" max="3863" width="13.86328125" bestFit="1" customWidth="1"/>
    <col min="4076" max="4076" width="15.3984375" bestFit="1" customWidth="1"/>
    <col min="4077" max="4077" width="11.1328125" bestFit="1" customWidth="1"/>
    <col min="4078" max="4078" width="10.265625" bestFit="1" customWidth="1"/>
    <col min="4079" max="4081" width="7.3984375" customWidth="1"/>
    <col min="4082" max="4086" width="8.59765625" bestFit="1" customWidth="1"/>
    <col min="4087" max="4087" width="9.73046875" bestFit="1" customWidth="1"/>
    <col min="4088" max="4088" width="10.86328125" bestFit="1" customWidth="1"/>
    <col min="4089" max="4089" width="9.73046875" bestFit="1" customWidth="1"/>
    <col min="4090" max="4090" width="10.73046875" bestFit="1" customWidth="1"/>
    <col min="4091" max="4092" width="10.59765625" bestFit="1" customWidth="1"/>
    <col min="4093" max="4093" width="11.59765625" bestFit="1" customWidth="1"/>
    <col min="4094" max="4094" width="9.73046875" bestFit="1" customWidth="1"/>
    <col min="4095" max="4095" width="9.59765625" bestFit="1" customWidth="1"/>
    <col min="4096" max="4097" width="10.59765625" bestFit="1" customWidth="1"/>
    <col min="4098" max="4098" width="11.59765625" bestFit="1" customWidth="1"/>
    <col min="4099" max="4099" width="9.86328125" bestFit="1" customWidth="1"/>
    <col min="4100" max="4100" width="9.73046875" bestFit="1" customWidth="1"/>
    <col min="4101" max="4102" width="10.73046875" bestFit="1" customWidth="1"/>
    <col min="4103" max="4103" width="11.73046875" bestFit="1" customWidth="1"/>
    <col min="4104" max="4104" width="12.265625" bestFit="1" customWidth="1"/>
    <col min="4105" max="4105" width="10.59765625" bestFit="1" customWidth="1"/>
    <col min="4106" max="4106" width="8.59765625" bestFit="1" customWidth="1"/>
    <col min="4107" max="4107" width="11.86328125" bestFit="1" customWidth="1"/>
    <col min="4108" max="4108" width="11" bestFit="1" customWidth="1"/>
    <col min="4109" max="4109" width="12" bestFit="1" customWidth="1"/>
    <col min="4110" max="4110" width="8.3984375" bestFit="1" customWidth="1"/>
    <col min="4111" max="4111" width="12.3984375" bestFit="1" customWidth="1"/>
    <col min="4112" max="4112" width="12.59765625" bestFit="1" customWidth="1"/>
    <col min="4113" max="4113" width="11.73046875" bestFit="1" customWidth="1"/>
    <col min="4114" max="4114" width="11.86328125" bestFit="1" customWidth="1"/>
    <col min="4115" max="4115" width="12" bestFit="1" customWidth="1"/>
    <col min="4116" max="4116" width="14.3984375" bestFit="1" customWidth="1"/>
    <col min="4117" max="4117" width="13.59765625" bestFit="1" customWidth="1"/>
    <col min="4118" max="4118" width="13.73046875" bestFit="1" customWidth="1"/>
    <col min="4119" max="4119" width="13.86328125" bestFit="1" customWidth="1"/>
    <col min="4332" max="4332" width="15.3984375" bestFit="1" customWidth="1"/>
    <col min="4333" max="4333" width="11.1328125" bestFit="1" customWidth="1"/>
    <col min="4334" max="4334" width="10.265625" bestFit="1" customWidth="1"/>
    <col min="4335" max="4337" width="7.3984375" customWidth="1"/>
    <col min="4338" max="4342" width="8.59765625" bestFit="1" customWidth="1"/>
    <col min="4343" max="4343" width="9.73046875" bestFit="1" customWidth="1"/>
    <col min="4344" max="4344" width="10.86328125" bestFit="1" customWidth="1"/>
    <col min="4345" max="4345" width="9.73046875" bestFit="1" customWidth="1"/>
    <col min="4346" max="4346" width="10.73046875" bestFit="1" customWidth="1"/>
    <col min="4347" max="4348" width="10.59765625" bestFit="1" customWidth="1"/>
    <col min="4349" max="4349" width="11.59765625" bestFit="1" customWidth="1"/>
    <col min="4350" max="4350" width="9.73046875" bestFit="1" customWidth="1"/>
    <col min="4351" max="4351" width="9.59765625" bestFit="1" customWidth="1"/>
    <col min="4352" max="4353" width="10.59765625" bestFit="1" customWidth="1"/>
    <col min="4354" max="4354" width="11.59765625" bestFit="1" customWidth="1"/>
    <col min="4355" max="4355" width="9.86328125" bestFit="1" customWidth="1"/>
    <col min="4356" max="4356" width="9.73046875" bestFit="1" customWidth="1"/>
    <col min="4357" max="4358" width="10.73046875" bestFit="1" customWidth="1"/>
    <col min="4359" max="4359" width="11.73046875" bestFit="1" customWidth="1"/>
    <col min="4360" max="4360" width="12.265625" bestFit="1" customWidth="1"/>
    <col min="4361" max="4361" width="10.59765625" bestFit="1" customWidth="1"/>
    <col min="4362" max="4362" width="8.59765625" bestFit="1" customWidth="1"/>
    <col min="4363" max="4363" width="11.86328125" bestFit="1" customWidth="1"/>
    <col min="4364" max="4364" width="11" bestFit="1" customWidth="1"/>
    <col min="4365" max="4365" width="12" bestFit="1" customWidth="1"/>
    <col min="4366" max="4366" width="8.3984375" bestFit="1" customWidth="1"/>
    <col min="4367" max="4367" width="12.3984375" bestFit="1" customWidth="1"/>
    <col min="4368" max="4368" width="12.59765625" bestFit="1" customWidth="1"/>
    <col min="4369" max="4369" width="11.73046875" bestFit="1" customWidth="1"/>
    <col min="4370" max="4370" width="11.86328125" bestFit="1" customWidth="1"/>
    <col min="4371" max="4371" width="12" bestFit="1" customWidth="1"/>
    <col min="4372" max="4372" width="14.3984375" bestFit="1" customWidth="1"/>
    <col min="4373" max="4373" width="13.59765625" bestFit="1" customWidth="1"/>
    <col min="4374" max="4374" width="13.73046875" bestFit="1" customWidth="1"/>
    <col min="4375" max="4375" width="13.86328125" bestFit="1" customWidth="1"/>
    <col min="4588" max="4588" width="15.3984375" bestFit="1" customWidth="1"/>
    <col min="4589" max="4589" width="11.1328125" bestFit="1" customWidth="1"/>
    <col min="4590" max="4590" width="10.265625" bestFit="1" customWidth="1"/>
    <col min="4591" max="4593" width="7.3984375" customWidth="1"/>
    <col min="4594" max="4598" width="8.59765625" bestFit="1" customWidth="1"/>
    <col min="4599" max="4599" width="9.73046875" bestFit="1" customWidth="1"/>
    <col min="4600" max="4600" width="10.86328125" bestFit="1" customWidth="1"/>
    <col min="4601" max="4601" width="9.73046875" bestFit="1" customWidth="1"/>
    <col min="4602" max="4602" width="10.73046875" bestFit="1" customWidth="1"/>
    <col min="4603" max="4604" width="10.59765625" bestFit="1" customWidth="1"/>
    <col min="4605" max="4605" width="11.59765625" bestFit="1" customWidth="1"/>
    <col min="4606" max="4606" width="9.73046875" bestFit="1" customWidth="1"/>
    <col min="4607" max="4607" width="9.59765625" bestFit="1" customWidth="1"/>
    <col min="4608" max="4609" width="10.59765625" bestFit="1" customWidth="1"/>
    <col min="4610" max="4610" width="11.59765625" bestFit="1" customWidth="1"/>
    <col min="4611" max="4611" width="9.86328125" bestFit="1" customWidth="1"/>
    <col min="4612" max="4612" width="9.73046875" bestFit="1" customWidth="1"/>
    <col min="4613" max="4614" width="10.73046875" bestFit="1" customWidth="1"/>
    <col min="4615" max="4615" width="11.73046875" bestFit="1" customWidth="1"/>
    <col min="4616" max="4616" width="12.265625" bestFit="1" customWidth="1"/>
    <col min="4617" max="4617" width="10.59765625" bestFit="1" customWidth="1"/>
    <col min="4618" max="4618" width="8.59765625" bestFit="1" customWidth="1"/>
    <col min="4619" max="4619" width="11.86328125" bestFit="1" customWidth="1"/>
    <col min="4620" max="4620" width="11" bestFit="1" customWidth="1"/>
    <col min="4621" max="4621" width="12" bestFit="1" customWidth="1"/>
    <col min="4622" max="4622" width="8.3984375" bestFit="1" customWidth="1"/>
    <col min="4623" max="4623" width="12.3984375" bestFit="1" customWidth="1"/>
    <col min="4624" max="4624" width="12.59765625" bestFit="1" customWidth="1"/>
    <col min="4625" max="4625" width="11.73046875" bestFit="1" customWidth="1"/>
    <col min="4626" max="4626" width="11.86328125" bestFit="1" customWidth="1"/>
    <col min="4627" max="4627" width="12" bestFit="1" customWidth="1"/>
    <col min="4628" max="4628" width="14.3984375" bestFit="1" customWidth="1"/>
    <col min="4629" max="4629" width="13.59765625" bestFit="1" customWidth="1"/>
    <col min="4630" max="4630" width="13.73046875" bestFit="1" customWidth="1"/>
    <col min="4631" max="4631" width="13.86328125" bestFit="1" customWidth="1"/>
    <col min="4844" max="4844" width="15.3984375" bestFit="1" customWidth="1"/>
    <col min="4845" max="4845" width="11.1328125" bestFit="1" customWidth="1"/>
    <col min="4846" max="4846" width="10.265625" bestFit="1" customWidth="1"/>
    <col min="4847" max="4849" width="7.3984375" customWidth="1"/>
    <col min="4850" max="4854" width="8.59765625" bestFit="1" customWidth="1"/>
    <col min="4855" max="4855" width="9.73046875" bestFit="1" customWidth="1"/>
    <col min="4856" max="4856" width="10.86328125" bestFit="1" customWidth="1"/>
    <col min="4857" max="4857" width="9.73046875" bestFit="1" customWidth="1"/>
    <col min="4858" max="4858" width="10.73046875" bestFit="1" customWidth="1"/>
    <col min="4859" max="4860" width="10.59765625" bestFit="1" customWidth="1"/>
    <col min="4861" max="4861" width="11.59765625" bestFit="1" customWidth="1"/>
    <col min="4862" max="4862" width="9.73046875" bestFit="1" customWidth="1"/>
    <col min="4863" max="4863" width="9.59765625" bestFit="1" customWidth="1"/>
    <col min="4864" max="4865" width="10.59765625" bestFit="1" customWidth="1"/>
    <col min="4866" max="4866" width="11.59765625" bestFit="1" customWidth="1"/>
    <col min="4867" max="4867" width="9.86328125" bestFit="1" customWidth="1"/>
    <col min="4868" max="4868" width="9.73046875" bestFit="1" customWidth="1"/>
    <col min="4869" max="4870" width="10.73046875" bestFit="1" customWidth="1"/>
    <col min="4871" max="4871" width="11.73046875" bestFit="1" customWidth="1"/>
    <col min="4872" max="4872" width="12.265625" bestFit="1" customWidth="1"/>
    <col min="4873" max="4873" width="10.59765625" bestFit="1" customWidth="1"/>
    <col min="4874" max="4874" width="8.59765625" bestFit="1" customWidth="1"/>
    <col min="4875" max="4875" width="11.86328125" bestFit="1" customWidth="1"/>
    <col min="4876" max="4876" width="11" bestFit="1" customWidth="1"/>
    <col min="4877" max="4877" width="12" bestFit="1" customWidth="1"/>
    <col min="4878" max="4878" width="8.3984375" bestFit="1" customWidth="1"/>
    <col min="4879" max="4879" width="12.3984375" bestFit="1" customWidth="1"/>
    <col min="4880" max="4880" width="12.59765625" bestFit="1" customWidth="1"/>
    <col min="4881" max="4881" width="11.73046875" bestFit="1" customWidth="1"/>
    <col min="4882" max="4882" width="11.86328125" bestFit="1" customWidth="1"/>
    <col min="4883" max="4883" width="12" bestFit="1" customWidth="1"/>
    <col min="4884" max="4884" width="14.3984375" bestFit="1" customWidth="1"/>
    <col min="4885" max="4885" width="13.59765625" bestFit="1" customWidth="1"/>
    <col min="4886" max="4886" width="13.73046875" bestFit="1" customWidth="1"/>
    <col min="4887" max="4887" width="13.86328125" bestFit="1" customWidth="1"/>
    <col min="5100" max="5100" width="15.3984375" bestFit="1" customWidth="1"/>
    <col min="5101" max="5101" width="11.1328125" bestFit="1" customWidth="1"/>
    <col min="5102" max="5102" width="10.265625" bestFit="1" customWidth="1"/>
    <col min="5103" max="5105" width="7.3984375" customWidth="1"/>
    <col min="5106" max="5110" width="8.59765625" bestFit="1" customWidth="1"/>
    <col min="5111" max="5111" width="9.73046875" bestFit="1" customWidth="1"/>
    <col min="5112" max="5112" width="10.86328125" bestFit="1" customWidth="1"/>
    <col min="5113" max="5113" width="9.73046875" bestFit="1" customWidth="1"/>
    <col min="5114" max="5114" width="10.73046875" bestFit="1" customWidth="1"/>
    <col min="5115" max="5116" width="10.59765625" bestFit="1" customWidth="1"/>
    <col min="5117" max="5117" width="11.59765625" bestFit="1" customWidth="1"/>
    <col min="5118" max="5118" width="9.73046875" bestFit="1" customWidth="1"/>
    <col min="5119" max="5119" width="9.59765625" bestFit="1" customWidth="1"/>
    <col min="5120" max="5121" width="10.59765625" bestFit="1" customWidth="1"/>
    <col min="5122" max="5122" width="11.59765625" bestFit="1" customWidth="1"/>
    <col min="5123" max="5123" width="9.86328125" bestFit="1" customWidth="1"/>
    <col min="5124" max="5124" width="9.73046875" bestFit="1" customWidth="1"/>
    <col min="5125" max="5126" width="10.73046875" bestFit="1" customWidth="1"/>
    <col min="5127" max="5127" width="11.73046875" bestFit="1" customWidth="1"/>
    <col min="5128" max="5128" width="12.265625" bestFit="1" customWidth="1"/>
    <col min="5129" max="5129" width="10.59765625" bestFit="1" customWidth="1"/>
    <col min="5130" max="5130" width="8.59765625" bestFit="1" customWidth="1"/>
    <col min="5131" max="5131" width="11.86328125" bestFit="1" customWidth="1"/>
    <col min="5132" max="5132" width="11" bestFit="1" customWidth="1"/>
    <col min="5133" max="5133" width="12" bestFit="1" customWidth="1"/>
    <col min="5134" max="5134" width="8.3984375" bestFit="1" customWidth="1"/>
    <col min="5135" max="5135" width="12.3984375" bestFit="1" customWidth="1"/>
    <col min="5136" max="5136" width="12.59765625" bestFit="1" customWidth="1"/>
    <col min="5137" max="5137" width="11.73046875" bestFit="1" customWidth="1"/>
    <col min="5138" max="5138" width="11.86328125" bestFit="1" customWidth="1"/>
    <col min="5139" max="5139" width="12" bestFit="1" customWidth="1"/>
    <col min="5140" max="5140" width="14.3984375" bestFit="1" customWidth="1"/>
    <col min="5141" max="5141" width="13.59765625" bestFit="1" customWidth="1"/>
    <col min="5142" max="5142" width="13.73046875" bestFit="1" customWidth="1"/>
    <col min="5143" max="5143" width="13.86328125" bestFit="1" customWidth="1"/>
    <col min="5356" max="5356" width="15.3984375" bestFit="1" customWidth="1"/>
    <col min="5357" max="5357" width="11.1328125" bestFit="1" customWidth="1"/>
    <col min="5358" max="5358" width="10.265625" bestFit="1" customWidth="1"/>
    <col min="5359" max="5361" width="7.3984375" customWidth="1"/>
    <col min="5362" max="5366" width="8.59765625" bestFit="1" customWidth="1"/>
    <col min="5367" max="5367" width="9.73046875" bestFit="1" customWidth="1"/>
    <col min="5368" max="5368" width="10.86328125" bestFit="1" customWidth="1"/>
    <col min="5369" max="5369" width="9.73046875" bestFit="1" customWidth="1"/>
    <col min="5370" max="5370" width="10.73046875" bestFit="1" customWidth="1"/>
    <col min="5371" max="5372" width="10.59765625" bestFit="1" customWidth="1"/>
    <col min="5373" max="5373" width="11.59765625" bestFit="1" customWidth="1"/>
    <col min="5374" max="5374" width="9.73046875" bestFit="1" customWidth="1"/>
    <col min="5375" max="5375" width="9.59765625" bestFit="1" customWidth="1"/>
    <col min="5376" max="5377" width="10.59765625" bestFit="1" customWidth="1"/>
    <col min="5378" max="5378" width="11.59765625" bestFit="1" customWidth="1"/>
    <col min="5379" max="5379" width="9.86328125" bestFit="1" customWidth="1"/>
    <col min="5380" max="5380" width="9.73046875" bestFit="1" customWidth="1"/>
    <col min="5381" max="5382" width="10.73046875" bestFit="1" customWidth="1"/>
    <col min="5383" max="5383" width="11.73046875" bestFit="1" customWidth="1"/>
    <col min="5384" max="5384" width="12.265625" bestFit="1" customWidth="1"/>
    <col min="5385" max="5385" width="10.59765625" bestFit="1" customWidth="1"/>
    <col min="5386" max="5386" width="8.59765625" bestFit="1" customWidth="1"/>
    <col min="5387" max="5387" width="11.86328125" bestFit="1" customWidth="1"/>
    <col min="5388" max="5388" width="11" bestFit="1" customWidth="1"/>
    <col min="5389" max="5389" width="12" bestFit="1" customWidth="1"/>
    <col min="5390" max="5390" width="8.3984375" bestFit="1" customWidth="1"/>
    <col min="5391" max="5391" width="12.3984375" bestFit="1" customWidth="1"/>
    <col min="5392" max="5392" width="12.59765625" bestFit="1" customWidth="1"/>
    <col min="5393" max="5393" width="11.73046875" bestFit="1" customWidth="1"/>
    <col min="5394" max="5394" width="11.86328125" bestFit="1" customWidth="1"/>
    <col min="5395" max="5395" width="12" bestFit="1" customWidth="1"/>
    <col min="5396" max="5396" width="14.3984375" bestFit="1" customWidth="1"/>
    <col min="5397" max="5397" width="13.59765625" bestFit="1" customWidth="1"/>
    <col min="5398" max="5398" width="13.73046875" bestFit="1" customWidth="1"/>
    <col min="5399" max="5399" width="13.86328125" bestFit="1" customWidth="1"/>
    <col min="5612" max="5612" width="15.3984375" bestFit="1" customWidth="1"/>
    <col min="5613" max="5613" width="11.1328125" bestFit="1" customWidth="1"/>
    <col min="5614" max="5614" width="10.265625" bestFit="1" customWidth="1"/>
    <col min="5615" max="5617" width="7.3984375" customWidth="1"/>
    <col min="5618" max="5622" width="8.59765625" bestFit="1" customWidth="1"/>
    <col min="5623" max="5623" width="9.73046875" bestFit="1" customWidth="1"/>
    <col min="5624" max="5624" width="10.86328125" bestFit="1" customWidth="1"/>
    <col min="5625" max="5625" width="9.73046875" bestFit="1" customWidth="1"/>
    <col min="5626" max="5626" width="10.73046875" bestFit="1" customWidth="1"/>
    <col min="5627" max="5628" width="10.59765625" bestFit="1" customWidth="1"/>
    <col min="5629" max="5629" width="11.59765625" bestFit="1" customWidth="1"/>
    <col min="5630" max="5630" width="9.73046875" bestFit="1" customWidth="1"/>
    <col min="5631" max="5631" width="9.59765625" bestFit="1" customWidth="1"/>
    <col min="5632" max="5633" width="10.59765625" bestFit="1" customWidth="1"/>
    <col min="5634" max="5634" width="11.59765625" bestFit="1" customWidth="1"/>
    <col min="5635" max="5635" width="9.86328125" bestFit="1" customWidth="1"/>
    <col min="5636" max="5636" width="9.73046875" bestFit="1" customWidth="1"/>
    <col min="5637" max="5638" width="10.73046875" bestFit="1" customWidth="1"/>
    <col min="5639" max="5639" width="11.73046875" bestFit="1" customWidth="1"/>
    <col min="5640" max="5640" width="12.265625" bestFit="1" customWidth="1"/>
    <col min="5641" max="5641" width="10.59765625" bestFit="1" customWidth="1"/>
    <col min="5642" max="5642" width="8.59765625" bestFit="1" customWidth="1"/>
    <col min="5643" max="5643" width="11.86328125" bestFit="1" customWidth="1"/>
    <col min="5644" max="5644" width="11" bestFit="1" customWidth="1"/>
    <col min="5645" max="5645" width="12" bestFit="1" customWidth="1"/>
    <col min="5646" max="5646" width="8.3984375" bestFit="1" customWidth="1"/>
    <col min="5647" max="5647" width="12.3984375" bestFit="1" customWidth="1"/>
    <col min="5648" max="5648" width="12.59765625" bestFit="1" customWidth="1"/>
    <col min="5649" max="5649" width="11.73046875" bestFit="1" customWidth="1"/>
    <col min="5650" max="5650" width="11.86328125" bestFit="1" customWidth="1"/>
    <col min="5651" max="5651" width="12" bestFit="1" customWidth="1"/>
    <col min="5652" max="5652" width="14.3984375" bestFit="1" customWidth="1"/>
    <col min="5653" max="5653" width="13.59765625" bestFit="1" customWidth="1"/>
    <col min="5654" max="5654" width="13.73046875" bestFit="1" customWidth="1"/>
    <col min="5655" max="5655" width="13.86328125" bestFit="1" customWidth="1"/>
    <col min="5868" max="5868" width="15.3984375" bestFit="1" customWidth="1"/>
    <col min="5869" max="5869" width="11.1328125" bestFit="1" customWidth="1"/>
    <col min="5870" max="5870" width="10.265625" bestFit="1" customWidth="1"/>
    <col min="5871" max="5873" width="7.3984375" customWidth="1"/>
    <col min="5874" max="5878" width="8.59765625" bestFit="1" customWidth="1"/>
    <col min="5879" max="5879" width="9.73046875" bestFit="1" customWidth="1"/>
    <col min="5880" max="5880" width="10.86328125" bestFit="1" customWidth="1"/>
    <col min="5881" max="5881" width="9.73046875" bestFit="1" customWidth="1"/>
    <col min="5882" max="5882" width="10.73046875" bestFit="1" customWidth="1"/>
    <col min="5883" max="5884" width="10.59765625" bestFit="1" customWidth="1"/>
    <col min="5885" max="5885" width="11.59765625" bestFit="1" customWidth="1"/>
    <col min="5886" max="5886" width="9.73046875" bestFit="1" customWidth="1"/>
    <col min="5887" max="5887" width="9.59765625" bestFit="1" customWidth="1"/>
    <col min="5888" max="5889" width="10.59765625" bestFit="1" customWidth="1"/>
    <col min="5890" max="5890" width="11.59765625" bestFit="1" customWidth="1"/>
    <col min="5891" max="5891" width="9.86328125" bestFit="1" customWidth="1"/>
    <col min="5892" max="5892" width="9.73046875" bestFit="1" customWidth="1"/>
    <col min="5893" max="5894" width="10.73046875" bestFit="1" customWidth="1"/>
    <col min="5895" max="5895" width="11.73046875" bestFit="1" customWidth="1"/>
    <col min="5896" max="5896" width="12.265625" bestFit="1" customWidth="1"/>
    <col min="5897" max="5897" width="10.59765625" bestFit="1" customWidth="1"/>
    <col min="5898" max="5898" width="8.59765625" bestFit="1" customWidth="1"/>
    <col min="5899" max="5899" width="11.86328125" bestFit="1" customWidth="1"/>
    <col min="5900" max="5900" width="11" bestFit="1" customWidth="1"/>
    <col min="5901" max="5901" width="12" bestFit="1" customWidth="1"/>
    <col min="5902" max="5902" width="8.3984375" bestFit="1" customWidth="1"/>
    <col min="5903" max="5903" width="12.3984375" bestFit="1" customWidth="1"/>
    <col min="5904" max="5904" width="12.59765625" bestFit="1" customWidth="1"/>
    <col min="5905" max="5905" width="11.73046875" bestFit="1" customWidth="1"/>
    <col min="5906" max="5906" width="11.86328125" bestFit="1" customWidth="1"/>
    <col min="5907" max="5907" width="12" bestFit="1" customWidth="1"/>
    <col min="5908" max="5908" width="14.3984375" bestFit="1" customWidth="1"/>
    <col min="5909" max="5909" width="13.59765625" bestFit="1" customWidth="1"/>
    <col min="5910" max="5910" width="13.73046875" bestFit="1" customWidth="1"/>
    <col min="5911" max="5911" width="13.86328125" bestFit="1" customWidth="1"/>
    <col min="6124" max="6124" width="15.3984375" bestFit="1" customWidth="1"/>
    <col min="6125" max="6125" width="11.1328125" bestFit="1" customWidth="1"/>
    <col min="6126" max="6126" width="10.265625" bestFit="1" customWidth="1"/>
    <col min="6127" max="6129" width="7.3984375" customWidth="1"/>
    <col min="6130" max="6134" width="8.59765625" bestFit="1" customWidth="1"/>
    <col min="6135" max="6135" width="9.73046875" bestFit="1" customWidth="1"/>
    <col min="6136" max="6136" width="10.86328125" bestFit="1" customWidth="1"/>
    <col min="6137" max="6137" width="9.73046875" bestFit="1" customWidth="1"/>
    <col min="6138" max="6138" width="10.73046875" bestFit="1" customWidth="1"/>
    <col min="6139" max="6140" width="10.59765625" bestFit="1" customWidth="1"/>
    <col min="6141" max="6141" width="11.59765625" bestFit="1" customWidth="1"/>
    <col min="6142" max="6142" width="9.73046875" bestFit="1" customWidth="1"/>
    <col min="6143" max="6143" width="9.59765625" bestFit="1" customWidth="1"/>
    <col min="6144" max="6145" width="10.59765625" bestFit="1" customWidth="1"/>
    <col min="6146" max="6146" width="11.59765625" bestFit="1" customWidth="1"/>
    <col min="6147" max="6147" width="9.86328125" bestFit="1" customWidth="1"/>
    <col min="6148" max="6148" width="9.73046875" bestFit="1" customWidth="1"/>
    <col min="6149" max="6150" width="10.73046875" bestFit="1" customWidth="1"/>
    <col min="6151" max="6151" width="11.73046875" bestFit="1" customWidth="1"/>
    <col min="6152" max="6152" width="12.265625" bestFit="1" customWidth="1"/>
    <col min="6153" max="6153" width="10.59765625" bestFit="1" customWidth="1"/>
    <col min="6154" max="6154" width="8.59765625" bestFit="1" customWidth="1"/>
    <col min="6155" max="6155" width="11.86328125" bestFit="1" customWidth="1"/>
    <col min="6156" max="6156" width="11" bestFit="1" customWidth="1"/>
    <col min="6157" max="6157" width="12" bestFit="1" customWidth="1"/>
    <col min="6158" max="6158" width="8.3984375" bestFit="1" customWidth="1"/>
    <col min="6159" max="6159" width="12.3984375" bestFit="1" customWidth="1"/>
    <col min="6160" max="6160" width="12.59765625" bestFit="1" customWidth="1"/>
    <col min="6161" max="6161" width="11.73046875" bestFit="1" customWidth="1"/>
    <col min="6162" max="6162" width="11.86328125" bestFit="1" customWidth="1"/>
    <col min="6163" max="6163" width="12" bestFit="1" customWidth="1"/>
    <col min="6164" max="6164" width="14.3984375" bestFit="1" customWidth="1"/>
    <col min="6165" max="6165" width="13.59765625" bestFit="1" customWidth="1"/>
    <col min="6166" max="6166" width="13.73046875" bestFit="1" customWidth="1"/>
    <col min="6167" max="6167" width="13.86328125" bestFit="1" customWidth="1"/>
    <col min="6380" max="6380" width="15.3984375" bestFit="1" customWidth="1"/>
    <col min="6381" max="6381" width="11.1328125" bestFit="1" customWidth="1"/>
    <col min="6382" max="6382" width="10.265625" bestFit="1" customWidth="1"/>
    <col min="6383" max="6385" width="7.3984375" customWidth="1"/>
    <col min="6386" max="6390" width="8.59765625" bestFit="1" customWidth="1"/>
    <col min="6391" max="6391" width="9.73046875" bestFit="1" customWidth="1"/>
    <col min="6392" max="6392" width="10.86328125" bestFit="1" customWidth="1"/>
    <col min="6393" max="6393" width="9.73046875" bestFit="1" customWidth="1"/>
    <col min="6394" max="6394" width="10.73046875" bestFit="1" customWidth="1"/>
    <col min="6395" max="6396" width="10.59765625" bestFit="1" customWidth="1"/>
    <col min="6397" max="6397" width="11.59765625" bestFit="1" customWidth="1"/>
    <col min="6398" max="6398" width="9.73046875" bestFit="1" customWidth="1"/>
    <col min="6399" max="6399" width="9.59765625" bestFit="1" customWidth="1"/>
    <col min="6400" max="6401" width="10.59765625" bestFit="1" customWidth="1"/>
    <col min="6402" max="6402" width="11.59765625" bestFit="1" customWidth="1"/>
    <col min="6403" max="6403" width="9.86328125" bestFit="1" customWidth="1"/>
    <col min="6404" max="6404" width="9.73046875" bestFit="1" customWidth="1"/>
    <col min="6405" max="6406" width="10.73046875" bestFit="1" customWidth="1"/>
    <col min="6407" max="6407" width="11.73046875" bestFit="1" customWidth="1"/>
    <col min="6408" max="6408" width="12.265625" bestFit="1" customWidth="1"/>
    <col min="6409" max="6409" width="10.59765625" bestFit="1" customWidth="1"/>
    <col min="6410" max="6410" width="8.59765625" bestFit="1" customWidth="1"/>
    <col min="6411" max="6411" width="11.86328125" bestFit="1" customWidth="1"/>
    <col min="6412" max="6412" width="11" bestFit="1" customWidth="1"/>
    <col min="6413" max="6413" width="12" bestFit="1" customWidth="1"/>
    <col min="6414" max="6414" width="8.3984375" bestFit="1" customWidth="1"/>
    <col min="6415" max="6415" width="12.3984375" bestFit="1" customWidth="1"/>
    <col min="6416" max="6416" width="12.59765625" bestFit="1" customWidth="1"/>
    <col min="6417" max="6417" width="11.73046875" bestFit="1" customWidth="1"/>
    <col min="6418" max="6418" width="11.86328125" bestFit="1" customWidth="1"/>
    <col min="6419" max="6419" width="12" bestFit="1" customWidth="1"/>
    <col min="6420" max="6420" width="14.3984375" bestFit="1" customWidth="1"/>
    <col min="6421" max="6421" width="13.59765625" bestFit="1" customWidth="1"/>
    <col min="6422" max="6422" width="13.73046875" bestFit="1" customWidth="1"/>
    <col min="6423" max="6423" width="13.86328125" bestFit="1" customWidth="1"/>
    <col min="6636" max="6636" width="15.3984375" bestFit="1" customWidth="1"/>
    <col min="6637" max="6637" width="11.1328125" bestFit="1" customWidth="1"/>
    <col min="6638" max="6638" width="10.265625" bestFit="1" customWidth="1"/>
    <col min="6639" max="6641" width="7.3984375" customWidth="1"/>
    <col min="6642" max="6646" width="8.59765625" bestFit="1" customWidth="1"/>
    <col min="6647" max="6647" width="9.73046875" bestFit="1" customWidth="1"/>
    <col min="6648" max="6648" width="10.86328125" bestFit="1" customWidth="1"/>
    <col min="6649" max="6649" width="9.73046875" bestFit="1" customWidth="1"/>
    <col min="6650" max="6650" width="10.73046875" bestFit="1" customWidth="1"/>
    <col min="6651" max="6652" width="10.59765625" bestFit="1" customWidth="1"/>
    <col min="6653" max="6653" width="11.59765625" bestFit="1" customWidth="1"/>
    <col min="6654" max="6654" width="9.73046875" bestFit="1" customWidth="1"/>
    <col min="6655" max="6655" width="9.59765625" bestFit="1" customWidth="1"/>
    <col min="6656" max="6657" width="10.59765625" bestFit="1" customWidth="1"/>
    <col min="6658" max="6658" width="11.59765625" bestFit="1" customWidth="1"/>
    <col min="6659" max="6659" width="9.86328125" bestFit="1" customWidth="1"/>
    <col min="6660" max="6660" width="9.73046875" bestFit="1" customWidth="1"/>
    <col min="6661" max="6662" width="10.73046875" bestFit="1" customWidth="1"/>
    <col min="6663" max="6663" width="11.73046875" bestFit="1" customWidth="1"/>
    <col min="6664" max="6664" width="12.265625" bestFit="1" customWidth="1"/>
    <col min="6665" max="6665" width="10.59765625" bestFit="1" customWidth="1"/>
    <col min="6666" max="6666" width="8.59765625" bestFit="1" customWidth="1"/>
    <col min="6667" max="6667" width="11.86328125" bestFit="1" customWidth="1"/>
    <col min="6668" max="6668" width="11" bestFit="1" customWidth="1"/>
    <col min="6669" max="6669" width="12" bestFit="1" customWidth="1"/>
    <col min="6670" max="6670" width="8.3984375" bestFit="1" customWidth="1"/>
    <col min="6671" max="6671" width="12.3984375" bestFit="1" customWidth="1"/>
    <col min="6672" max="6672" width="12.59765625" bestFit="1" customWidth="1"/>
    <col min="6673" max="6673" width="11.73046875" bestFit="1" customWidth="1"/>
    <col min="6674" max="6674" width="11.86328125" bestFit="1" customWidth="1"/>
    <col min="6675" max="6675" width="12" bestFit="1" customWidth="1"/>
    <col min="6676" max="6676" width="14.3984375" bestFit="1" customWidth="1"/>
    <col min="6677" max="6677" width="13.59765625" bestFit="1" customWidth="1"/>
    <col min="6678" max="6678" width="13.73046875" bestFit="1" customWidth="1"/>
    <col min="6679" max="6679" width="13.86328125" bestFit="1" customWidth="1"/>
    <col min="6892" max="6892" width="15.3984375" bestFit="1" customWidth="1"/>
    <col min="6893" max="6893" width="11.1328125" bestFit="1" customWidth="1"/>
    <col min="6894" max="6894" width="10.265625" bestFit="1" customWidth="1"/>
    <col min="6895" max="6897" width="7.3984375" customWidth="1"/>
    <col min="6898" max="6902" width="8.59765625" bestFit="1" customWidth="1"/>
    <col min="6903" max="6903" width="9.73046875" bestFit="1" customWidth="1"/>
    <col min="6904" max="6904" width="10.86328125" bestFit="1" customWidth="1"/>
    <col min="6905" max="6905" width="9.73046875" bestFit="1" customWidth="1"/>
    <col min="6906" max="6906" width="10.73046875" bestFit="1" customWidth="1"/>
    <col min="6907" max="6908" width="10.59765625" bestFit="1" customWidth="1"/>
    <col min="6909" max="6909" width="11.59765625" bestFit="1" customWidth="1"/>
    <col min="6910" max="6910" width="9.73046875" bestFit="1" customWidth="1"/>
    <col min="6911" max="6911" width="9.59765625" bestFit="1" customWidth="1"/>
    <col min="6912" max="6913" width="10.59765625" bestFit="1" customWidth="1"/>
    <col min="6914" max="6914" width="11.59765625" bestFit="1" customWidth="1"/>
    <col min="6915" max="6915" width="9.86328125" bestFit="1" customWidth="1"/>
    <col min="6916" max="6916" width="9.73046875" bestFit="1" customWidth="1"/>
    <col min="6917" max="6918" width="10.73046875" bestFit="1" customWidth="1"/>
    <col min="6919" max="6919" width="11.73046875" bestFit="1" customWidth="1"/>
    <col min="6920" max="6920" width="12.265625" bestFit="1" customWidth="1"/>
    <col min="6921" max="6921" width="10.59765625" bestFit="1" customWidth="1"/>
    <col min="6922" max="6922" width="8.59765625" bestFit="1" customWidth="1"/>
    <col min="6923" max="6923" width="11.86328125" bestFit="1" customWidth="1"/>
    <col min="6924" max="6924" width="11" bestFit="1" customWidth="1"/>
    <col min="6925" max="6925" width="12" bestFit="1" customWidth="1"/>
    <col min="6926" max="6926" width="8.3984375" bestFit="1" customWidth="1"/>
    <col min="6927" max="6927" width="12.3984375" bestFit="1" customWidth="1"/>
    <col min="6928" max="6928" width="12.59765625" bestFit="1" customWidth="1"/>
    <col min="6929" max="6929" width="11.73046875" bestFit="1" customWidth="1"/>
    <col min="6930" max="6930" width="11.86328125" bestFit="1" customWidth="1"/>
    <col min="6931" max="6931" width="12" bestFit="1" customWidth="1"/>
    <col min="6932" max="6932" width="14.3984375" bestFit="1" customWidth="1"/>
    <col min="6933" max="6933" width="13.59765625" bestFit="1" customWidth="1"/>
    <col min="6934" max="6934" width="13.73046875" bestFit="1" customWidth="1"/>
    <col min="6935" max="6935" width="13.86328125" bestFit="1" customWidth="1"/>
    <col min="7148" max="7148" width="15.3984375" bestFit="1" customWidth="1"/>
    <col min="7149" max="7149" width="11.1328125" bestFit="1" customWidth="1"/>
    <col min="7150" max="7150" width="10.265625" bestFit="1" customWidth="1"/>
    <col min="7151" max="7153" width="7.3984375" customWidth="1"/>
    <col min="7154" max="7158" width="8.59765625" bestFit="1" customWidth="1"/>
    <col min="7159" max="7159" width="9.73046875" bestFit="1" customWidth="1"/>
    <col min="7160" max="7160" width="10.86328125" bestFit="1" customWidth="1"/>
    <col min="7161" max="7161" width="9.73046875" bestFit="1" customWidth="1"/>
    <col min="7162" max="7162" width="10.73046875" bestFit="1" customWidth="1"/>
    <col min="7163" max="7164" width="10.59765625" bestFit="1" customWidth="1"/>
    <col min="7165" max="7165" width="11.59765625" bestFit="1" customWidth="1"/>
    <col min="7166" max="7166" width="9.73046875" bestFit="1" customWidth="1"/>
    <col min="7167" max="7167" width="9.59765625" bestFit="1" customWidth="1"/>
    <col min="7168" max="7169" width="10.59765625" bestFit="1" customWidth="1"/>
    <col min="7170" max="7170" width="11.59765625" bestFit="1" customWidth="1"/>
    <col min="7171" max="7171" width="9.86328125" bestFit="1" customWidth="1"/>
    <col min="7172" max="7172" width="9.73046875" bestFit="1" customWidth="1"/>
    <col min="7173" max="7174" width="10.73046875" bestFit="1" customWidth="1"/>
    <col min="7175" max="7175" width="11.73046875" bestFit="1" customWidth="1"/>
    <col min="7176" max="7176" width="12.265625" bestFit="1" customWidth="1"/>
    <col min="7177" max="7177" width="10.59765625" bestFit="1" customWidth="1"/>
    <col min="7178" max="7178" width="8.59765625" bestFit="1" customWidth="1"/>
    <col min="7179" max="7179" width="11.86328125" bestFit="1" customWidth="1"/>
    <col min="7180" max="7180" width="11" bestFit="1" customWidth="1"/>
    <col min="7181" max="7181" width="12" bestFit="1" customWidth="1"/>
    <col min="7182" max="7182" width="8.3984375" bestFit="1" customWidth="1"/>
    <col min="7183" max="7183" width="12.3984375" bestFit="1" customWidth="1"/>
    <col min="7184" max="7184" width="12.59765625" bestFit="1" customWidth="1"/>
    <col min="7185" max="7185" width="11.73046875" bestFit="1" customWidth="1"/>
    <col min="7186" max="7186" width="11.86328125" bestFit="1" customWidth="1"/>
    <col min="7187" max="7187" width="12" bestFit="1" customWidth="1"/>
    <col min="7188" max="7188" width="14.3984375" bestFit="1" customWidth="1"/>
    <col min="7189" max="7189" width="13.59765625" bestFit="1" customWidth="1"/>
    <col min="7190" max="7190" width="13.73046875" bestFit="1" customWidth="1"/>
    <col min="7191" max="7191" width="13.86328125" bestFit="1" customWidth="1"/>
    <col min="7404" max="7404" width="15.3984375" bestFit="1" customWidth="1"/>
    <col min="7405" max="7405" width="11.1328125" bestFit="1" customWidth="1"/>
    <col min="7406" max="7406" width="10.265625" bestFit="1" customWidth="1"/>
    <col min="7407" max="7409" width="7.3984375" customWidth="1"/>
    <col min="7410" max="7414" width="8.59765625" bestFit="1" customWidth="1"/>
    <col min="7415" max="7415" width="9.73046875" bestFit="1" customWidth="1"/>
    <col min="7416" max="7416" width="10.86328125" bestFit="1" customWidth="1"/>
    <col min="7417" max="7417" width="9.73046875" bestFit="1" customWidth="1"/>
    <col min="7418" max="7418" width="10.73046875" bestFit="1" customWidth="1"/>
    <col min="7419" max="7420" width="10.59765625" bestFit="1" customWidth="1"/>
    <col min="7421" max="7421" width="11.59765625" bestFit="1" customWidth="1"/>
    <col min="7422" max="7422" width="9.73046875" bestFit="1" customWidth="1"/>
    <col min="7423" max="7423" width="9.59765625" bestFit="1" customWidth="1"/>
    <col min="7424" max="7425" width="10.59765625" bestFit="1" customWidth="1"/>
    <col min="7426" max="7426" width="11.59765625" bestFit="1" customWidth="1"/>
    <col min="7427" max="7427" width="9.86328125" bestFit="1" customWidth="1"/>
    <col min="7428" max="7428" width="9.73046875" bestFit="1" customWidth="1"/>
    <col min="7429" max="7430" width="10.73046875" bestFit="1" customWidth="1"/>
    <col min="7431" max="7431" width="11.73046875" bestFit="1" customWidth="1"/>
    <col min="7432" max="7432" width="12.265625" bestFit="1" customWidth="1"/>
    <col min="7433" max="7433" width="10.59765625" bestFit="1" customWidth="1"/>
    <col min="7434" max="7434" width="8.59765625" bestFit="1" customWidth="1"/>
    <col min="7435" max="7435" width="11.86328125" bestFit="1" customWidth="1"/>
    <col min="7436" max="7436" width="11" bestFit="1" customWidth="1"/>
    <col min="7437" max="7437" width="12" bestFit="1" customWidth="1"/>
    <col min="7438" max="7438" width="8.3984375" bestFit="1" customWidth="1"/>
    <col min="7439" max="7439" width="12.3984375" bestFit="1" customWidth="1"/>
    <col min="7440" max="7440" width="12.59765625" bestFit="1" customWidth="1"/>
    <col min="7441" max="7441" width="11.73046875" bestFit="1" customWidth="1"/>
    <col min="7442" max="7442" width="11.86328125" bestFit="1" customWidth="1"/>
    <col min="7443" max="7443" width="12" bestFit="1" customWidth="1"/>
    <col min="7444" max="7444" width="14.3984375" bestFit="1" customWidth="1"/>
    <col min="7445" max="7445" width="13.59765625" bestFit="1" customWidth="1"/>
    <col min="7446" max="7446" width="13.73046875" bestFit="1" customWidth="1"/>
    <col min="7447" max="7447" width="13.86328125" bestFit="1" customWidth="1"/>
    <col min="7660" max="7660" width="15.3984375" bestFit="1" customWidth="1"/>
    <col min="7661" max="7661" width="11.1328125" bestFit="1" customWidth="1"/>
    <col min="7662" max="7662" width="10.265625" bestFit="1" customWidth="1"/>
    <col min="7663" max="7665" width="7.3984375" customWidth="1"/>
    <col min="7666" max="7670" width="8.59765625" bestFit="1" customWidth="1"/>
    <col min="7671" max="7671" width="9.73046875" bestFit="1" customWidth="1"/>
    <col min="7672" max="7672" width="10.86328125" bestFit="1" customWidth="1"/>
    <col min="7673" max="7673" width="9.73046875" bestFit="1" customWidth="1"/>
    <col min="7674" max="7674" width="10.73046875" bestFit="1" customWidth="1"/>
    <col min="7675" max="7676" width="10.59765625" bestFit="1" customWidth="1"/>
    <col min="7677" max="7677" width="11.59765625" bestFit="1" customWidth="1"/>
    <col min="7678" max="7678" width="9.73046875" bestFit="1" customWidth="1"/>
    <col min="7679" max="7679" width="9.59765625" bestFit="1" customWidth="1"/>
    <col min="7680" max="7681" width="10.59765625" bestFit="1" customWidth="1"/>
    <col min="7682" max="7682" width="11.59765625" bestFit="1" customWidth="1"/>
    <col min="7683" max="7683" width="9.86328125" bestFit="1" customWidth="1"/>
    <col min="7684" max="7684" width="9.73046875" bestFit="1" customWidth="1"/>
    <col min="7685" max="7686" width="10.73046875" bestFit="1" customWidth="1"/>
    <col min="7687" max="7687" width="11.73046875" bestFit="1" customWidth="1"/>
    <col min="7688" max="7688" width="12.265625" bestFit="1" customWidth="1"/>
    <col min="7689" max="7689" width="10.59765625" bestFit="1" customWidth="1"/>
    <col min="7690" max="7690" width="8.59765625" bestFit="1" customWidth="1"/>
    <col min="7691" max="7691" width="11.86328125" bestFit="1" customWidth="1"/>
    <col min="7692" max="7692" width="11" bestFit="1" customWidth="1"/>
    <col min="7693" max="7693" width="12" bestFit="1" customWidth="1"/>
    <col min="7694" max="7694" width="8.3984375" bestFit="1" customWidth="1"/>
    <col min="7695" max="7695" width="12.3984375" bestFit="1" customWidth="1"/>
    <col min="7696" max="7696" width="12.59765625" bestFit="1" customWidth="1"/>
    <col min="7697" max="7697" width="11.73046875" bestFit="1" customWidth="1"/>
    <col min="7698" max="7698" width="11.86328125" bestFit="1" customWidth="1"/>
    <col min="7699" max="7699" width="12" bestFit="1" customWidth="1"/>
    <col min="7700" max="7700" width="14.3984375" bestFit="1" customWidth="1"/>
    <col min="7701" max="7701" width="13.59765625" bestFit="1" customWidth="1"/>
    <col min="7702" max="7702" width="13.73046875" bestFit="1" customWidth="1"/>
    <col min="7703" max="7703" width="13.86328125" bestFit="1" customWidth="1"/>
    <col min="7916" max="7916" width="15.3984375" bestFit="1" customWidth="1"/>
    <col min="7917" max="7917" width="11.1328125" bestFit="1" customWidth="1"/>
    <col min="7918" max="7918" width="10.265625" bestFit="1" customWidth="1"/>
    <col min="7919" max="7921" width="7.3984375" customWidth="1"/>
    <col min="7922" max="7926" width="8.59765625" bestFit="1" customWidth="1"/>
    <col min="7927" max="7927" width="9.73046875" bestFit="1" customWidth="1"/>
    <col min="7928" max="7928" width="10.86328125" bestFit="1" customWidth="1"/>
    <col min="7929" max="7929" width="9.73046875" bestFit="1" customWidth="1"/>
    <col min="7930" max="7930" width="10.73046875" bestFit="1" customWidth="1"/>
    <col min="7931" max="7932" width="10.59765625" bestFit="1" customWidth="1"/>
    <col min="7933" max="7933" width="11.59765625" bestFit="1" customWidth="1"/>
    <col min="7934" max="7934" width="9.73046875" bestFit="1" customWidth="1"/>
    <col min="7935" max="7935" width="9.59765625" bestFit="1" customWidth="1"/>
    <col min="7936" max="7937" width="10.59765625" bestFit="1" customWidth="1"/>
    <col min="7938" max="7938" width="11.59765625" bestFit="1" customWidth="1"/>
    <col min="7939" max="7939" width="9.86328125" bestFit="1" customWidth="1"/>
    <col min="7940" max="7940" width="9.73046875" bestFit="1" customWidth="1"/>
    <col min="7941" max="7942" width="10.73046875" bestFit="1" customWidth="1"/>
    <col min="7943" max="7943" width="11.73046875" bestFit="1" customWidth="1"/>
    <col min="7944" max="7944" width="12.265625" bestFit="1" customWidth="1"/>
    <col min="7945" max="7945" width="10.59765625" bestFit="1" customWidth="1"/>
    <col min="7946" max="7946" width="8.59765625" bestFit="1" customWidth="1"/>
    <col min="7947" max="7947" width="11.86328125" bestFit="1" customWidth="1"/>
    <col min="7948" max="7948" width="11" bestFit="1" customWidth="1"/>
    <col min="7949" max="7949" width="12" bestFit="1" customWidth="1"/>
    <col min="7950" max="7950" width="8.3984375" bestFit="1" customWidth="1"/>
    <col min="7951" max="7951" width="12.3984375" bestFit="1" customWidth="1"/>
    <col min="7952" max="7952" width="12.59765625" bestFit="1" customWidth="1"/>
    <col min="7953" max="7953" width="11.73046875" bestFit="1" customWidth="1"/>
    <col min="7954" max="7954" width="11.86328125" bestFit="1" customWidth="1"/>
    <col min="7955" max="7955" width="12" bestFit="1" customWidth="1"/>
    <col min="7956" max="7956" width="14.3984375" bestFit="1" customWidth="1"/>
    <col min="7957" max="7957" width="13.59765625" bestFit="1" customWidth="1"/>
    <col min="7958" max="7958" width="13.73046875" bestFit="1" customWidth="1"/>
    <col min="7959" max="7959" width="13.86328125" bestFit="1" customWidth="1"/>
    <col min="8172" max="8172" width="15.3984375" bestFit="1" customWidth="1"/>
    <col min="8173" max="8173" width="11.1328125" bestFit="1" customWidth="1"/>
    <col min="8174" max="8174" width="10.265625" bestFit="1" customWidth="1"/>
    <col min="8175" max="8177" width="7.3984375" customWidth="1"/>
    <col min="8178" max="8182" width="8.59765625" bestFit="1" customWidth="1"/>
    <col min="8183" max="8183" width="9.73046875" bestFit="1" customWidth="1"/>
    <col min="8184" max="8184" width="10.86328125" bestFit="1" customWidth="1"/>
    <col min="8185" max="8185" width="9.73046875" bestFit="1" customWidth="1"/>
    <col min="8186" max="8186" width="10.73046875" bestFit="1" customWidth="1"/>
    <col min="8187" max="8188" width="10.59765625" bestFit="1" customWidth="1"/>
    <col min="8189" max="8189" width="11.59765625" bestFit="1" customWidth="1"/>
    <col min="8190" max="8190" width="9.73046875" bestFit="1" customWidth="1"/>
    <col min="8191" max="8191" width="9.59765625" bestFit="1" customWidth="1"/>
    <col min="8192" max="8193" width="10.59765625" bestFit="1" customWidth="1"/>
    <col min="8194" max="8194" width="11.59765625" bestFit="1" customWidth="1"/>
    <col min="8195" max="8195" width="9.86328125" bestFit="1" customWidth="1"/>
    <col min="8196" max="8196" width="9.73046875" bestFit="1" customWidth="1"/>
    <col min="8197" max="8198" width="10.73046875" bestFit="1" customWidth="1"/>
    <col min="8199" max="8199" width="11.73046875" bestFit="1" customWidth="1"/>
    <col min="8200" max="8200" width="12.265625" bestFit="1" customWidth="1"/>
    <col min="8201" max="8201" width="10.59765625" bestFit="1" customWidth="1"/>
    <col min="8202" max="8202" width="8.59765625" bestFit="1" customWidth="1"/>
    <col min="8203" max="8203" width="11.86328125" bestFit="1" customWidth="1"/>
    <col min="8204" max="8204" width="11" bestFit="1" customWidth="1"/>
    <col min="8205" max="8205" width="12" bestFit="1" customWidth="1"/>
    <col min="8206" max="8206" width="8.3984375" bestFit="1" customWidth="1"/>
    <col min="8207" max="8207" width="12.3984375" bestFit="1" customWidth="1"/>
    <col min="8208" max="8208" width="12.59765625" bestFit="1" customWidth="1"/>
    <col min="8209" max="8209" width="11.73046875" bestFit="1" customWidth="1"/>
    <col min="8210" max="8210" width="11.86328125" bestFit="1" customWidth="1"/>
    <col min="8211" max="8211" width="12" bestFit="1" customWidth="1"/>
    <col min="8212" max="8212" width="14.3984375" bestFit="1" customWidth="1"/>
    <col min="8213" max="8213" width="13.59765625" bestFit="1" customWidth="1"/>
    <col min="8214" max="8214" width="13.73046875" bestFit="1" customWidth="1"/>
    <col min="8215" max="8215" width="13.86328125" bestFit="1" customWidth="1"/>
    <col min="8428" max="8428" width="15.3984375" bestFit="1" customWidth="1"/>
    <col min="8429" max="8429" width="11.1328125" bestFit="1" customWidth="1"/>
    <col min="8430" max="8430" width="10.265625" bestFit="1" customWidth="1"/>
    <col min="8431" max="8433" width="7.3984375" customWidth="1"/>
    <col min="8434" max="8438" width="8.59765625" bestFit="1" customWidth="1"/>
    <col min="8439" max="8439" width="9.73046875" bestFit="1" customWidth="1"/>
    <col min="8440" max="8440" width="10.86328125" bestFit="1" customWidth="1"/>
    <col min="8441" max="8441" width="9.73046875" bestFit="1" customWidth="1"/>
    <col min="8442" max="8442" width="10.73046875" bestFit="1" customWidth="1"/>
    <col min="8443" max="8444" width="10.59765625" bestFit="1" customWidth="1"/>
    <col min="8445" max="8445" width="11.59765625" bestFit="1" customWidth="1"/>
    <col min="8446" max="8446" width="9.73046875" bestFit="1" customWidth="1"/>
    <col min="8447" max="8447" width="9.59765625" bestFit="1" customWidth="1"/>
    <col min="8448" max="8449" width="10.59765625" bestFit="1" customWidth="1"/>
    <col min="8450" max="8450" width="11.59765625" bestFit="1" customWidth="1"/>
    <col min="8451" max="8451" width="9.86328125" bestFit="1" customWidth="1"/>
    <col min="8452" max="8452" width="9.73046875" bestFit="1" customWidth="1"/>
    <col min="8453" max="8454" width="10.73046875" bestFit="1" customWidth="1"/>
    <col min="8455" max="8455" width="11.73046875" bestFit="1" customWidth="1"/>
    <col min="8456" max="8456" width="12.265625" bestFit="1" customWidth="1"/>
    <col min="8457" max="8457" width="10.59765625" bestFit="1" customWidth="1"/>
    <col min="8458" max="8458" width="8.59765625" bestFit="1" customWidth="1"/>
    <col min="8459" max="8459" width="11.86328125" bestFit="1" customWidth="1"/>
    <col min="8460" max="8460" width="11" bestFit="1" customWidth="1"/>
    <col min="8461" max="8461" width="12" bestFit="1" customWidth="1"/>
    <col min="8462" max="8462" width="8.3984375" bestFit="1" customWidth="1"/>
    <col min="8463" max="8463" width="12.3984375" bestFit="1" customWidth="1"/>
    <col min="8464" max="8464" width="12.59765625" bestFit="1" customWidth="1"/>
    <col min="8465" max="8465" width="11.73046875" bestFit="1" customWidth="1"/>
    <col min="8466" max="8466" width="11.86328125" bestFit="1" customWidth="1"/>
    <col min="8467" max="8467" width="12" bestFit="1" customWidth="1"/>
    <col min="8468" max="8468" width="14.3984375" bestFit="1" customWidth="1"/>
    <col min="8469" max="8469" width="13.59765625" bestFit="1" customWidth="1"/>
    <col min="8470" max="8470" width="13.73046875" bestFit="1" customWidth="1"/>
    <col min="8471" max="8471" width="13.86328125" bestFit="1" customWidth="1"/>
    <col min="8684" max="8684" width="15.3984375" bestFit="1" customWidth="1"/>
    <col min="8685" max="8685" width="11.1328125" bestFit="1" customWidth="1"/>
    <col min="8686" max="8686" width="10.265625" bestFit="1" customWidth="1"/>
    <col min="8687" max="8689" width="7.3984375" customWidth="1"/>
    <col min="8690" max="8694" width="8.59765625" bestFit="1" customWidth="1"/>
    <col min="8695" max="8695" width="9.73046875" bestFit="1" customWidth="1"/>
    <col min="8696" max="8696" width="10.86328125" bestFit="1" customWidth="1"/>
    <col min="8697" max="8697" width="9.73046875" bestFit="1" customWidth="1"/>
    <col min="8698" max="8698" width="10.73046875" bestFit="1" customWidth="1"/>
    <col min="8699" max="8700" width="10.59765625" bestFit="1" customWidth="1"/>
    <col min="8701" max="8701" width="11.59765625" bestFit="1" customWidth="1"/>
    <col min="8702" max="8702" width="9.73046875" bestFit="1" customWidth="1"/>
    <col min="8703" max="8703" width="9.59765625" bestFit="1" customWidth="1"/>
    <col min="8704" max="8705" width="10.59765625" bestFit="1" customWidth="1"/>
    <col min="8706" max="8706" width="11.59765625" bestFit="1" customWidth="1"/>
    <col min="8707" max="8707" width="9.86328125" bestFit="1" customWidth="1"/>
    <col min="8708" max="8708" width="9.73046875" bestFit="1" customWidth="1"/>
    <col min="8709" max="8710" width="10.73046875" bestFit="1" customWidth="1"/>
    <col min="8711" max="8711" width="11.73046875" bestFit="1" customWidth="1"/>
    <col min="8712" max="8712" width="12.265625" bestFit="1" customWidth="1"/>
    <col min="8713" max="8713" width="10.59765625" bestFit="1" customWidth="1"/>
    <col min="8714" max="8714" width="8.59765625" bestFit="1" customWidth="1"/>
    <col min="8715" max="8715" width="11.86328125" bestFit="1" customWidth="1"/>
    <col min="8716" max="8716" width="11" bestFit="1" customWidth="1"/>
    <col min="8717" max="8717" width="12" bestFit="1" customWidth="1"/>
    <col min="8718" max="8718" width="8.3984375" bestFit="1" customWidth="1"/>
    <col min="8719" max="8719" width="12.3984375" bestFit="1" customWidth="1"/>
    <col min="8720" max="8720" width="12.59765625" bestFit="1" customWidth="1"/>
    <col min="8721" max="8721" width="11.73046875" bestFit="1" customWidth="1"/>
    <col min="8722" max="8722" width="11.86328125" bestFit="1" customWidth="1"/>
    <col min="8723" max="8723" width="12" bestFit="1" customWidth="1"/>
    <col min="8724" max="8724" width="14.3984375" bestFit="1" customWidth="1"/>
    <col min="8725" max="8725" width="13.59765625" bestFit="1" customWidth="1"/>
    <col min="8726" max="8726" width="13.73046875" bestFit="1" customWidth="1"/>
    <col min="8727" max="8727" width="13.86328125" bestFit="1" customWidth="1"/>
    <col min="8940" max="8940" width="15.3984375" bestFit="1" customWidth="1"/>
    <col min="8941" max="8941" width="11.1328125" bestFit="1" customWidth="1"/>
    <col min="8942" max="8942" width="10.265625" bestFit="1" customWidth="1"/>
    <col min="8943" max="8945" width="7.3984375" customWidth="1"/>
    <col min="8946" max="8950" width="8.59765625" bestFit="1" customWidth="1"/>
    <col min="8951" max="8951" width="9.73046875" bestFit="1" customWidth="1"/>
    <col min="8952" max="8952" width="10.86328125" bestFit="1" customWidth="1"/>
    <col min="8953" max="8953" width="9.73046875" bestFit="1" customWidth="1"/>
    <col min="8954" max="8954" width="10.73046875" bestFit="1" customWidth="1"/>
    <col min="8955" max="8956" width="10.59765625" bestFit="1" customWidth="1"/>
    <col min="8957" max="8957" width="11.59765625" bestFit="1" customWidth="1"/>
    <col min="8958" max="8958" width="9.73046875" bestFit="1" customWidth="1"/>
    <col min="8959" max="8959" width="9.59765625" bestFit="1" customWidth="1"/>
    <col min="8960" max="8961" width="10.59765625" bestFit="1" customWidth="1"/>
    <col min="8962" max="8962" width="11.59765625" bestFit="1" customWidth="1"/>
    <col min="8963" max="8963" width="9.86328125" bestFit="1" customWidth="1"/>
    <col min="8964" max="8964" width="9.73046875" bestFit="1" customWidth="1"/>
    <col min="8965" max="8966" width="10.73046875" bestFit="1" customWidth="1"/>
    <col min="8967" max="8967" width="11.73046875" bestFit="1" customWidth="1"/>
    <col min="8968" max="8968" width="12.265625" bestFit="1" customWidth="1"/>
    <col min="8969" max="8969" width="10.59765625" bestFit="1" customWidth="1"/>
    <col min="8970" max="8970" width="8.59765625" bestFit="1" customWidth="1"/>
    <col min="8971" max="8971" width="11.86328125" bestFit="1" customWidth="1"/>
    <col min="8972" max="8972" width="11" bestFit="1" customWidth="1"/>
    <col min="8973" max="8973" width="12" bestFit="1" customWidth="1"/>
    <col min="8974" max="8974" width="8.3984375" bestFit="1" customWidth="1"/>
    <col min="8975" max="8975" width="12.3984375" bestFit="1" customWidth="1"/>
    <col min="8976" max="8976" width="12.59765625" bestFit="1" customWidth="1"/>
    <col min="8977" max="8977" width="11.73046875" bestFit="1" customWidth="1"/>
    <col min="8978" max="8978" width="11.86328125" bestFit="1" customWidth="1"/>
    <col min="8979" max="8979" width="12" bestFit="1" customWidth="1"/>
    <col min="8980" max="8980" width="14.3984375" bestFit="1" customWidth="1"/>
    <col min="8981" max="8981" width="13.59765625" bestFit="1" customWidth="1"/>
    <col min="8982" max="8982" width="13.73046875" bestFit="1" customWidth="1"/>
    <col min="8983" max="8983" width="13.86328125" bestFit="1" customWidth="1"/>
    <col min="9196" max="9196" width="15.3984375" bestFit="1" customWidth="1"/>
    <col min="9197" max="9197" width="11.1328125" bestFit="1" customWidth="1"/>
    <col min="9198" max="9198" width="10.265625" bestFit="1" customWidth="1"/>
    <col min="9199" max="9201" width="7.3984375" customWidth="1"/>
    <col min="9202" max="9206" width="8.59765625" bestFit="1" customWidth="1"/>
    <col min="9207" max="9207" width="9.73046875" bestFit="1" customWidth="1"/>
    <col min="9208" max="9208" width="10.86328125" bestFit="1" customWidth="1"/>
    <col min="9209" max="9209" width="9.73046875" bestFit="1" customWidth="1"/>
    <col min="9210" max="9210" width="10.73046875" bestFit="1" customWidth="1"/>
    <col min="9211" max="9212" width="10.59765625" bestFit="1" customWidth="1"/>
    <col min="9213" max="9213" width="11.59765625" bestFit="1" customWidth="1"/>
    <col min="9214" max="9214" width="9.73046875" bestFit="1" customWidth="1"/>
    <col min="9215" max="9215" width="9.59765625" bestFit="1" customWidth="1"/>
    <col min="9216" max="9217" width="10.59765625" bestFit="1" customWidth="1"/>
    <col min="9218" max="9218" width="11.59765625" bestFit="1" customWidth="1"/>
    <col min="9219" max="9219" width="9.86328125" bestFit="1" customWidth="1"/>
    <col min="9220" max="9220" width="9.73046875" bestFit="1" customWidth="1"/>
    <col min="9221" max="9222" width="10.73046875" bestFit="1" customWidth="1"/>
    <col min="9223" max="9223" width="11.73046875" bestFit="1" customWidth="1"/>
    <col min="9224" max="9224" width="12.265625" bestFit="1" customWidth="1"/>
    <col min="9225" max="9225" width="10.59765625" bestFit="1" customWidth="1"/>
    <col min="9226" max="9226" width="8.59765625" bestFit="1" customWidth="1"/>
    <col min="9227" max="9227" width="11.86328125" bestFit="1" customWidth="1"/>
    <col min="9228" max="9228" width="11" bestFit="1" customWidth="1"/>
    <col min="9229" max="9229" width="12" bestFit="1" customWidth="1"/>
    <col min="9230" max="9230" width="8.3984375" bestFit="1" customWidth="1"/>
    <col min="9231" max="9231" width="12.3984375" bestFit="1" customWidth="1"/>
    <col min="9232" max="9232" width="12.59765625" bestFit="1" customWidth="1"/>
    <col min="9233" max="9233" width="11.73046875" bestFit="1" customWidth="1"/>
    <col min="9234" max="9234" width="11.86328125" bestFit="1" customWidth="1"/>
    <col min="9235" max="9235" width="12" bestFit="1" customWidth="1"/>
    <col min="9236" max="9236" width="14.3984375" bestFit="1" customWidth="1"/>
    <col min="9237" max="9237" width="13.59765625" bestFit="1" customWidth="1"/>
    <col min="9238" max="9238" width="13.73046875" bestFit="1" customWidth="1"/>
    <col min="9239" max="9239" width="13.86328125" bestFit="1" customWidth="1"/>
    <col min="9452" max="9452" width="15.3984375" bestFit="1" customWidth="1"/>
    <col min="9453" max="9453" width="11.1328125" bestFit="1" customWidth="1"/>
    <col min="9454" max="9454" width="10.265625" bestFit="1" customWidth="1"/>
    <col min="9455" max="9457" width="7.3984375" customWidth="1"/>
    <col min="9458" max="9462" width="8.59765625" bestFit="1" customWidth="1"/>
    <col min="9463" max="9463" width="9.73046875" bestFit="1" customWidth="1"/>
    <col min="9464" max="9464" width="10.86328125" bestFit="1" customWidth="1"/>
    <col min="9465" max="9465" width="9.73046875" bestFit="1" customWidth="1"/>
    <col min="9466" max="9466" width="10.73046875" bestFit="1" customWidth="1"/>
    <col min="9467" max="9468" width="10.59765625" bestFit="1" customWidth="1"/>
    <col min="9469" max="9469" width="11.59765625" bestFit="1" customWidth="1"/>
    <col min="9470" max="9470" width="9.73046875" bestFit="1" customWidth="1"/>
    <col min="9471" max="9471" width="9.59765625" bestFit="1" customWidth="1"/>
    <col min="9472" max="9473" width="10.59765625" bestFit="1" customWidth="1"/>
    <col min="9474" max="9474" width="11.59765625" bestFit="1" customWidth="1"/>
    <col min="9475" max="9475" width="9.86328125" bestFit="1" customWidth="1"/>
    <col min="9476" max="9476" width="9.73046875" bestFit="1" customWidth="1"/>
    <col min="9477" max="9478" width="10.73046875" bestFit="1" customWidth="1"/>
    <col min="9479" max="9479" width="11.73046875" bestFit="1" customWidth="1"/>
    <col min="9480" max="9480" width="12.265625" bestFit="1" customWidth="1"/>
    <col min="9481" max="9481" width="10.59765625" bestFit="1" customWidth="1"/>
    <col min="9482" max="9482" width="8.59765625" bestFit="1" customWidth="1"/>
    <col min="9483" max="9483" width="11.86328125" bestFit="1" customWidth="1"/>
    <col min="9484" max="9484" width="11" bestFit="1" customWidth="1"/>
    <col min="9485" max="9485" width="12" bestFit="1" customWidth="1"/>
    <col min="9486" max="9486" width="8.3984375" bestFit="1" customWidth="1"/>
    <col min="9487" max="9487" width="12.3984375" bestFit="1" customWidth="1"/>
    <col min="9488" max="9488" width="12.59765625" bestFit="1" customWidth="1"/>
    <col min="9489" max="9489" width="11.73046875" bestFit="1" customWidth="1"/>
    <col min="9490" max="9490" width="11.86328125" bestFit="1" customWidth="1"/>
    <col min="9491" max="9491" width="12" bestFit="1" customWidth="1"/>
    <col min="9492" max="9492" width="14.3984375" bestFit="1" customWidth="1"/>
    <col min="9493" max="9493" width="13.59765625" bestFit="1" customWidth="1"/>
    <col min="9494" max="9494" width="13.73046875" bestFit="1" customWidth="1"/>
    <col min="9495" max="9495" width="13.86328125" bestFit="1" customWidth="1"/>
    <col min="9708" max="9708" width="15.3984375" bestFit="1" customWidth="1"/>
    <col min="9709" max="9709" width="11.1328125" bestFit="1" customWidth="1"/>
    <col min="9710" max="9710" width="10.265625" bestFit="1" customWidth="1"/>
    <col min="9711" max="9713" width="7.3984375" customWidth="1"/>
    <col min="9714" max="9718" width="8.59765625" bestFit="1" customWidth="1"/>
    <col min="9719" max="9719" width="9.73046875" bestFit="1" customWidth="1"/>
    <col min="9720" max="9720" width="10.86328125" bestFit="1" customWidth="1"/>
    <col min="9721" max="9721" width="9.73046875" bestFit="1" customWidth="1"/>
    <col min="9722" max="9722" width="10.73046875" bestFit="1" customWidth="1"/>
    <col min="9723" max="9724" width="10.59765625" bestFit="1" customWidth="1"/>
    <col min="9725" max="9725" width="11.59765625" bestFit="1" customWidth="1"/>
    <col min="9726" max="9726" width="9.73046875" bestFit="1" customWidth="1"/>
    <col min="9727" max="9727" width="9.59765625" bestFit="1" customWidth="1"/>
    <col min="9728" max="9729" width="10.59765625" bestFit="1" customWidth="1"/>
    <col min="9730" max="9730" width="11.59765625" bestFit="1" customWidth="1"/>
    <col min="9731" max="9731" width="9.86328125" bestFit="1" customWidth="1"/>
    <col min="9732" max="9732" width="9.73046875" bestFit="1" customWidth="1"/>
    <col min="9733" max="9734" width="10.73046875" bestFit="1" customWidth="1"/>
    <col min="9735" max="9735" width="11.73046875" bestFit="1" customWidth="1"/>
    <col min="9736" max="9736" width="12.265625" bestFit="1" customWidth="1"/>
    <col min="9737" max="9737" width="10.59765625" bestFit="1" customWidth="1"/>
    <col min="9738" max="9738" width="8.59765625" bestFit="1" customWidth="1"/>
    <col min="9739" max="9739" width="11.86328125" bestFit="1" customWidth="1"/>
    <col min="9740" max="9740" width="11" bestFit="1" customWidth="1"/>
    <col min="9741" max="9741" width="12" bestFit="1" customWidth="1"/>
    <col min="9742" max="9742" width="8.3984375" bestFit="1" customWidth="1"/>
    <col min="9743" max="9743" width="12.3984375" bestFit="1" customWidth="1"/>
    <col min="9744" max="9744" width="12.59765625" bestFit="1" customWidth="1"/>
    <col min="9745" max="9745" width="11.73046875" bestFit="1" customWidth="1"/>
    <col min="9746" max="9746" width="11.86328125" bestFit="1" customWidth="1"/>
    <col min="9747" max="9747" width="12" bestFit="1" customWidth="1"/>
    <col min="9748" max="9748" width="14.3984375" bestFit="1" customWidth="1"/>
    <col min="9749" max="9749" width="13.59765625" bestFit="1" customWidth="1"/>
    <col min="9750" max="9750" width="13.73046875" bestFit="1" customWidth="1"/>
    <col min="9751" max="9751" width="13.86328125" bestFit="1" customWidth="1"/>
    <col min="9964" max="9964" width="15.3984375" bestFit="1" customWidth="1"/>
    <col min="9965" max="9965" width="11.1328125" bestFit="1" customWidth="1"/>
    <col min="9966" max="9966" width="10.265625" bestFit="1" customWidth="1"/>
    <col min="9967" max="9969" width="7.3984375" customWidth="1"/>
    <col min="9970" max="9974" width="8.59765625" bestFit="1" customWidth="1"/>
    <col min="9975" max="9975" width="9.73046875" bestFit="1" customWidth="1"/>
    <col min="9976" max="9976" width="10.86328125" bestFit="1" customWidth="1"/>
    <col min="9977" max="9977" width="9.73046875" bestFit="1" customWidth="1"/>
    <col min="9978" max="9978" width="10.73046875" bestFit="1" customWidth="1"/>
    <col min="9979" max="9980" width="10.59765625" bestFit="1" customWidth="1"/>
    <col min="9981" max="9981" width="11.59765625" bestFit="1" customWidth="1"/>
    <col min="9982" max="9982" width="9.73046875" bestFit="1" customWidth="1"/>
    <col min="9983" max="9983" width="9.59765625" bestFit="1" customWidth="1"/>
    <col min="9984" max="9985" width="10.59765625" bestFit="1" customWidth="1"/>
    <col min="9986" max="9986" width="11.59765625" bestFit="1" customWidth="1"/>
    <col min="9987" max="9987" width="9.86328125" bestFit="1" customWidth="1"/>
    <col min="9988" max="9988" width="9.73046875" bestFit="1" customWidth="1"/>
    <col min="9989" max="9990" width="10.73046875" bestFit="1" customWidth="1"/>
    <col min="9991" max="9991" width="11.73046875" bestFit="1" customWidth="1"/>
    <col min="9992" max="9992" width="12.265625" bestFit="1" customWidth="1"/>
    <col min="9993" max="9993" width="10.59765625" bestFit="1" customWidth="1"/>
    <col min="9994" max="9994" width="8.59765625" bestFit="1" customWidth="1"/>
    <col min="9995" max="9995" width="11.86328125" bestFit="1" customWidth="1"/>
    <col min="9996" max="9996" width="11" bestFit="1" customWidth="1"/>
    <col min="9997" max="9997" width="12" bestFit="1" customWidth="1"/>
    <col min="9998" max="9998" width="8.3984375" bestFit="1" customWidth="1"/>
    <col min="9999" max="9999" width="12.3984375" bestFit="1" customWidth="1"/>
    <col min="10000" max="10000" width="12.59765625" bestFit="1" customWidth="1"/>
    <col min="10001" max="10001" width="11.73046875" bestFit="1" customWidth="1"/>
    <col min="10002" max="10002" width="11.86328125" bestFit="1" customWidth="1"/>
    <col min="10003" max="10003" width="12" bestFit="1" customWidth="1"/>
    <col min="10004" max="10004" width="14.3984375" bestFit="1" customWidth="1"/>
    <col min="10005" max="10005" width="13.59765625" bestFit="1" customWidth="1"/>
    <col min="10006" max="10006" width="13.73046875" bestFit="1" customWidth="1"/>
    <col min="10007" max="10007" width="13.86328125" bestFit="1" customWidth="1"/>
    <col min="10220" max="10220" width="15.3984375" bestFit="1" customWidth="1"/>
    <col min="10221" max="10221" width="11.1328125" bestFit="1" customWidth="1"/>
    <col min="10222" max="10222" width="10.265625" bestFit="1" customWidth="1"/>
    <col min="10223" max="10225" width="7.3984375" customWidth="1"/>
    <col min="10226" max="10230" width="8.59765625" bestFit="1" customWidth="1"/>
    <col min="10231" max="10231" width="9.73046875" bestFit="1" customWidth="1"/>
    <col min="10232" max="10232" width="10.86328125" bestFit="1" customWidth="1"/>
    <col min="10233" max="10233" width="9.73046875" bestFit="1" customWidth="1"/>
    <col min="10234" max="10234" width="10.73046875" bestFit="1" customWidth="1"/>
    <col min="10235" max="10236" width="10.59765625" bestFit="1" customWidth="1"/>
    <col min="10237" max="10237" width="11.59765625" bestFit="1" customWidth="1"/>
    <col min="10238" max="10238" width="9.73046875" bestFit="1" customWidth="1"/>
    <col min="10239" max="10239" width="9.59765625" bestFit="1" customWidth="1"/>
    <col min="10240" max="10241" width="10.59765625" bestFit="1" customWidth="1"/>
    <col min="10242" max="10242" width="11.59765625" bestFit="1" customWidth="1"/>
    <col min="10243" max="10243" width="9.86328125" bestFit="1" customWidth="1"/>
    <col min="10244" max="10244" width="9.73046875" bestFit="1" customWidth="1"/>
    <col min="10245" max="10246" width="10.73046875" bestFit="1" customWidth="1"/>
    <col min="10247" max="10247" width="11.73046875" bestFit="1" customWidth="1"/>
    <col min="10248" max="10248" width="12.265625" bestFit="1" customWidth="1"/>
    <col min="10249" max="10249" width="10.59765625" bestFit="1" customWidth="1"/>
    <col min="10250" max="10250" width="8.59765625" bestFit="1" customWidth="1"/>
    <col min="10251" max="10251" width="11.86328125" bestFit="1" customWidth="1"/>
    <col min="10252" max="10252" width="11" bestFit="1" customWidth="1"/>
    <col min="10253" max="10253" width="12" bestFit="1" customWidth="1"/>
    <col min="10254" max="10254" width="8.3984375" bestFit="1" customWidth="1"/>
    <col min="10255" max="10255" width="12.3984375" bestFit="1" customWidth="1"/>
    <col min="10256" max="10256" width="12.59765625" bestFit="1" customWidth="1"/>
    <col min="10257" max="10257" width="11.73046875" bestFit="1" customWidth="1"/>
    <col min="10258" max="10258" width="11.86328125" bestFit="1" customWidth="1"/>
    <col min="10259" max="10259" width="12" bestFit="1" customWidth="1"/>
    <col min="10260" max="10260" width="14.3984375" bestFit="1" customWidth="1"/>
    <col min="10261" max="10261" width="13.59765625" bestFit="1" customWidth="1"/>
    <col min="10262" max="10262" width="13.73046875" bestFit="1" customWidth="1"/>
    <col min="10263" max="10263" width="13.86328125" bestFit="1" customWidth="1"/>
    <col min="10476" max="10476" width="15.3984375" bestFit="1" customWidth="1"/>
    <col min="10477" max="10477" width="11.1328125" bestFit="1" customWidth="1"/>
    <col min="10478" max="10478" width="10.265625" bestFit="1" customWidth="1"/>
    <col min="10479" max="10481" width="7.3984375" customWidth="1"/>
    <col min="10482" max="10486" width="8.59765625" bestFit="1" customWidth="1"/>
    <col min="10487" max="10487" width="9.73046875" bestFit="1" customWidth="1"/>
    <col min="10488" max="10488" width="10.86328125" bestFit="1" customWidth="1"/>
    <col min="10489" max="10489" width="9.73046875" bestFit="1" customWidth="1"/>
    <col min="10490" max="10490" width="10.73046875" bestFit="1" customWidth="1"/>
    <col min="10491" max="10492" width="10.59765625" bestFit="1" customWidth="1"/>
    <col min="10493" max="10493" width="11.59765625" bestFit="1" customWidth="1"/>
    <col min="10494" max="10494" width="9.73046875" bestFit="1" customWidth="1"/>
    <col min="10495" max="10495" width="9.59765625" bestFit="1" customWidth="1"/>
    <col min="10496" max="10497" width="10.59765625" bestFit="1" customWidth="1"/>
    <col min="10498" max="10498" width="11.59765625" bestFit="1" customWidth="1"/>
    <col min="10499" max="10499" width="9.86328125" bestFit="1" customWidth="1"/>
    <col min="10500" max="10500" width="9.73046875" bestFit="1" customWidth="1"/>
    <col min="10501" max="10502" width="10.73046875" bestFit="1" customWidth="1"/>
    <col min="10503" max="10503" width="11.73046875" bestFit="1" customWidth="1"/>
    <col min="10504" max="10504" width="12.265625" bestFit="1" customWidth="1"/>
    <col min="10505" max="10505" width="10.59765625" bestFit="1" customWidth="1"/>
    <col min="10506" max="10506" width="8.59765625" bestFit="1" customWidth="1"/>
    <col min="10507" max="10507" width="11.86328125" bestFit="1" customWidth="1"/>
    <col min="10508" max="10508" width="11" bestFit="1" customWidth="1"/>
    <col min="10509" max="10509" width="12" bestFit="1" customWidth="1"/>
    <col min="10510" max="10510" width="8.3984375" bestFit="1" customWidth="1"/>
    <col min="10511" max="10511" width="12.3984375" bestFit="1" customWidth="1"/>
    <col min="10512" max="10512" width="12.59765625" bestFit="1" customWidth="1"/>
    <col min="10513" max="10513" width="11.73046875" bestFit="1" customWidth="1"/>
    <col min="10514" max="10514" width="11.86328125" bestFit="1" customWidth="1"/>
    <col min="10515" max="10515" width="12" bestFit="1" customWidth="1"/>
    <col min="10516" max="10516" width="14.3984375" bestFit="1" customWidth="1"/>
    <col min="10517" max="10517" width="13.59765625" bestFit="1" customWidth="1"/>
    <col min="10518" max="10518" width="13.73046875" bestFit="1" customWidth="1"/>
    <col min="10519" max="10519" width="13.86328125" bestFit="1" customWidth="1"/>
    <col min="10732" max="10732" width="15.3984375" bestFit="1" customWidth="1"/>
    <col min="10733" max="10733" width="11.1328125" bestFit="1" customWidth="1"/>
    <col min="10734" max="10734" width="10.265625" bestFit="1" customWidth="1"/>
    <col min="10735" max="10737" width="7.3984375" customWidth="1"/>
    <col min="10738" max="10742" width="8.59765625" bestFit="1" customWidth="1"/>
    <col min="10743" max="10743" width="9.73046875" bestFit="1" customWidth="1"/>
    <col min="10744" max="10744" width="10.86328125" bestFit="1" customWidth="1"/>
    <col min="10745" max="10745" width="9.73046875" bestFit="1" customWidth="1"/>
    <col min="10746" max="10746" width="10.73046875" bestFit="1" customWidth="1"/>
    <col min="10747" max="10748" width="10.59765625" bestFit="1" customWidth="1"/>
    <col min="10749" max="10749" width="11.59765625" bestFit="1" customWidth="1"/>
    <col min="10750" max="10750" width="9.73046875" bestFit="1" customWidth="1"/>
    <col min="10751" max="10751" width="9.59765625" bestFit="1" customWidth="1"/>
    <col min="10752" max="10753" width="10.59765625" bestFit="1" customWidth="1"/>
    <col min="10754" max="10754" width="11.59765625" bestFit="1" customWidth="1"/>
    <col min="10755" max="10755" width="9.86328125" bestFit="1" customWidth="1"/>
    <col min="10756" max="10756" width="9.73046875" bestFit="1" customWidth="1"/>
    <col min="10757" max="10758" width="10.73046875" bestFit="1" customWidth="1"/>
    <col min="10759" max="10759" width="11.73046875" bestFit="1" customWidth="1"/>
    <col min="10760" max="10760" width="12.265625" bestFit="1" customWidth="1"/>
    <col min="10761" max="10761" width="10.59765625" bestFit="1" customWidth="1"/>
    <col min="10762" max="10762" width="8.59765625" bestFit="1" customWidth="1"/>
    <col min="10763" max="10763" width="11.86328125" bestFit="1" customWidth="1"/>
    <col min="10764" max="10764" width="11" bestFit="1" customWidth="1"/>
    <col min="10765" max="10765" width="12" bestFit="1" customWidth="1"/>
    <col min="10766" max="10766" width="8.3984375" bestFit="1" customWidth="1"/>
    <col min="10767" max="10767" width="12.3984375" bestFit="1" customWidth="1"/>
    <col min="10768" max="10768" width="12.59765625" bestFit="1" customWidth="1"/>
    <col min="10769" max="10769" width="11.73046875" bestFit="1" customWidth="1"/>
    <col min="10770" max="10770" width="11.86328125" bestFit="1" customWidth="1"/>
    <col min="10771" max="10771" width="12" bestFit="1" customWidth="1"/>
    <col min="10772" max="10772" width="14.3984375" bestFit="1" customWidth="1"/>
    <col min="10773" max="10773" width="13.59765625" bestFit="1" customWidth="1"/>
    <col min="10774" max="10774" width="13.73046875" bestFit="1" customWidth="1"/>
    <col min="10775" max="10775" width="13.86328125" bestFit="1" customWidth="1"/>
    <col min="10988" max="10988" width="15.3984375" bestFit="1" customWidth="1"/>
    <col min="10989" max="10989" width="11.1328125" bestFit="1" customWidth="1"/>
    <col min="10990" max="10990" width="10.265625" bestFit="1" customWidth="1"/>
    <col min="10991" max="10993" width="7.3984375" customWidth="1"/>
    <col min="10994" max="10998" width="8.59765625" bestFit="1" customWidth="1"/>
    <col min="10999" max="10999" width="9.73046875" bestFit="1" customWidth="1"/>
    <col min="11000" max="11000" width="10.86328125" bestFit="1" customWidth="1"/>
    <col min="11001" max="11001" width="9.73046875" bestFit="1" customWidth="1"/>
    <col min="11002" max="11002" width="10.73046875" bestFit="1" customWidth="1"/>
    <col min="11003" max="11004" width="10.59765625" bestFit="1" customWidth="1"/>
    <col min="11005" max="11005" width="11.59765625" bestFit="1" customWidth="1"/>
    <col min="11006" max="11006" width="9.73046875" bestFit="1" customWidth="1"/>
    <col min="11007" max="11007" width="9.59765625" bestFit="1" customWidth="1"/>
    <col min="11008" max="11009" width="10.59765625" bestFit="1" customWidth="1"/>
    <col min="11010" max="11010" width="11.59765625" bestFit="1" customWidth="1"/>
    <col min="11011" max="11011" width="9.86328125" bestFit="1" customWidth="1"/>
    <col min="11012" max="11012" width="9.73046875" bestFit="1" customWidth="1"/>
    <col min="11013" max="11014" width="10.73046875" bestFit="1" customWidth="1"/>
    <col min="11015" max="11015" width="11.73046875" bestFit="1" customWidth="1"/>
    <col min="11016" max="11016" width="12.265625" bestFit="1" customWidth="1"/>
    <col min="11017" max="11017" width="10.59765625" bestFit="1" customWidth="1"/>
    <col min="11018" max="11018" width="8.59765625" bestFit="1" customWidth="1"/>
    <col min="11019" max="11019" width="11.86328125" bestFit="1" customWidth="1"/>
    <col min="11020" max="11020" width="11" bestFit="1" customWidth="1"/>
    <col min="11021" max="11021" width="12" bestFit="1" customWidth="1"/>
    <col min="11022" max="11022" width="8.3984375" bestFit="1" customWidth="1"/>
    <col min="11023" max="11023" width="12.3984375" bestFit="1" customWidth="1"/>
    <col min="11024" max="11024" width="12.59765625" bestFit="1" customWidth="1"/>
    <col min="11025" max="11025" width="11.73046875" bestFit="1" customWidth="1"/>
    <col min="11026" max="11026" width="11.86328125" bestFit="1" customWidth="1"/>
    <col min="11027" max="11027" width="12" bestFit="1" customWidth="1"/>
    <col min="11028" max="11028" width="14.3984375" bestFit="1" customWidth="1"/>
    <col min="11029" max="11029" width="13.59765625" bestFit="1" customWidth="1"/>
    <col min="11030" max="11030" width="13.73046875" bestFit="1" customWidth="1"/>
    <col min="11031" max="11031" width="13.86328125" bestFit="1" customWidth="1"/>
    <col min="11244" max="11244" width="15.3984375" bestFit="1" customWidth="1"/>
    <col min="11245" max="11245" width="11.1328125" bestFit="1" customWidth="1"/>
    <col min="11246" max="11246" width="10.265625" bestFit="1" customWidth="1"/>
    <col min="11247" max="11249" width="7.3984375" customWidth="1"/>
    <col min="11250" max="11254" width="8.59765625" bestFit="1" customWidth="1"/>
    <col min="11255" max="11255" width="9.73046875" bestFit="1" customWidth="1"/>
    <col min="11256" max="11256" width="10.86328125" bestFit="1" customWidth="1"/>
    <col min="11257" max="11257" width="9.73046875" bestFit="1" customWidth="1"/>
    <col min="11258" max="11258" width="10.73046875" bestFit="1" customWidth="1"/>
    <col min="11259" max="11260" width="10.59765625" bestFit="1" customWidth="1"/>
    <col min="11261" max="11261" width="11.59765625" bestFit="1" customWidth="1"/>
    <col min="11262" max="11262" width="9.73046875" bestFit="1" customWidth="1"/>
    <col min="11263" max="11263" width="9.59765625" bestFit="1" customWidth="1"/>
    <col min="11264" max="11265" width="10.59765625" bestFit="1" customWidth="1"/>
    <col min="11266" max="11266" width="11.59765625" bestFit="1" customWidth="1"/>
    <col min="11267" max="11267" width="9.86328125" bestFit="1" customWidth="1"/>
    <col min="11268" max="11268" width="9.73046875" bestFit="1" customWidth="1"/>
    <col min="11269" max="11270" width="10.73046875" bestFit="1" customWidth="1"/>
    <col min="11271" max="11271" width="11.73046875" bestFit="1" customWidth="1"/>
    <col min="11272" max="11272" width="12.265625" bestFit="1" customWidth="1"/>
    <col min="11273" max="11273" width="10.59765625" bestFit="1" customWidth="1"/>
    <col min="11274" max="11274" width="8.59765625" bestFit="1" customWidth="1"/>
    <col min="11275" max="11275" width="11.86328125" bestFit="1" customWidth="1"/>
    <col min="11276" max="11276" width="11" bestFit="1" customWidth="1"/>
    <col min="11277" max="11277" width="12" bestFit="1" customWidth="1"/>
    <col min="11278" max="11278" width="8.3984375" bestFit="1" customWidth="1"/>
    <col min="11279" max="11279" width="12.3984375" bestFit="1" customWidth="1"/>
    <col min="11280" max="11280" width="12.59765625" bestFit="1" customWidth="1"/>
    <col min="11281" max="11281" width="11.73046875" bestFit="1" customWidth="1"/>
    <col min="11282" max="11282" width="11.86328125" bestFit="1" customWidth="1"/>
    <col min="11283" max="11283" width="12" bestFit="1" customWidth="1"/>
    <col min="11284" max="11284" width="14.3984375" bestFit="1" customWidth="1"/>
    <col min="11285" max="11285" width="13.59765625" bestFit="1" customWidth="1"/>
    <col min="11286" max="11286" width="13.73046875" bestFit="1" customWidth="1"/>
    <col min="11287" max="11287" width="13.86328125" bestFit="1" customWidth="1"/>
    <col min="11500" max="11500" width="15.3984375" bestFit="1" customWidth="1"/>
    <col min="11501" max="11501" width="11.1328125" bestFit="1" customWidth="1"/>
    <col min="11502" max="11502" width="10.265625" bestFit="1" customWidth="1"/>
    <col min="11503" max="11505" width="7.3984375" customWidth="1"/>
    <col min="11506" max="11510" width="8.59765625" bestFit="1" customWidth="1"/>
    <col min="11511" max="11511" width="9.73046875" bestFit="1" customWidth="1"/>
    <col min="11512" max="11512" width="10.86328125" bestFit="1" customWidth="1"/>
    <col min="11513" max="11513" width="9.73046875" bestFit="1" customWidth="1"/>
    <col min="11514" max="11514" width="10.73046875" bestFit="1" customWidth="1"/>
    <col min="11515" max="11516" width="10.59765625" bestFit="1" customWidth="1"/>
    <col min="11517" max="11517" width="11.59765625" bestFit="1" customWidth="1"/>
    <col min="11518" max="11518" width="9.73046875" bestFit="1" customWidth="1"/>
    <col min="11519" max="11519" width="9.59765625" bestFit="1" customWidth="1"/>
    <col min="11520" max="11521" width="10.59765625" bestFit="1" customWidth="1"/>
    <col min="11522" max="11522" width="11.59765625" bestFit="1" customWidth="1"/>
    <col min="11523" max="11523" width="9.86328125" bestFit="1" customWidth="1"/>
    <col min="11524" max="11524" width="9.73046875" bestFit="1" customWidth="1"/>
    <col min="11525" max="11526" width="10.73046875" bestFit="1" customWidth="1"/>
    <col min="11527" max="11527" width="11.73046875" bestFit="1" customWidth="1"/>
    <col min="11528" max="11528" width="12.265625" bestFit="1" customWidth="1"/>
    <col min="11529" max="11529" width="10.59765625" bestFit="1" customWidth="1"/>
    <col min="11530" max="11530" width="8.59765625" bestFit="1" customWidth="1"/>
    <col min="11531" max="11531" width="11.86328125" bestFit="1" customWidth="1"/>
    <col min="11532" max="11532" width="11" bestFit="1" customWidth="1"/>
    <col min="11533" max="11533" width="12" bestFit="1" customWidth="1"/>
    <col min="11534" max="11534" width="8.3984375" bestFit="1" customWidth="1"/>
    <col min="11535" max="11535" width="12.3984375" bestFit="1" customWidth="1"/>
    <col min="11536" max="11536" width="12.59765625" bestFit="1" customWidth="1"/>
    <col min="11537" max="11537" width="11.73046875" bestFit="1" customWidth="1"/>
    <col min="11538" max="11538" width="11.86328125" bestFit="1" customWidth="1"/>
    <col min="11539" max="11539" width="12" bestFit="1" customWidth="1"/>
    <col min="11540" max="11540" width="14.3984375" bestFit="1" customWidth="1"/>
    <col min="11541" max="11541" width="13.59765625" bestFit="1" customWidth="1"/>
    <col min="11542" max="11542" width="13.73046875" bestFit="1" customWidth="1"/>
    <col min="11543" max="11543" width="13.86328125" bestFit="1" customWidth="1"/>
    <col min="11756" max="11756" width="15.3984375" bestFit="1" customWidth="1"/>
    <col min="11757" max="11757" width="11.1328125" bestFit="1" customWidth="1"/>
    <col min="11758" max="11758" width="10.265625" bestFit="1" customWidth="1"/>
    <col min="11759" max="11761" width="7.3984375" customWidth="1"/>
    <col min="11762" max="11766" width="8.59765625" bestFit="1" customWidth="1"/>
    <col min="11767" max="11767" width="9.73046875" bestFit="1" customWidth="1"/>
    <col min="11768" max="11768" width="10.86328125" bestFit="1" customWidth="1"/>
    <col min="11769" max="11769" width="9.73046875" bestFit="1" customWidth="1"/>
    <col min="11770" max="11770" width="10.73046875" bestFit="1" customWidth="1"/>
    <col min="11771" max="11772" width="10.59765625" bestFit="1" customWidth="1"/>
    <col min="11773" max="11773" width="11.59765625" bestFit="1" customWidth="1"/>
    <col min="11774" max="11774" width="9.73046875" bestFit="1" customWidth="1"/>
    <col min="11775" max="11775" width="9.59765625" bestFit="1" customWidth="1"/>
    <col min="11776" max="11777" width="10.59765625" bestFit="1" customWidth="1"/>
    <col min="11778" max="11778" width="11.59765625" bestFit="1" customWidth="1"/>
    <col min="11779" max="11779" width="9.86328125" bestFit="1" customWidth="1"/>
    <col min="11780" max="11780" width="9.73046875" bestFit="1" customWidth="1"/>
    <col min="11781" max="11782" width="10.73046875" bestFit="1" customWidth="1"/>
    <col min="11783" max="11783" width="11.73046875" bestFit="1" customWidth="1"/>
    <col min="11784" max="11784" width="12.265625" bestFit="1" customWidth="1"/>
    <col min="11785" max="11785" width="10.59765625" bestFit="1" customWidth="1"/>
    <col min="11786" max="11786" width="8.59765625" bestFit="1" customWidth="1"/>
    <col min="11787" max="11787" width="11.86328125" bestFit="1" customWidth="1"/>
    <col min="11788" max="11788" width="11" bestFit="1" customWidth="1"/>
    <col min="11789" max="11789" width="12" bestFit="1" customWidth="1"/>
    <col min="11790" max="11790" width="8.3984375" bestFit="1" customWidth="1"/>
    <col min="11791" max="11791" width="12.3984375" bestFit="1" customWidth="1"/>
    <col min="11792" max="11792" width="12.59765625" bestFit="1" customWidth="1"/>
    <col min="11793" max="11793" width="11.73046875" bestFit="1" customWidth="1"/>
    <col min="11794" max="11794" width="11.86328125" bestFit="1" customWidth="1"/>
    <col min="11795" max="11795" width="12" bestFit="1" customWidth="1"/>
    <col min="11796" max="11796" width="14.3984375" bestFit="1" customWidth="1"/>
    <col min="11797" max="11797" width="13.59765625" bestFit="1" customWidth="1"/>
    <col min="11798" max="11798" width="13.73046875" bestFit="1" customWidth="1"/>
    <col min="11799" max="11799" width="13.86328125" bestFit="1" customWidth="1"/>
    <col min="12012" max="12012" width="15.3984375" bestFit="1" customWidth="1"/>
    <col min="12013" max="12013" width="11.1328125" bestFit="1" customWidth="1"/>
    <col min="12014" max="12014" width="10.265625" bestFit="1" customWidth="1"/>
    <col min="12015" max="12017" width="7.3984375" customWidth="1"/>
    <col min="12018" max="12022" width="8.59765625" bestFit="1" customWidth="1"/>
    <col min="12023" max="12023" width="9.73046875" bestFit="1" customWidth="1"/>
    <col min="12024" max="12024" width="10.86328125" bestFit="1" customWidth="1"/>
    <col min="12025" max="12025" width="9.73046875" bestFit="1" customWidth="1"/>
    <col min="12026" max="12026" width="10.73046875" bestFit="1" customWidth="1"/>
    <col min="12027" max="12028" width="10.59765625" bestFit="1" customWidth="1"/>
    <col min="12029" max="12029" width="11.59765625" bestFit="1" customWidth="1"/>
    <col min="12030" max="12030" width="9.73046875" bestFit="1" customWidth="1"/>
    <col min="12031" max="12031" width="9.59765625" bestFit="1" customWidth="1"/>
    <col min="12032" max="12033" width="10.59765625" bestFit="1" customWidth="1"/>
    <col min="12034" max="12034" width="11.59765625" bestFit="1" customWidth="1"/>
    <col min="12035" max="12035" width="9.86328125" bestFit="1" customWidth="1"/>
    <col min="12036" max="12036" width="9.73046875" bestFit="1" customWidth="1"/>
    <col min="12037" max="12038" width="10.73046875" bestFit="1" customWidth="1"/>
    <col min="12039" max="12039" width="11.73046875" bestFit="1" customWidth="1"/>
    <col min="12040" max="12040" width="12.265625" bestFit="1" customWidth="1"/>
    <col min="12041" max="12041" width="10.59765625" bestFit="1" customWidth="1"/>
    <col min="12042" max="12042" width="8.59765625" bestFit="1" customWidth="1"/>
    <col min="12043" max="12043" width="11.86328125" bestFit="1" customWidth="1"/>
    <col min="12044" max="12044" width="11" bestFit="1" customWidth="1"/>
    <col min="12045" max="12045" width="12" bestFit="1" customWidth="1"/>
    <col min="12046" max="12046" width="8.3984375" bestFit="1" customWidth="1"/>
    <col min="12047" max="12047" width="12.3984375" bestFit="1" customWidth="1"/>
    <col min="12048" max="12048" width="12.59765625" bestFit="1" customWidth="1"/>
    <col min="12049" max="12049" width="11.73046875" bestFit="1" customWidth="1"/>
    <col min="12050" max="12050" width="11.86328125" bestFit="1" customWidth="1"/>
    <col min="12051" max="12051" width="12" bestFit="1" customWidth="1"/>
    <col min="12052" max="12052" width="14.3984375" bestFit="1" customWidth="1"/>
    <col min="12053" max="12053" width="13.59765625" bestFit="1" customWidth="1"/>
    <col min="12054" max="12054" width="13.73046875" bestFit="1" customWidth="1"/>
    <col min="12055" max="12055" width="13.86328125" bestFit="1" customWidth="1"/>
    <col min="12268" max="12268" width="15.3984375" bestFit="1" customWidth="1"/>
    <col min="12269" max="12269" width="11.1328125" bestFit="1" customWidth="1"/>
    <col min="12270" max="12270" width="10.265625" bestFit="1" customWidth="1"/>
    <col min="12271" max="12273" width="7.3984375" customWidth="1"/>
    <col min="12274" max="12278" width="8.59765625" bestFit="1" customWidth="1"/>
    <col min="12279" max="12279" width="9.73046875" bestFit="1" customWidth="1"/>
    <col min="12280" max="12280" width="10.86328125" bestFit="1" customWidth="1"/>
    <col min="12281" max="12281" width="9.73046875" bestFit="1" customWidth="1"/>
    <col min="12282" max="12282" width="10.73046875" bestFit="1" customWidth="1"/>
    <col min="12283" max="12284" width="10.59765625" bestFit="1" customWidth="1"/>
    <col min="12285" max="12285" width="11.59765625" bestFit="1" customWidth="1"/>
    <col min="12286" max="12286" width="9.73046875" bestFit="1" customWidth="1"/>
    <col min="12287" max="12287" width="9.59765625" bestFit="1" customWidth="1"/>
    <col min="12288" max="12289" width="10.59765625" bestFit="1" customWidth="1"/>
    <col min="12290" max="12290" width="11.59765625" bestFit="1" customWidth="1"/>
    <col min="12291" max="12291" width="9.86328125" bestFit="1" customWidth="1"/>
    <col min="12292" max="12292" width="9.73046875" bestFit="1" customWidth="1"/>
    <col min="12293" max="12294" width="10.73046875" bestFit="1" customWidth="1"/>
    <col min="12295" max="12295" width="11.73046875" bestFit="1" customWidth="1"/>
    <col min="12296" max="12296" width="12.265625" bestFit="1" customWidth="1"/>
    <col min="12297" max="12297" width="10.59765625" bestFit="1" customWidth="1"/>
    <col min="12298" max="12298" width="8.59765625" bestFit="1" customWidth="1"/>
    <col min="12299" max="12299" width="11.86328125" bestFit="1" customWidth="1"/>
    <col min="12300" max="12300" width="11" bestFit="1" customWidth="1"/>
    <col min="12301" max="12301" width="12" bestFit="1" customWidth="1"/>
    <col min="12302" max="12302" width="8.3984375" bestFit="1" customWidth="1"/>
    <col min="12303" max="12303" width="12.3984375" bestFit="1" customWidth="1"/>
    <col min="12304" max="12304" width="12.59765625" bestFit="1" customWidth="1"/>
    <col min="12305" max="12305" width="11.73046875" bestFit="1" customWidth="1"/>
    <col min="12306" max="12306" width="11.86328125" bestFit="1" customWidth="1"/>
    <col min="12307" max="12307" width="12" bestFit="1" customWidth="1"/>
    <col min="12308" max="12308" width="14.3984375" bestFit="1" customWidth="1"/>
    <col min="12309" max="12309" width="13.59765625" bestFit="1" customWidth="1"/>
    <col min="12310" max="12310" width="13.73046875" bestFit="1" customWidth="1"/>
    <col min="12311" max="12311" width="13.86328125" bestFit="1" customWidth="1"/>
    <col min="12524" max="12524" width="15.3984375" bestFit="1" customWidth="1"/>
    <col min="12525" max="12525" width="11.1328125" bestFit="1" customWidth="1"/>
    <col min="12526" max="12526" width="10.265625" bestFit="1" customWidth="1"/>
    <col min="12527" max="12529" width="7.3984375" customWidth="1"/>
    <col min="12530" max="12534" width="8.59765625" bestFit="1" customWidth="1"/>
    <col min="12535" max="12535" width="9.73046875" bestFit="1" customWidth="1"/>
    <col min="12536" max="12536" width="10.86328125" bestFit="1" customWidth="1"/>
    <col min="12537" max="12537" width="9.73046875" bestFit="1" customWidth="1"/>
    <col min="12538" max="12538" width="10.73046875" bestFit="1" customWidth="1"/>
    <col min="12539" max="12540" width="10.59765625" bestFit="1" customWidth="1"/>
    <col min="12541" max="12541" width="11.59765625" bestFit="1" customWidth="1"/>
    <col min="12542" max="12542" width="9.73046875" bestFit="1" customWidth="1"/>
    <col min="12543" max="12543" width="9.59765625" bestFit="1" customWidth="1"/>
    <col min="12544" max="12545" width="10.59765625" bestFit="1" customWidth="1"/>
    <col min="12546" max="12546" width="11.59765625" bestFit="1" customWidth="1"/>
    <col min="12547" max="12547" width="9.86328125" bestFit="1" customWidth="1"/>
    <col min="12548" max="12548" width="9.73046875" bestFit="1" customWidth="1"/>
    <col min="12549" max="12550" width="10.73046875" bestFit="1" customWidth="1"/>
    <col min="12551" max="12551" width="11.73046875" bestFit="1" customWidth="1"/>
    <col min="12552" max="12552" width="12.265625" bestFit="1" customWidth="1"/>
    <col min="12553" max="12553" width="10.59765625" bestFit="1" customWidth="1"/>
    <col min="12554" max="12554" width="8.59765625" bestFit="1" customWidth="1"/>
    <col min="12555" max="12555" width="11.86328125" bestFit="1" customWidth="1"/>
    <col min="12556" max="12556" width="11" bestFit="1" customWidth="1"/>
    <col min="12557" max="12557" width="12" bestFit="1" customWidth="1"/>
    <col min="12558" max="12558" width="8.3984375" bestFit="1" customWidth="1"/>
    <col min="12559" max="12559" width="12.3984375" bestFit="1" customWidth="1"/>
    <col min="12560" max="12560" width="12.59765625" bestFit="1" customWidth="1"/>
    <col min="12561" max="12561" width="11.73046875" bestFit="1" customWidth="1"/>
    <col min="12562" max="12562" width="11.86328125" bestFit="1" customWidth="1"/>
    <col min="12563" max="12563" width="12" bestFit="1" customWidth="1"/>
    <col min="12564" max="12564" width="14.3984375" bestFit="1" customWidth="1"/>
    <col min="12565" max="12565" width="13.59765625" bestFit="1" customWidth="1"/>
    <col min="12566" max="12566" width="13.73046875" bestFit="1" customWidth="1"/>
    <col min="12567" max="12567" width="13.86328125" bestFit="1" customWidth="1"/>
    <col min="12780" max="12780" width="15.3984375" bestFit="1" customWidth="1"/>
    <col min="12781" max="12781" width="11.1328125" bestFit="1" customWidth="1"/>
    <col min="12782" max="12782" width="10.265625" bestFit="1" customWidth="1"/>
    <col min="12783" max="12785" width="7.3984375" customWidth="1"/>
    <col min="12786" max="12790" width="8.59765625" bestFit="1" customWidth="1"/>
    <col min="12791" max="12791" width="9.73046875" bestFit="1" customWidth="1"/>
    <col min="12792" max="12792" width="10.86328125" bestFit="1" customWidth="1"/>
    <col min="12793" max="12793" width="9.73046875" bestFit="1" customWidth="1"/>
    <col min="12794" max="12794" width="10.73046875" bestFit="1" customWidth="1"/>
    <col min="12795" max="12796" width="10.59765625" bestFit="1" customWidth="1"/>
    <col min="12797" max="12797" width="11.59765625" bestFit="1" customWidth="1"/>
    <col min="12798" max="12798" width="9.73046875" bestFit="1" customWidth="1"/>
    <col min="12799" max="12799" width="9.59765625" bestFit="1" customWidth="1"/>
    <col min="12800" max="12801" width="10.59765625" bestFit="1" customWidth="1"/>
    <col min="12802" max="12802" width="11.59765625" bestFit="1" customWidth="1"/>
    <col min="12803" max="12803" width="9.86328125" bestFit="1" customWidth="1"/>
    <col min="12804" max="12804" width="9.73046875" bestFit="1" customWidth="1"/>
    <col min="12805" max="12806" width="10.73046875" bestFit="1" customWidth="1"/>
    <col min="12807" max="12807" width="11.73046875" bestFit="1" customWidth="1"/>
    <col min="12808" max="12808" width="12.265625" bestFit="1" customWidth="1"/>
    <col min="12809" max="12809" width="10.59765625" bestFit="1" customWidth="1"/>
    <col min="12810" max="12810" width="8.59765625" bestFit="1" customWidth="1"/>
    <col min="12811" max="12811" width="11.86328125" bestFit="1" customWidth="1"/>
    <col min="12812" max="12812" width="11" bestFit="1" customWidth="1"/>
    <col min="12813" max="12813" width="12" bestFit="1" customWidth="1"/>
    <col min="12814" max="12814" width="8.3984375" bestFit="1" customWidth="1"/>
    <col min="12815" max="12815" width="12.3984375" bestFit="1" customWidth="1"/>
    <col min="12816" max="12816" width="12.59765625" bestFit="1" customWidth="1"/>
    <col min="12817" max="12817" width="11.73046875" bestFit="1" customWidth="1"/>
    <col min="12818" max="12818" width="11.86328125" bestFit="1" customWidth="1"/>
    <col min="12819" max="12819" width="12" bestFit="1" customWidth="1"/>
    <col min="12820" max="12820" width="14.3984375" bestFit="1" customWidth="1"/>
    <col min="12821" max="12821" width="13.59765625" bestFit="1" customWidth="1"/>
    <col min="12822" max="12822" width="13.73046875" bestFit="1" customWidth="1"/>
    <col min="12823" max="12823" width="13.86328125" bestFit="1" customWidth="1"/>
    <col min="13036" max="13036" width="15.3984375" bestFit="1" customWidth="1"/>
    <col min="13037" max="13037" width="11.1328125" bestFit="1" customWidth="1"/>
    <col min="13038" max="13038" width="10.265625" bestFit="1" customWidth="1"/>
    <col min="13039" max="13041" width="7.3984375" customWidth="1"/>
    <col min="13042" max="13046" width="8.59765625" bestFit="1" customWidth="1"/>
    <col min="13047" max="13047" width="9.73046875" bestFit="1" customWidth="1"/>
    <col min="13048" max="13048" width="10.86328125" bestFit="1" customWidth="1"/>
    <col min="13049" max="13049" width="9.73046875" bestFit="1" customWidth="1"/>
    <col min="13050" max="13050" width="10.73046875" bestFit="1" customWidth="1"/>
    <col min="13051" max="13052" width="10.59765625" bestFit="1" customWidth="1"/>
    <col min="13053" max="13053" width="11.59765625" bestFit="1" customWidth="1"/>
    <col min="13054" max="13054" width="9.73046875" bestFit="1" customWidth="1"/>
    <col min="13055" max="13055" width="9.59765625" bestFit="1" customWidth="1"/>
    <col min="13056" max="13057" width="10.59765625" bestFit="1" customWidth="1"/>
    <col min="13058" max="13058" width="11.59765625" bestFit="1" customWidth="1"/>
    <col min="13059" max="13059" width="9.86328125" bestFit="1" customWidth="1"/>
    <col min="13060" max="13060" width="9.73046875" bestFit="1" customWidth="1"/>
    <col min="13061" max="13062" width="10.73046875" bestFit="1" customWidth="1"/>
    <col min="13063" max="13063" width="11.73046875" bestFit="1" customWidth="1"/>
    <col min="13064" max="13064" width="12.265625" bestFit="1" customWidth="1"/>
    <col min="13065" max="13065" width="10.59765625" bestFit="1" customWidth="1"/>
    <col min="13066" max="13066" width="8.59765625" bestFit="1" customWidth="1"/>
    <col min="13067" max="13067" width="11.86328125" bestFit="1" customWidth="1"/>
    <col min="13068" max="13068" width="11" bestFit="1" customWidth="1"/>
    <col min="13069" max="13069" width="12" bestFit="1" customWidth="1"/>
    <col min="13070" max="13070" width="8.3984375" bestFit="1" customWidth="1"/>
    <col min="13071" max="13071" width="12.3984375" bestFit="1" customWidth="1"/>
    <col min="13072" max="13072" width="12.59765625" bestFit="1" customWidth="1"/>
    <col min="13073" max="13073" width="11.73046875" bestFit="1" customWidth="1"/>
    <col min="13074" max="13074" width="11.86328125" bestFit="1" customWidth="1"/>
    <col min="13075" max="13075" width="12" bestFit="1" customWidth="1"/>
    <col min="13076" max="13076" width="14.3984375" bestFit="1" customWidth="1"/>
    <col min="13077" max="13077" width="13.59765625" bestFit="1" customWidth="1"/>
    <col min="13078" max="13078" width="13.73046875" bestFit="1" customWidth="1"/>
    <col min="13079" max="13079" width="13.86328125" bestFit="1" customWidth="1"/>
    <col min="13292" max="13292" width="15.3984375" bestFit="1" customWidth="1"/>
    <col min="13293" max="13293" width="11.1328125" bestFit="1" customWidth="1"/>
    <col min="13294" max="13294" width="10.265625" bestFit="1" customWidth="1"/>
    <col min="13295" max="13297" width="7.3984375" customWidth="1"/>
    <col min="13298" max="13302" width="8.59765625" bestFit="1" customWidth="1"/>
    <col min="13303" max="13303" width="9.73046875" bestFit="1" customWidth="1"/>
    <col min="13304" max="13304" width="10.86328125" bestFit="1" customWidth="1"/>
    <col min="13305" max="13305" width="9.73046875" bestFit="1" customWidth="1"/>
    <col min="13306" max="13306" width="10.73046875" bestFit="1" customWidth="1"/>
    <col min="13307" max="13308" width="10.59765625" bestFit="1" customWidth="1"/>
    <col min="13309" max="13309" width="11.59765625" bestFit="1" customWidth="1"/>
    <col min="13310" max="13310" width="9.73046875" bestFit="1" customWidth="1"/>
    <col min="13311" max="13311" width="9.59765625" bestFit="1" customWidth="1"/>
    <col min="13312" max="13313" width="10.59765625" bestFit="1" customWidth="1"/>
    <col min="13314" max="13314" width="11.59765625" bestFit="1" customWidth="1"/>
    <col min="13315" max="13315" width="9.86328125" bestFit="1" customWidth="1"/>
    <col min="13316" max="13316" width="9.73046875" bestFit="1" customWidth="1"/>
    <col min="13317" max="13318" width="10.73046875" bestFit="1" customWidth="1"/>
    <col min="13319" max="13319" width="11.73046875" bestFit="1" customWidth="1"/>
    <col min="13320" max="13320" width="12.265625" bestFit="1" customWidth="1"/>
    <col min="13321" max="13321" width="10.59765625" bestFit="1" customWidth="1"/>
    <col min="13322" max="13322" width="8.59765625" bestFit="1" customWidth="1"/>
    <col min="13323" max="13323" width="11.86328125" bestFit="1" customWidth="1"/>
    <col min="13324" max="13324" width="11" bestFit="1" customWidth="1"/>
    <col min="13325" max="13325" width="12" bestFit="1" customWidth="1"/>
    <col min="13326" max="13326" width="8.3984375" bestFit="1" customWidth="1"/>
    <col min="13327" max="13327" width="12.3984375" bestFit="1" customWidth="1"/>
    <col min="13328" max="13328" width="12.59765625" bestFit="1" customWidth="1"/>
    <col min="13329" max="13329" width="11.73046875" bestFit="1" customWidth="1"/>
    <col min="13330" max="13330" width="11.86328125" bestFit="1" customWidth="1"/>
    <col min="13331" max="13331" width="12" bestFit="1" customWidth="1"/>
    <col min="13332" max="13332" width="14.3984375" bestFit="1" customWidth="1"/>
    <col min="13333" max="13333" width="13.59765625" bestFit="1" customWidth="1"/>
    <col min="13334" max="13334" width="13.73046875" bestFit="1" customWidth="1"/>
    <col min="13335" max="13335" width="13.86328125" bestFit="1" customWidth="1"/>
    <col min="13548" max="13548" width="15.3984375" bestFit="1" customWidth="1"/>
    <col min="13549" max="13549" width="11.1328125" bestFit="1" customWidth="1"/>
    <col min="13550" max="13550" width="10.265625" bestFit="1" customWidth="1"/>
    <col min="13551" max="13553" width="7.3984375" customWidth="1"/>
    <col min="13554" max="13558" width="8.59765625" bestFit="1" customWidth="1"/>
    <col min="13559" max="13559" width="9.73046875" bestFit="1" customWidth="1"/>
    <col min="13560" max="13560" width="10.86328125" bestFit="1" customWidth="1"/>
    <col min="13561" max="13561" width="9.73046875" bestFit="1" customWidth="1"/>
    <col min="13562" max="13562" width="10.73046875" bestFit="1" customWidth="1"/>
    <col min="13563" max="13564" width="10.59765625" bestFit="1" customWidth="1"/>
    <col min="13565" max="13565" width="11.59765625" bestFit="1" customWidth="1"/>
    <col min="13566" max="13566" width="9.73046875" bestFit="1" customWidth="1"/>
    <col min="13567" max="13567" width="9.59765625" bestFit="1" customWidth="1"/>
    <col min="13568" max="13569" width="10.59765625" bestFit="1" customWidth="1"/>
    <col min="13570" max="13570" width="11.59765625" bestFit="1" customWidth="1"/>
    <col min="13571" max="13571" width="9.86328125" bestFit="1" customWidth="1"/>
    <col min="13572" max="13572" width="9.73046875" bestFit="1" customWidth="1"/>
    <col min="13573" max="13574" width="10.73046875" bestFit="1" customWidth="1"/>
    <col min="13575" max="13575" width="11.73046875" bestFit="1" customWidth="1"/>
    <col min="13576" max="13576" width="12.265625" bestFit="1" customWidth="1"/>
    <col min="13577" max="13577" width="10.59765625" bestFit="1" customWidth="1"/>
    <col min="13578" max="13578" width="8.59765625" bestFit="1" customWidth="1"/>
    <col min="13579" max="13579" width="11.86328125" bestFit="1" customWidth="1"/>
    <col min="13580" max="13580" width="11" bestFit="1" customWidth="1"/>
    <col min="13581" max="13581" width="12" bestFit="1" customWidth="1"/>
    <col min="13582" max="13582" width="8.3984375" bestFit="1" customWidth="1"/>
    <col min="13583" max="13583" width="12.3984375" bestFit="1" customWidth="1"/>
    <col min="13584" max="13584" width="12.59765625" bestFit="1" customWidth="1"/>
    <col min="13585" max="13585" width="11.73046875" bestFit="1" customWidth="1"/>
    <col min="13586" max="13586" width="11.86328125" bestFit="1" customWidth="1"/>
    <col min="13587" max="13587" width="12" bestFit="1" customWidth="1"/>
    <col min="13588" max="13588" width="14.3984375" bestFit="1" customWidth="1"/>
    <col min="13589" max="13589" width="13.59765625" bestFit="1" customWidth="1"/>
    <col min="13590" max="13590" width="13.73046875" bestFit="1" customWidth="1"/>
    <col min="13591" max="13591" width="13.86328125" bestFit="1" customWidth="1"/>
    <col min="13804" max="13804" width="15.3984375" bestFit="1" customWidth="1"/>
    <col min="13805" max="13805" width="11.1328125" bestFit="1" customWidth="1"/>
    <col min="13806" max="13806" width="10.265625" bestFit="1" customWidth="1"/>
    <col min="13807" max="13809" width="7.3984375" customWidth="1"/>
    <col min="13810" max="13814" width="8.59765625" bestFit="1" customWidth="1"/>
    <col min="13815" max="13815" width="9.73046875" bestFit="1" customWidth="1"/>
    <col min="13816" max="13816" width="10.86328125" bestFit="1" customWidth="1"/>
    <col min="13817" max="13817" width="9.73046875" bestFit="1" customWidth="1"/>
    <col min="13818" max="13818" width="10.73046875" bestFit="1" customWidth="1"/>
    <col min="13819" max="13820" width="10.59765625" bestFit="1" customWidth="1"/>
    <col min="13821" max="13821" width="11.59765625" bestFit="1" customWidth="1"/>
    <col min="13822" max="13822" width="9.73046875" bestFit="1" customWidth="1"/>
    <col min="13823" max="13823" width="9.59765625" bestFit="1" customWidth="1"/>
    <col min="13824" max="13825" width="10.59765625" bestFit="1" customWidth="1"/>
    <col min="13826" max="13826" width="11.59765625" bestFit="1" customWidth="1"/>
    <col min="13827" max="13827" width="9.86328125" bestFit="1" customWidth="1"/>
    <col min="13828" max="13828" width="9.73046875" bestFit="1" customWidth="1"/>
    <col min="13829" max="13830" width="10.73046875" bestFit="1" customWidth="1"/>
    <col min="13831" max="13831" width="11.73046875" bestFit="1" customWidth="1"/>
    <col min="13832" max="13832" width="12.265625" bestFit="1" customWidth="1"/>
    <col min="13833" max="13833" width="10.59765625" bestFit="1" customWidth="1"/>
    <col min="13834" max="13834" width="8.59765625" bestFit="1" customWidth="1"/>
    <col min="13835" max="13835" width="11.86328125" bestFit="1" customWidth="1"/>
    <col min="13836" max="13836" width="11" bestFit="1" customWidth="1"/>
    <col min="13837" max="13837" width="12" bestFit="1" customWidth="1"/>
    <col min="13838" max="13838" width="8.3984375" bestFit="1" customWidth="1"/>
    <col min="13839" max="13839" width="12.3984375" bestFit="1" customWidth="1"/>
    <col min="13840" max="13840" width="12.59765625" bestFit="1" customWidth="1"/>
    <col min="13841" max="13841" width="11.73046875" bestFit="1" customWidth="1"/>
    <col min="13842" max="13842" width="11.86328125" bestFit="1" customWidth="1"/>
    <col min="13843" max="13843" width="12" bestFit="1" customWidth="1"/>
    <col min="13844" max="13844" width="14.3984375" bestFit="1" customWidth="1"/>
    <col min="13845" max="13845" width="13.59765625" bestFit="1" customWidth="1"/>
    <col min="13846" max="13846" width="13.73046875" bestFit="1" customWidth="1"/>
    <col min="13847" max="13847" width="13.86328125" bestFit="1" customWidth="1"/>
    <col min="14060" max="14060" width="15.3984375" bestFit="1" customWidth="1"/>
    <col min="14061" max="14061" width="11.1328125" bestFit="1" customWidth="1"/>
    <col min="14062" max="14062" width="10.265625" bestFit="1" customWidth="1"/>
    <col min="14063" max="14065" width="7.3984375" customWidth="1"/>
    <col min="14066" max="14070" width="8.59765625" bestFit="1" customWidth="1"/>
    <col min="14071" max="14071" width="9.73046875" bestFit="1" customWidth="1"/>
    <col min="14072" max="14072" width="10.86328125" bestFit="1" customWidth="1"/>
    <col min="14073" max="14073" width="9.73046875" bestFit="1" customWidth="1"/>
    <col min="14074" max="14074" width="10.73046875" bestFit="1" customWidth="1"/>
    <col min="14075" max="14076" width="10.59765625" bestFit="1" customWidth="1"/>
    <col min="14077" max="14077" width="11.59765625" bestFit="1" customWidth="1"/>
    <col min="14078" max="14078" width="9.73046875" bestFit="1" customWidth="1"/>
    <col min="14079" max="14079" width="9.59765625" bestFit="1" customWidth="1"/>
    <col min="14080" max="14081" width="10.59765625" bestFit="1" customWidth="1"/>
    <col min="14082" max="14082" width="11.59765625" bestFit="1" customWidth="1"/>
    <col min="14083" max="14083" width="9.86328125" bestFit="1" customWidth="1"/>
    <col min="14084" max="14084" width="9.73046875" bestFit="1" customWidth="1"/>
    <col min="14085" max="14086" width="10.73046875" bestFit="1" customWidth="1"/>
    <col min="14087" max="14087" width="11.73046875" bestFit="1" customWidth="1"/>
    <col min="14088" max="14088" width="12.265625" bestFit="1" customWidth="1"/>
    <col min="14089" max="14089" width="10.59765625" bestFit="1" customWidth="1"/>
    <col min="14090" max="14090" width="8.59765625" bestFit="1" customWidth="1"/>
    <col min="14091" max="14091" width="11.86328125" bestFit="1" customWidth="1"/>
    <col min="14092" max="14092" width="11" bestFit="1" customWidth="1"/>
    <col min="14093" max="14093" width="12" bestFit="1" customWidth="1"/>
    <col min="14094" max="14094" width="8.3984375" bestFit="1" customWidth="1"/>
    <col min="14095" max="14095" width="12.3984375" bestFit="1" customWidth="1"/>
    <col min="14096" max="14096" width="12.59765625" bestFit="1" customWidth="1"/>
    <col min="14097" max="14097" width="11.73046875" bestFit="1" customWidth="1"/>
    <col min="14098" max="14098" width="11.86328125" bestFit="1" customWidth="1"/>
    <col min="14099" max="14099" width="12" bestFit="1" customWidth="1"/>
    <col min="14100" max="14100" width="14.3984375" bestFit="1" customWidth="1"/>
    <col min="14101" max="14101" width="13.59765625" bestFit="1" customWidth="1"/>
    <col min="14102" max="14102" width="13.73046875" bestFit="1" customWidth="1"/>
    <col min="14103" max="14103" width="13.86328125" bestFit="1" customWidth="1"/>
    <col min="14316" max="14316" width="15.3984375" bestFit="1" customWidth="1"/>
    <col min="14317" max="14317" width="11.1328125" bestFit="1" customWidth="1"/>
    <col min="14318" max="14318" width="10.265625" bestFit="1" customWidth="1"/>
    <col min="14319" max="14321" width="7.3984375" customWidth="1"/>
    <col min="14322" max="14326" width="8.59765625" bestFit="1" customWidth="1"/>
    <col min="14327" max="14327" width="9.73046875" bestFit="1" customWidth="1"/>
    <col min="14328" max="14328" width="10.86328125" bestFit="1" customWidth="1"/>
    <col min="14329" max="14329" width="9.73046875" bestFit="1" customWidth="1"/>
    <col min="14330" max="14330" width="10.73046875" bestFit="1" customWidth="1"/>
    <col min="14331" max="14332" width="10.59765625" bestFit="1" customWidth="1"/>
    <col min="14333" max="14333" width="11.59765625" bestFit="1" customWidth="1"/>
    <col min="14334" max="14334" width="9.73046875" bestFit="1" customWidth="1"/>
    <col min="14335" max="14335" width="9.59765625" bestFit="1" customWidth="1"/>
    <col min="14336" max="14337" width="10.59765625" bestFit="1" customWidth="1"/>
    <col min="14338" max="14338" width="11.59765625" bestFit="1" customWidth="1"/>
    <col min="14339" max="14339" width="9.86328125" bestFit="1" customWidth="1"/>
    <col min="14340" max="14340" width="9.73046875" bestFit="1" customWidth="1"/>
    <col min="14341" max="14342" width="10.73046875" bestFit="1" customWidth="1"/>
    <col min="14343" max="14343" width="11.73046875" bestFit="1" customWidth="1"/>
    <col min="14344" max="14344" width="12.265625" bestFit="1" customWidth="1"/>
    <col min="14345" max="14345" width="10.59765625" bestFit="1" customWidth="1"/>
    <col min="14346" max="14346" width="8.59765625" bestFit="1" customWidth="1"/>
    <col min="14347" max="14347" width="11.86328125" bestFit="1" customWidth="1"/>
    <col min="14348" max="14348" width="11" bestFit="1" customWidth="1"/>
    <col min="14349" max="14349" width="12" bestFit="1" customWidth="1"/>
    <col min="14350" max="14350" width="8.3984375" bestFit="1" customWidth="1"/>
    <col min="14351" max="14351" width="12.3984375" bestFit="1" customWidth="1"/>
    <col min="14352" max="14352" width="12.59765625" bestFit="1" customWidth="1"/>
    <col min="14353" max="14353" width="11.73046875" bestFit="1" customWidth="1"/>
    <col min="14354" max="14354" width="11.86328125" bestFit="1" customWidth="1"/>
    <col min="14355" max="14355" width="12" bestFit="1" customWidth="1"/>
    <col min="14356" max="14356" width="14.3984375" bestFit="1" customWidth="1"/>
    <col min="14357" max="14357" width="13.59765625" bestFit="1" customWidth="1"/>
    <col min="14358" max="14358" width="13.73046875" bestFit="1" customWidth="1"/>
    <col min="14359" max="14359" width="13.86328125" bestFit="1" customWidth="1"/>
    <col min="14572" max="14572" width="15.3984375" bestFit="1" customWidth="1"/>
    <col min="14573" max="14573" width="11.1328125" bestFit="1" customWidth="1"/>
    <col min="14574" max="14574" width="10.265625" bestFit="1" customWidth="1"/>
    <col min="14575" max="14577" width="7.3984375" customWidth="1"/>
    <col min="14578" max="14582" width="8.59765625" bestFit="1" customWidth="1"/>
    <col min="14583" max="14583" width="9.73046875" bestFit="1" customWidth="1"/>
    <col min="14584" max="14584" width="10.86328125" bestFit="1" customWidth="1"/>
    <col min="14585" max="14585" width="9.73046875" bestFit="1" customWidth="1"/>
    <col min="14586" max="14586" width="10.73046875" bestFit="1" customWidth="1"/>
    <col min="14587" max="14588" width="10.59765625" bestFit="1" customWidth="1"/>
    <col min="14589" max="14589" width="11.59765625" bestFit="1" customWidth="1"/>
    <col min="14590" max="14590" width="9.73046875" bestFit="1" customWidth="1"/>
    <col min="14591" max="14591" width="9.59765625" bestFit="1" customWidth="1"/>
    <col min="14592" max="14593" width="10.59765625" bestFit="1" customWidth="1"/>
    <col min="14594" max="14594" width="11.59765625" bestFit="1" customWidth="1"/>
    <col min="14595" max="14595" width="9.86328125" bestFit="1" customWidth="1"/>
    <col min="14596" max="14596" width="9.73046875" bestFit="1" customWidth="1"/>
    <col min="14597" max="14598" width="10.73046875" bestFit="1" customWidth="1"/>
    <col min="14599" max="14599" width="11.73046875" bestFit="1" customWidth="1"/>
    <col min="14600" max="14600" width="12.265625" bestFit="1" customWidth="1"/>
    <col min="14601" max="14601" width="10.59765625" bestFit="1" customWidth="1"/>
    <col min="14602" max="14602" width="8.59765625" bestFit="1" customWidth="1"/>
    <col min="14603" max="14603" width="11.86328125" bestFit="1" customWidth="1"/>
    <col min="14604" max="14604" width="11" bestFit="1" customWidth="1"/>
    <col min="14605" max="14605" width="12" bestFit="1" customWidth="1"/>
    <col min="14606" max="14606" width="8.3984375" bestFit="1" customWidth="1"/>
    <col min="14607" max="14607" width="12.3984375" bestFit="1" customWidth="1"/>
    <col min="14608" max="14608" width="12.59765625" bestFit="1" customWidth="1"/>
    <col min="14609" max="14609" width="11.73046875" bestFit="1" customWidth="1"/>
    <col min="14610" max="14610" width="11.86328125" bestFit="1" customWidth="1"/>
    <col min="14611" max="14611" width="12" bestFit="1" customWidth="1"/>
    <col min="14612" max="14612" width="14.3984375" bestFit="1" customWidth="1"/>
    <col min="14613" max="14613" width="13.59765625" bestFit="1" customWidth="1"/>
    <col min="14614" max="14614" width="13.73046875" bestFit="1" customWidth="1"/>
    <col min="14615" max="14615" width="13.86328125" bestFit="1" customWidth="1"/>
    <col min="14828" max="14828" width="15.3984375" bestFit="1" customWidth="1"/>
    <col min="14829" max="14829" width="11.1328125" bestFit="1" customWidth="1"/>
    <col min="14830" max="14830" width="10.265625" bestFit="1" customWidth="1"/>
    <col min="14831" max="14833" width="7.3984375" customWidth="1"/>
    <col min="14834" max="14838" width="8.59765625" bestFit="1" customWidth="1"/>
    <col min="14839" max="14839" width="9.73046875" bestFit="1" customWidth="1"/>
    <col min="14840" max="14840" width="10.86328125" bestFit="1" customWidth="1"/>
    <col min="14841" max="14841" width="9.73046875" bestFit="1" customWidth="1"/>
    <col min="14842" max="14842" width="10.73046875" bestFit="1" customWidth="1"/>
    <col min="14843" max="14844" width="10.59765625" bestFit="1" customWidth="1"/>
    <col min="14845" max="14845" width="11.59765625" bestFit="1" customWidth="1"/>
    <col min="14846" max="14846" width="9.73046875" bestFit="1" customWidth="1"/>
    <col min="14847" max="14847" width="9.59765625" bestFit="1" customWidth="1"/>
    <col min="14848" max="14849" width="10.59765625" bestFit="1" customWidth="1"/>
    <col min="14850" max="14850" width="11.59765625" bestFit="1" customWidth="1"/>
    <col min="14851" max="14851" width="9.86328125" bestFit="1" customWidth="1"/>
    <col min="14852" max="14852" width="9.73046875" bestFit="1" customWidth="1"/>
    <col min="14853" max="14854" width="10.73046875" bestFit="1" customWidth="1"/>
    <col min="14855" max="14855" width="11.73046875" bestFit="1" customWidth="1"/>
    <col min="14856" max="14856" width="12.265625" bestFit="1" customWidth="1"/>
    <col min="14857" max="14857" width="10.59765625" bestFit="1" customWidth="1"/>
    <col min="14858" max="14858" width="8.59765625" bestFit="1" customWidth="1"/>
    <col min="14859" max="14859" width="11.86328125" bestFit="1" customWidth="1"/>
    <col min="14860" max="14860" width="11" bestFit="1" customWidth="1"/>
    <col min="14861" max="14861" width="12" bestFit="1" customWidth="1"/>
    <col min="14862" max="14862" width="8.3984375" bestFit="1" customWidth="1"/>
    <col min="14863" max="14863" width="12.3984375" bestFit="1" customWidth="1"/>
    <col min="14864" max="14864" width="12.59765625" bestFit="1" customWidth="1"/>
    <col min="14865" max="14865" width="11.73046875" bestFit="1" customWidth="1"/>
    <col min="14866" max="14866" width="11.86328125" bestFit="1" customWidth="1"/>
    <col min="14867" max="14867" width="12" bestFit="1" customWidth="1"/>
    <col min="14868" max="14868" width="14.3984375" bestFit="1" customWidth="1"/>
    <col min="14869" max="14869" width="13.59765625" bestFit="1" customWidth="1"/>
    <col min="14870" max="14870" width="13.73046875" bestFit="1" customWidth="1"/>
    <col min="14871" max="14871" width="13.86328125" bestFit="1" customWidth="1"/>
    <col min="15084" max="15084" width="15.3984375" bestFit="1" customWidth="1"/>
    <col min="15085" max="15085" width="11.1328125" bestFit="1" customWidth="1"/>
    <col min="15086" max="15086" width="10.265625" bestFit="1" customWidth="1"/>
    <col min="15087" max="15089" width="7.3984375" customWidth="1"/>
    <col min="15090" max="15094" width="8.59765625" bestFit="1" customWidth="1"/>
    <col min="15095" max="15095" width="9.73046875" bestFit="1" customWidth="1"/>
    <col min="15096" max="15096" width="10.86328125" bestFit="1" customWidth="1"/>
    <col min="15097" max="15097" width="9.73046875" bestFit="1" customWidth="1"/>
    <col min="15098" max="15098" width="10.73046875" bestFit="1" customWidth="1"/>
    <col min="15099" max="15100" width="10.59765625" bestFit="1" customWidth="1"/>
    <col min="15101" max="15101" width="11.59765625" bestFit="1" customWidth="1"/>
    <col min="15102" max="15102" width="9.73046875" bestFit="1" customWidth="1"/>
    <col min="15103" max="15103" width="9.59765625" bestFit="1" customWidth="1"/>
    <col min="15104" max="15105" width="10.59765625" bestFit="1" customWidth="1"/>
    <col min="15106" max="15106" width="11.59765625" bestFit="1" customWidth="1"/>
    <col min="15107" max="15107" width="9.86328125" bestFit="1" customWidth="1"/>
    <col min="15108" max="15108" width="9.73046875" bestFit="1" customWidth="1"/>
    <col min="15109" max="15110" width="10.73046875" bestFit="1" customWidth="1"/>
    <col min="15111" max="15111" width="11.73046875" bestFit="1" customWidth="1"/>
    <col min="15112" max="15112" width="12.265625" bestFit="1" customWidth="1"/>
    <col min="15113" max="15113" width="10.59765625" bestFit="1" customWidth="1"/>
    <col min="15114" max="15114" width="8.59765625" bestFit="1" customWidth="1"/>
    <col min="15115" max="15115" width="11.86328125" bestFit="1" customWidth="1"/>
    <col min="15116" max="15116" width="11" bestFit="1" customWidth="1"/>
    <col min="15117" max="15117" width="12" bestFit="1" customWidth="1"/>
    <col min="15118" max="15118" width="8.3984375" bestFit="1" customWidth="1"/>
    <col min="15119" max="15119" width="12.3984375" bestFit="1" customWidth="1"/>
    <col min="15120" max="15120" width="12.59765625" bestFit="1" customWidth="1"/>
    <col min="15121" max="15121" width="11.73046875" bestFit="1" customWidth="1"/>
    <col min="15122" max="15122" width="11.86328125" bestFit="1" customWidth="1"/>
    <col min="15123" max="15123" width="12" bestFit="1" customWidth="1"/>
    <col min="15124" max="15124" width="14.3984375" bestFit="1" customWidth="1"/>
    <col min="15125" max="15125" width="13.59765625" bestFit="1" customWidth="1"/>
    <col min="15126" max="15126" width="13.73046875" bestFit="1" customWidth="1"/>
    <col min="15127" max="15127" width="13.86328125" bestFit="1" customWidth="1"/>
    <col min="15340" max="15340" width="15.3984375" bestFit="1" customWidth="1"/>
    <col min="15341" max="15341" width="11.1328125" bestFit="1" customWidth="1"/>
    <col min="15342" max="15342" width="10.265625" bestFit="1" customWidth="1"/>
    <col min="15343" max="15345" width="7.3984375" customWidth="1"/>
    <col min="15346" max="15350" width="8.59765625" bestFit="1" customWidth="1"/>
    <col min="15351" max="15351" width="9.73046875" bestFit="1" customWidth="1"/>
    <col min="15352" max="15352" width="10.86328125" bestFit="1" customWidth="1"/>
    <col min="15353" max="15353" width="9.73046875" bestFit="1" customWidth="1"/>
    <col min="15354" max="15354" width="10.73046875" bestFit="1" customWidth="1"/>
    <col min="15355" max="15356" width="10.59765625" bestFit="1" customWidth="1"/>
    <col min="15357" max="15357" width="11.59765625" bestFit="1" customWidth="1"/>
    <col min="15358" max="15358" width="9.73046875" bestFit="1" customWidth="1"/>
    <col min="15359" max="15359" width="9.59765625" bestFit="1" customWidth="1"/>
    <col min="15360" max="15361" width="10.59765625" bestFit="1" customWidth="1"/>
    <col min="15362" max="15362" width="11.59765625" bestFit="1" customWidth="1"/>
    <col min="15363" max="15363" width="9.86328125" bestFit="1" customWidth="1"/>
    <col min="15364" max="15364" width="9.73046875" bestFit="1" customWidth="1"/>
    <col min="15365" max="15366" width="10.73046875" bestFit="1" customWidth="1"/>
    <col min="15367" max="15367" width="11.73046875" bestFit="1" customWidth="1"/>
    <col min="15368" max="15368" width="12.265625" bestFit="1" customWidth="1"/>
    <col min="15369" max="15369" width="10.59765625" bestFit="1" customWidth="1"/>
    <col min="15370" max="15370" width="8.59765625" bestFit="1" customWidth="1"/>
    <col min="15371" max="15371" width="11.86328125" bestFit="1" customWidth="1"/>
    <col min="15372" max="15372" width="11" bestFit="1" customWidth="1"/>
    <col min="15373" max="15373" width="12" bestFit="1" customWidth="1"/>
    <col min="15374" max="15374" width="8.3984375" bestFit="1" customWidth="1"/>
    <col min="15375" max="15375" width="12.3984375" bestFit="1" customWidth="1"/>
    <col min="15376" max="15376" width="12.59765625" bestFit="1" customWidth="1"/>
    <col min="15377" max="15377" width="11.73046875" bestFit="1" customWidth="1"/>
    <col min="15378" max="15378" width="11.86328125" bestFit="1" customWidth="1"/>
    <col min="15379" max="15379" width="12" bestFit="1" customWidth="1"/>
    <col min="15380" max="15380" width="14.3984375" bestFit="1" customWidth="1"/>
    <col min="15381" max="15381" width="13.59765625" bestFit="1" customWidth="1"/>
    <col min="15382" max="15382" width="13.73046875" bestFit="1" customWidth="1"/>
    <col min="15383" max="15383" width="13.86328125" bestFit="1" customWidth="1"/>
    <col min="15596" max="15596" width="15.3984375" bestFit="1" customWidth="1"/>
    <col min="15597" max="15597" width="11.1328125" bestFit="1" customWidth="1"/>
    <col min="15598" max="15598" width="10.265625" bestFit="1" customWidth="1"/>
    <col min="15599" max="15601" width="7.3984375" customWidth="1"/>
    <col min="15602" max="15606" width="8.59765625" bestFit="1" customWidth="1"/>
    <col min="15607" max="15607" width="9.73046875" bestFit="1" customWidth="1"/>
    <col min="15608" max="15608" width="10.86328125" bestFit="1" customWidth="1"/>
    <col min="15609" max="15609" width="9.73046875" bestFit="1" customWidth="1"/>
    <col min="15610" max="15610" width="10.73046875" bestFit="1" customWidth="1"/>
    <col min="15611" max="15612" width="10.59765625" bestFit="1" customWidth="1"/>
    <col min="15613" max="15613" width="11.59765625" bestFit="1" customWidth="1"/>
    <col min="15614" max="15614" width="9.73046875" bestFit="1" customWidth="1"/>
    <col min="15615" max="15615" width="9.59765625" bestFit="1" customWidth="1"/>
    <col min="15616" max="15617" width="10.59765625" bestFit="1" customWidth="1"/>
    <col min="15618" max="15618" width="11.59765625" bestFit="1" customWidth="1"/>
    <col min="15619" max="15619" width="9.86328125" bestFit="1" customWidth="1"/>
    <col min="15620" max="15620" width="9.73046875" bestFit="1" customWidth="1"/>
    <col min="15621" max="15622" width="10.73046875" bestFit="1" customWidth="1"/>
    <col min="15623" max="15623" width="11.73046875" bestFit="1" customWidth="1"/>
    <col min="15624" max="15624" width="12.265625" bestFit="1" customWidth="1"/>
    <col min="15625" max="15625" width="10.59765625" bestFit="1" customWidth="1"/>
    <col min="15626" max="15626" width="8.59765625" bestFit="1" customWidth="1"/>
    <col min="15627" max="15627" width="11.86328125" bestFit="1" customWidth="1"/>
    <col min="15628" max="15628" width="11" bestFit="1" customWidth="1"/>
    <col min="15629" max="15629" width="12" bestFit="1" customWidth="1"/>
    <col min="15630" max="15630" width="8.3984375" bestFit="1" customWidth="1"/>
    <col min="15631" max="15631" width="12.3984375" bestFit="1" customWidth="1"/>
    <col min="15632" max="15632" width="12.59765625" bestFit="1" customWidth="1"/>
    <col min="15633" max="15633" width="11.73046875" bestFit="1" customWidth="1"/>
    <col min="15634" max="15634" width="11.86328125" bestFit="1" customWidth="1"/>
    <col min="15635" max="15635" width="12" bestFit="1" customWidth="1"/>
    <col min="15636" max="15636" width="14.3984375" bestFit="1" customWidth="1"/>
    <col min="15637" max="15637" width="13.59765625" bestFit="1" customWidth="1"/>
    <col min="15638" max="15638" width="13.73046875" bestFit="1" customWidth="1"/>
    <col min="15639" max="15639" width="13.86328125" bestFit="1" customWidth="1"/>
    <col min="15852" max="15852" width="15.3984375" bestFit="1" customWidth="1"/>
    <col min="15853" max="15853" width="11.1328125" bestFit="1" customWidth="1"/>
    <col min="15854" max="15854" width="10.265625" bestFit="1" customWidth="1"/>
    <col min="15855" max="15857" width="7.3984375" customWidth="1"/>
    <col min="15858" max="15862" width="8.59765625" bestFit="1" customWidth="1"/>
    <col min="15863" max="15863" width="9.73046875" bestFit="1" customWidth="1"/>
    <col min="15864" max="15864" width="10.86328125" bestFit="1" customWidth="1"/>
    <col min="15865" max="15865" width="9.73046875" bestFit="1" customWidth="1"/>
    <col min="15866" max="15866" width="10.73046875" bestFit="1" customWidth="1"/>
    <col min="15867" max="15868" width="10.59765625" bestFit="1" customWidth="1"/>
    <col min="15869" max="15869" width="11.59765625" bestFit="1" customWidth="1"/>
    <col min="15870" max="15870" width="9.73046875" bestFit="1" customWidth="1"/>
    <col min="15871" max="15871" width="9.59765625" bestFit="1" customWidth="1"/>
    <col min="15872" max="15873" width="10.59765625" bestFit="1" customWidth="1"/>
    <col min="15874" max="15874" width="11.59765625" bestFit="1" customWidth="1"/>
    <col min="15875" max="15875" width="9.86328125" bestFit="1" customWidth="1"/>
    <col min="15876" max="15876" width="9.73046875" bestFit="1" customWidth="1"/>
    <col min="15877" max="15878" width="10.73046875" bestFit="1" customWidth="1"/>
    <col min="15879" max="15879" width="11.73046875" bestFit="1" customWidth="1"/>
    <col min="15880" max="15880" width="12.265625" bestFit="1" customWidth="1"/>
    <col min="15881" max="15881" width="10.59765625" bestFit="1" customWidth="1"/>
    <col min="15882" max="15882" width="8.59765625" bestFit="1" customWidth="1"/>
    <col min="15883" max="15883" width="11.86328125" bestFit="1" customWidth="1"/>
    <col min="15884" max="15884" width="11" bestFit="1" customWidth="1"/>
    <col min="15885" max="15885" width="12" bestFit="1" customWidth="1"/>
    <col min="15886" max="15886" width="8.3984375" bestFit="1" customWidth="1"/>
    <col min="15887" max="15887" width="12.3984375" bestFit="1" customWidth="1"/>
    <col min="15888" max="15888" width="12.59765625" bestFit="1" customWidth="1"/>
    <col min="15889" max="15889" width="11.73046875" bestFit="1" customWidth="1"/>
    <col min="15890" max="15890" width="11.86328125" bestFit="1" customWidth="1"/>
    <col min="15891" max="15891" width="12" bestFit="1" customWidth="1"/>
    <col min="15892" max="15892" width="14.3984375" bestFit="1" customWidth="1"/>
    <col min="15893" max="15893" width="13.59765625" bestFit="1" customWidth="1"/>
    <col min="15894" max="15894" width="13.73046875" bestFit="1" customWidth="1"/>
    <col min="15895" max="15895" width="13.86328125" bestFit="1" customWidth="1"/>
    <col min="16108" max="16108" width="15.3984375" bestFit="1" customWidth="1"/>
    <col min="16109" max="16109" width="11.1328125" bestFit="1" customWidth="1"/>
    <col min="16110" max="16110" width="10.265625" bestFit="1" customWidth="1"/>
    <col min="16111" max="16113" width="7.3984375" customWidth="1"/>
    <col min="16114" max="16118" width="8.59765625" bestFit="1" customWidth="1"/>
    <col min="16119" max="16119" width="9.73046875" bestFit="1" customWidth="1"/>
    <col min="16120" max="16120" width="10.86328125" bestFit="1" customWidth="1"/>
    <col min="16121" max="16121" width="9.73046875" bestFit="1" customWidth="1"/>
    <col min="16122" max="16122" width="10.73046875" bestFit="1" customWidth="1"/>
    <col min="16123" max="16124" width="10.59765625" bestFit="1" customWidth="1"/>
    <col min="16125" max="16125" width="11.59765625" bestFit="1" customWidth="1"/>
    <col min="16126" max="16126" width="9.73046875" bestFit="1" customWidth="1"/>
    <col min="16127" max="16127" width="9.59765625" bestFit="1" customWidth="1"/>
    <col min="16128" max="16129" width="10.59765625" bestFit="1" customWidth="1"/>
    <col min="16130" max="16130" width="11.59765625" bestFit="1" customWidth="1"/>
    <col min="16131" max="16131" width="9.86328125" bestFit="1" customWidth="1"/>
    <col min="16132" max="16132" width="9.73046875" bestFit="1" customWidth="1"/>
    <col min="16133" max="16134" width="10.73046875" bestFit="1" customWidth="1"/>
    <col min="16135" max="16135" width="11.73046875" bestFit="1" customWidth="1"/>
    <col min="16136" max="16136" width="12.265625" bestFit="1" customWidth="1"/>
    <col min="16137" max="16137" width="10.59765625" bestFit="1" customWidth="1"/>
    <col min="16138" max="16138" width="8.59765625" bestFit="1" customWidth="1"/>
    <col min="16139" max="16139" width="11.86328125" bestFit="1" customWidth="1"/>
    <col min="16140" max="16140" width="11" bestFit="1" customWidth="1"/>
    <col min="16141" max="16141" width="12" bestFit="1" customWidth="1"/>
    <col min="16142" max="16142" width="8.3984375" bestFit="1" customWidth="1"/>
    <col min="16143" max="16143" width="12.3984375" bestFit="1" customWidth="1"/>
    <col min="16144" max="16144" width="12.59765625" bestFit="1" customWidth="1"/>
    <col min="16145" max="16145" width="11.73046875" bestFit="1" customWidth="1"/>
    <col min="16146" max="16146" width="11.86328125" bestFit="1" customWidth="1"/>
    <col min="16147" max="16147" width="12" bestFit="1" customWidth="1"/>
    <col min="16148" max="16148" width="14.3984375" bestFit="1" customWidth="1"/>
    <col min="16149" max="16149" width="13.59765625" bestFit="1" customWidth="1"/>
    <col min="16150" max="16150" width="13.73046875" bestFit="1" customWidth="1"/>
    <col min="16151" max="16151" width="13.86328125" bestFit="1" customWidth="1"/>
  </cols>
  <sheetData>
    <row r="1" spans="1:23">
      <c r="A1" s="83" t="s">
        <v>0</v>
      </c>
      <c r="B1" s="83" t="s">
        <v>1</v>
      </c>
      <c r="C1" s="83" t="s">
        <v>2</v>
      </c>
      <c r="D1" s="84" t="s">
        <v>3</v>
      </c>
      <c r="E1" s="84" t="s">
        <v>4</v>
      </c>
      <c r="F1" s="84" t="s">
        <v>5</v>
      </c>
      <c r="G1" s="84" t="s">
        <v>6</v>
      </c>
      <c r="H1" s="84" t="s">
        <v>7</v>
      </c>
      <c r="I1" s="84" t="s">
        <v>8</v>
      </c>
      <c r="J1" s="84" t="s">
        <v>9</v>
      </c>
      <c r="K1" s="84" t="s">
        <v>10</v>
      </c>
      <c r="L1" s="84" t="s">
        <v>11</v>
      </c>
      <c r="M1" s="84" t="s">
        <v>12</v>
      </c>
      <c r="N1" s="84" t="s">
        <v>13</v>
      </c>
      <c r="O1" s="84" t="s">
        <v>14</v>
      </c>
      <c r="P1" s="85" t="s">
        <v>15</v>
      </c>
      <c r="Q1" s="85" t="s">
        <v>16</v>
      </c>
      <c r="R1" s="86" t="s">
        <v>17</v>
      </c>
      <c r="S1" s="86" t="s">
        <v>18</v>
      </c>
      <c r="T1" s="86" t="s">
        <v>19</v>
      </c>
      <c r="U1" s="87" t="s">
        <v>20</v>
      </c>
      <c r="V1" s="87" t="s">
        <v>21</v>
      </c>
      <c r="W1" s="88" t="s">
        <v>22</v>
      </c>
    </row>
    <row r="2" spans="1:23">
      <c r="A2" s="90" t="s">
        <v>23</v>
      </c>
      <c r="B2" s="91" t="s">
        <v>24</v>
      </c>
      <c r="C2" s="91"/>
      <c r="D2" s="93">
        <v>4.8839999999999999E-10</v>
      </c>
      <c r="E2" s="93">
        <v>2.7158000000000001E-10</v>
      </c>
      <c r="F2" s="93">
        <v>4.1217381359999998E-8</v>
      </c>
      <c r="G2" s="93">
        <v>2.8564E-8</v>
      </c>
      <c r="H2" s="93">
        <v>1.8907E-10</v>
      </c>
      <c r="I2" s="93">
        <v>9.0279999999999997E-11</v>
      </c>
      <c r="J2" s="93">
        <v>5.1492535920000001E-11</v>
      </c>
      <c r="K2" s="93">
        <v>1.202660136E-8</v>
      </c>
      <c r="L2" s="93">
        <v>1.1407756824E-13</v>
      </c>
      <c r="M2" s="93">
        <v>1.1545537305600001E-8</v>
      </c>
      <c r="N2" s="93">
        <v>2.9891358720000003E-8</v>
      </c>
      <c r="O2" s="93">
        <v>4.0166513280000001E-8</v>
      </c>
      <c r="P2" s="93">
        <v>2.7397260273972601E-2</v>
      </c>
      <c r="Q2" s="93">
        <v>225</v>
      </c>
      <c r="R2" s="93">
        <v>1700</v>
      </c>
      <c r="S2" s="93">
        <v>5.0000000000000001E-4</v>
      </c>
      <c r="T2" s="93">
        <v>25.294499999999999</v>
      </c>
      <c r="U2" s="91">
        <v>15</v>
      </c>
      <c r="V2" s="91">
        <v>225</v>
      </c>
      <c r="W2" s="93">
        <v>10</v>
      </c>
    </row>
    <row r="3" spans="1:23">
      <c r="A3" s="94" t="s">
        <v>25</v>
      </c>
      <c r="B3" s="91" t="s">
        <v>26</v>
      </c>
      <c r="C3" s="91"/>
      <c r="D3" s="93">
        <v>1.8425999999999999E-10</v>
      </c>
      <c r="E3" s="93">
        <v>1.3357000000000001E-10</v>
      </c>
      <c r="F3" s="93">
        <v>2.767285944E-8</v>
      </c>
      <c r="G3" s="93">
        <v>3.7739999999999999E-8</v>
      </c>
      <c r="H3" s="93">
        <v>1.036E-10</v>
      </c>
      <c r="I3" s="93">
        <v>9.1019999999999999E-11</v>
      </c>
      <c r="J3" s="93">
        <v>5.8031270640000001E-11</v>
      </c>
      <c r="K3" s="93">
        <v>1.86820992E-8</v>
      </c>
      <c r="L3" s="93">
        <v>1.319423256E-13</v>
      </c>
      <c r="M3" s="93">
        <v>1.3754695536000001E-8</v>
      </c>
      <c r="N3" s="93">
        <v>2.5781296896000001E-8</v>
      </c>
      <c r="O3" s="93">
        <v>2.767285944E-8</v>
      </c>
      <c r="P3" s="93">
        <v>432.2</v>
      </c>
      <c r="Q3" s="93">
        <v>241</v>
      </c>
      <c r="R3" s="93">
        <v>4</v>
      </c>
      <c r="S3" s="93">
        <v>5.0000000000000001E-4</v>
      </c>
      <c r="T3" s="93">
        <v>1.60342434058306E-3</v>
      </c>
      <c r="U3" s="91">
        <v>15</v>
      </c>
      <c r="V3" s="91">
        <v>241</v>
      </c>
      <c r="W3" s="93">
        <v>157753</v>
      </c>
    </row>
    <row r="4" spans="1:23">
      <c r="A4" s="90" t="s">
        <v>27</v>
      </c>
      <c r="B4" s="91" t="s">
        <v>24</v>
      </c>
      <c r="C4" s="91"/>
      <c r="D4" s="93">
        <v>0</v>
      </c>
      <c r="E4" s="93">
        <v>0</v>
      </c>
      <c r="F4" s="93">
        <v>9.364402224000001E-10</v>
      </c>
      <c r="G4" s="93">
        <v>0</v>
      </c>
      <c r="H4" s="93">
        <v>0</v>
      </c>
      <c r="I4" s="93">
        <v>0</v>
      </c>
      <c r="J4" s="93">
        <v>9.7613968320000008E-13</v>
      </c>
      <c r="K4" s="93">
        <v>2.125088784E-10</v>
      </c>
      <c r="L4" s="93">
        <v>2.1367650959999998E-15</v>
      </c>
      <c r="M4" s="93">
        <v>2.1671235072E-10</v>
      </c>
      <c r="N4" s="93">
        <v>5.9782717440000002E-10</v>
      </c>
      <c r="O4" s="93">
        <v>8.7805866240000002E-10</v>
      </c>
      <c r="P4" s="93">
        <v>1.0242262810756E-9</v>
      </c>
      <c r="Q4" s="93">
        <v>217</v>
      </c>
      <c r="R4" s="93">
        <v>10</v>
      </c>
      <c r="S4" s="93"/>
      <c r="T4" s="93">
        <v>676608297.21362197</v>
      </c>
      <c r="U4" s="91">
        <v>15</v>
      </c>
      <c r="V4" s="91">
        <v>217</v>
      </c>
      <c r="W4" s="93">
        <v>3.7384259259259298E-7</v>
      </c>
    </row>
    <row r="5" spans="1:23">
      <c r="A5" s="90" t="s">
        <v>28</v>
      </c>
      <c r="B5" s="91" t="s">
        <v>24</v>
      </c>
      <c r="C5" s="91"/>
      <c r="D5" s="93">
        <v>0</v>
      </c>
      <c r="E5" s="93">
        <v>0</v>
      </c>
      <c r="F5" s="93">
        <v>2.7439333200000001E-11</v>
      </c>
      <c r="G5" s="93">
        <v>0</v>
      </c>
      <c r="H5" s="93">
        <v>0</v>
      </c>
      <c r="I5" s="93">
        <v>0</v>
      </c>
      <c r="J5" s="93">
        <v>3.0825463680000002E-14</v>
      </c>
      <c r="K5" s="93">
        <v>1.9966493520000001E-11</v>
      </c>
      <c r="L5" s="93">
        <v>5.1259009680000003E-17</v>
      </c>
      <c r="M5" s="93">
        <v>8.3882625408000002E-12</v>
      </c>
      <c r="N5" s="93">
        <v>1.8436896648E-11</v>
      </c>
      <c r="O5" s="93">
        <v>2.5571123280000002E-11</v>
      </c>
      <c r="P5" s="93">
        <v>4.7564687975646899E-8</v>
      </c>
      <c r="Q5" s="93">
        <v>218</v>
      </c>
      <c r="R5" s="93">
        <v>10</v>
      </c>
      <c r="S5" s="93"/>
      <c r="T5" s="93">
        <v>14569632</v>
      </c>
      <c r="U5" s="91">
        <v>15</v>
      </c>
      <c r="V5" s="91">
        <v>218</v>
      </c>
      <c r="W5" s="93">
        <v>1.7361111111111101E-5</v>
      </c>
    </row>
    <row r="6" spans="1:23">
      <c r="A6" s="90" t="s">
        <v>29</v>
      </c>
      <c r="B6" s="91" t="s">
        <v>24</v>
      </c>
      <c r="C6" s="91"/>
      <c r="D6" s="93">
        <v>0</v>
      </c>
      <c r="E6" s="93">
        <v>0</v>
      </c>
      <c r="F6" s="93">
        <v>2.6855517600000001E-6</v>
      </c>
      <c r="G6" s="93">
        <v>0</v>
      </c>
      <c r="H6" s="93">
        <v>0</v>
      </c>
      <c r="I6" s="93">
        <v>0</v>
      </c>
      <c r="J6" s="93">
        <v>2.5220833919999999E-9</v>
      </c>
      <c r="K6" s="93">
        <v>5.3594272079999995E-7</v>
      </c>
      <c r="L6" s="93">
        <v>5.4645140159999999E-12</v>
      </c>
      <c r="M6" s="93">
        <v>5.4738550656000004E-7</v>
      </c>
      <c r="N6" s="93">
        <v>1.5436084463999999E-6</v>
      </c>
      <c r="O6" s="93">
        <v>2.3936439600000001E-6</v>
      </c>
      <c r="P6" s="93">
        <v>4.8554033485540298E-6</v>
      </c>
      <c r="Q6" s="93">
        <v>137</v>
      </c>
      <c r="R6" s="93">
        <v>0.4</v>
      </c>
      <c r="S6" s="93"/>
      <c r="T6" s="93">
        <v>142727.58620689699</v>
      </c>
      <c r="U6" s="91"/>
      <c r="V6" s="91">
        <v>137</v>
      </c>
      <c r="W6" s="93">
        <v>1.77222222222222E-3</v>
      </c>
    </row>
    <row r="7" spans="1:23">
      <c r="A7" s="90" t="s">
        <v>30</v>
      </c>
      <c r="B7" s="91" t="s">
        <v>24</v>
      </c>
      <c r="C7" s="91"/>
      <c r="D7" s="93">
        <v>2.4013E-11</v>
      </c>
      <c r="E7" s="93">
        <v>1.3023999999999999E-11</v>
      </c>
      <c r="F7" s="93">
        <v>2.7672859440000002E-9</v>
      </c>
      <c r="G7" s="93">
        <v>4.5510000000000001E-10</v>
      </c>
      <c r="H7" s="93">
        <v>8.9170000000000001E-12</v>
      </c>
      <c r="I7" s="93">
        <v>3.7369999999999999E-12</v>
      </c>
      <c r="J7" s="93">
        <v>5.2893693360000002E-12</v>
      </c>
      <c r="K7" s="93">
        <v>4.8223168560000003E-9</v>
      </c>
      <c r="L7" s="93">
        <v>7.82312904E-15</v>
      </c>
      <c r="M7" s="93">
        <v>9.5465526912000009E-10</v>
      </c>
      <c r="N7" s="93">
        <v>2.0550309120000001E-9</v>
      </c>
      <c r="O7" s="93">
        <v>2.6855517600000001E-9</v>
      </c>
      <c r="P7" s="93">
        <v>1.37342465753425E-2</v>
      </c>
      <c r="Q7" s="93">
        <v>210</v>
      </c>
      <c r="R7" s="93">
        <v>480</v>
      </c>
      <c r="S7" s="93">
        <v>0.05</v>
      </c>
      <c r="T7" s="93">
        <v>50.457809694793497</v>
      </c>
      <c r="U7" s="91">
        <v>15</v>
      </c>
      <c r="V7" s="91">
        <v>210</v>
      </c>
      <c r="W7" s="93">
        <v>5.0129999999999999</v>
      </c>
    </row>
    <row r="8" spans="1:23">
      <c r="A8" s="90" t="s">
        <v>31</v>
      </c>
      <c r="B8" s="91" t="s">
        <v>24</v>
      </c>
      <c r="C8" s="91"/>
      <c r="D8" s="93">
        <v>1.1914E-12</v>
      </c>
      <c r="E8" s="93">
        <v>7.1780000000000003E-13</v>
      </c>
      <c r="F8" s="93">
        <v>5.4294850800000002E-7</v>
      </c>
      <c r="G8" s="93">
        <v>7.4000000000000003E-11</v>
      </c>
      <c r="H8" s="93">
        <v>5.0689999999999999E-13</v>
      </c>
      <c r="I8" s="93">
        <v>3.1709000000000002E-13</v>
      </c>
      <c r="J8" s="93">
        <v>5.3243982719999998E-10</v>
      </c>
      <c r="K8" s="93">
        <v>1.2026601359999999E-7</v>
      </c>
      <c r="L8" s="93">
        <v>1.1559548879999999E-12</v>
      </c>
      <c r="M8" s="93">
        <v>1.1769722496E-7</v>
      </c>
      <c r="N8" s="93">
        <v>3.2880494591999999E-7</v>
      </c>
      <c r="O8" s="93">
        <v>4.9741089120000005E-7</v>
      </c>
      <c r="P8" s="93">
        <v>8.6738964992389594E-5</v>
      </c>
      <c r="Q8" s="93">
        <v>213</v>
      </c>
      <c r="R8" s="93">
        <v>480</v>
      </c>
      <c r="S8" s="93">
        <v>0.05</v>
      </c>
      <c r="T8" s="93">
        <v>7989.4889230094304</v>
      </c>
      <c r="U8" s="91">
        <v>15</v>
      </c>
      <c r="V8" s="91">
        <v>213</v>
      </c>
      <c r="W8" s="93">
        <v>3.16597222222222E-2</v>
      </c>
    </row>
    <row r="9" spans="1:23">
      <c r="A9" s="90" t="s">
        <v>32</v>
      </c>
      <c r="B9" s="91" t="s">
        <v>24</v>
      </c>
      <c r="C9" s="91"/>
      <c r="D9" s="93">
        <v>4.0330000000000001E-13</v>
      </c>
      <c r="E9" s="93">
        <v>2.6529000000000002E-13</v>
      </c>
      <c r="F9" s="93">
        <v>7.3444002480000004E-6</v>
      </c>
      <c r="G9" s="93">
        <v>6.1799999999999996E-11</v>
      </c>
      <c r="H9" s="93">
        <v>1.9202999999999999E-13</v>
      </c>
      <c r="I9" s="93">
        <v>1.4726E-13</v>
      </c>
      <c r="J9" s="93">
        <v>6.6905267759999996E-9</v>
      </c>
      <c r="K9" s="93">
        <v>1.2843943200000001E-6</v>
      </c>
      <c r="L9" s="93">
        <v>1.4478626879999999E-11</v>
      </c>
      <c r="M9" s="93">
        <v>1.3264290432000001E-6</v>
      </c>
      <c r="N9" s="93">
        <v>3.8111482368000001E-6</v>
      </c>
      <c r="O9" s="93">
        <v>6.1417401119999998E-6</v>
      </c>
      <c r="P9" s="93">
        <v>3.7861491628614902E-5</v>
      </c>
      <c r="Q9" s="93">
        <v>214</v>
      </c>
      <c r="R9" s="93">
        <v>480</v>
      </c>
      <c r="S9" s="93">
        <v>0.05</v>
      </c>
      <c r="T9" s="93">
        <v>18303.557788944701</v>
      </c>
      <c r="U9" s="91">
        <v>15</v>
      </c>
      <c r="V9" s="91">
        <v>214</v>
      </c>
      <c r="W9" s="93">
        <v>1.38194444444444E-2</v>
      </c>
    </row>
    <row r="10" spans="1:23">
      <c r="A10" s="94" t="s">
        <v>33</v>
      </c>
      <c r="B10" s="91" t="s">
        <v>26</v>
      </c>
      <c r="C10" s="91"/>
      <c r="D10" s="93">
        <v>4.2549999999999998E-11</v>
      </c>
      <c r="E10" s="93">
        <v>3.7370000000000003E-11</v>
      </c>
      <c r="F10" s="93">
        <v>5.5228955760000004E-10</v>
      </c>
      <c r="G10" s="93">
        <v>1.1248E-10</v>
      </c>
      <c r="H10" s="93">
        <v>3.0487999999999999E-11</v>
      </c>
      <c r="I10" s="93">
        <v>3.1782999999999999E-11</v>
      </c>
      <c r="J10" s="93">
        <v>1.6230073680000001E-12</v>
      </c>
      <c r="K10" s="93">
        <v>5.5345718879999995E-10</v>
      </c>
      <c r="L10" s="93">
        <v>2.2418519040000001E-15</v>
      </c>
      <c r="M10" s="93">
        <v>1.9242562176E-10</v>
      </c>
      <c r="N10" s="93">
        <v>4.2408365184000002E-10</v>
      </c>
      <c r="O10" s="93">
        <v>5.4178087679999995E-10</v>
      </c>
      <c r="P10" s="93">
        <v>30.167100000000001</v>
      </c>
      <c r="Q10" s="93">
        <v>137</v>
      </c>
      <c r="R10" s="93">
        <v>10</v>
      </c>
      <c r="S10" s="93">
        <v>1</v>
      </c>
      <c r="T10" s="93">
        <v>2.2972045705420802E-2</v>
      </c>
      <c r="U10" s="91">
        <v>200</v>
      </c>
      <c r="V10" s="91">
        <v>137</v>
      </c>
      <c r="W10" s="93">
        <v>11010.9915</v>
      </c>
    </row>
    <row r="11" spans="1:23">
      <c r="A11" s="90" t="s">
        <v>34</v>
      </c>
      <c r="B11" s="91" t="s">
        <v>24</v>
      </c>
      <c r="C11" s="91"/>
      <c r="D11" s="93">
        <v>0</v>
      </c>
      <c r="E11" s="93">
        <v>0</v>
      </c>
      <c r="F11" s="93">
        <v>1.0485328176E-7</v>
      </c>
      <c r="G11" s="93">
        <v>0</v>
      </c>
      <c r="H11" s="93">
        <v>0</v>
      </c>
      <c r="I11" s="93">
        <v>0</v>
      </c>
      <c r="J11" s="93">
        <v>1.1524519944E-10</v>
      </c>
      <c r="K11" s="93">
        <v>2.5220833919999999E-8</v>
      </c>
      <c r="L11" s="93">
        <v>2.5337597040000002E-13</v>
      </c>
      <c r="M11" s="93">
        <v>2.5594475903999999E-8</v>
      </c>
      <c r="N11" s="93">
        <v>7.0618334975999998E-8</v>
      </c>
      <c r="O11" s="93">
        <v>1.010000988E-7</v>
      </c>
      <c r="P11" s="93">
        <v>9.3226788432267907E-6</v>
      </c>
      <c r="Q11" s="93">
        <v>221</v>
      </c>
      <c r="R11" s="93">
        <v>250</v>
      </c>
      <c r="S11" s="93"/>
      <c r="T11" s="93">
        <v>74334.857142857101</v>
      </c>
      <c r="U11" s="91">
        <v>15</v>
      </c>
      <c r="V11" s="91">
        <v>221</v>
      </c>
      <c r="W11" s="93">
        <v>3.4027777777777802E-3</v>
      </c>
    </row>
    <row r="12" spans="1:23">
      <c r="A12" s="90" t="s">
        <v>35</v>
      </c>
      <c r="B12" s="91" t="s">
        <v>24</v>
      </c>
      <c r="C12" s="91"/>
      <c r="D12" s="93">
        <v>0</v>
      </c>
      <c r="E12" s="93">
        <v>0</v>
      </c>
      <c r="F12" s="93">
        <v>4.8339931680000002E-7</v>
      </c>
      <c r="G12" s="93">
        <v>0</v>
      </c>
      <c r="H12" s="93">
        <v>0</v>
      </c>
      <c r="I12" s="93">
        <v>0</v>
      </c>
      <c r="J12" s="93">
        <v>4.9624325999999998E-10</v>
      </c>
      <c r="K12" s="93">
        <v>1.1174230584E-7</v>
      </c>
      <c r="L12" s="93">
        <v>1.08005886E-12</v>
      </c>
      <c r="M12" s="93">
        <v>1.0985074329599999E-7</v>
      </c>
      <c r="N12" s="93">
        <v>3.0638642687999998E-7</v>
      </c>
      <c r="O12" s="93">
        <v>4.5187327439999998E-7</v>
      </c>
      <c r="P12" s="93">
        <v>1.5506088280060901E-5</v>
      </c>
      <c r="Q12" s="93">
        <v>206</v>
      </c>
      <c r="R12" s="93">
        <v>6300</v>
      </c>
      <c r="S12" s="93"/>
      <c r="T12" s="93">
        <v>44692.122699386498</v>
      </c>
      <c r="U12" s="91"/>
      <c r="V12" s="91">
        <v>206</v>
      </c>
      <c r="W12" s="93">
        <v>5.6597222222222196E-3</v>
      </c>
    </row>
    <row r="13" spans="1:23">
      <c r="A13" s="90" t="s">
        <v>36</v>
      </c>
      <c r="B13" s="91" t="s">
        <v>24</v>
      </c>
      <c r="C13" s="91"/>
      <c r="D13" s="93">
        <v>1.2469000000000001E-10</v>
      </c>
      <c r="E13" s="93">
        <v>8.2880000000000002E-11</v>
      </c>
      <c r="F13" s="93">
        <v>5.172606216E-8</v>
      </c>
      <c r="G13" s="93">
        <v>2.8675E-8</v>
      </c>
      <c r="H13" s="93">
        <v>6.2159999999999995E-11</v>
      </c>
      <c r="I13" s="93">
        <v>4.6989999999999997E-11</v>
      </c>
      <c r="J13" s="93">
        <v>7.6713369839999998E-11</v>
      </c>
      <c r="K13" s="93">
        <v>2.1017361600000002E-8</v>
      </c>
      <c r="L13" s="93">
        <v>1.716417864E-13</v>
      </c>
      <c r="M13" s="93">
        <v>1.7350999631999999E-8</v>
      </c>
      <c r="N13" s="93">
        <v>4.1287439231999997E-8</v>
      </c>
      <c r="O13" s="93">
        <v>5.1492535920000002E-8</v>
      </c>
      <c r="P13" s="93">
        <v>2144000</v>
      </c>
      <c r="Q13" s="93">
        <v>237</v>
      </c>
      <c r="R13" s="93">
        <v>0.2</v>
      </c>
      <c r="S13" s="93">
        <v>5.0000000000000001E-4</v>
      </c>
      <c r="T13" s="93">
        <v>3.2322761194029798E-7</v>
      </c>
      <c r="U13" s="91">
        <v>15</v>
      </c>
      <c r="V13" s="91">
        <v>237</v>
      </c>
      <c r="W13" s="93">
        <v>782560000</v>
      </c>
    </row>
    <row r="14" spans="1:23">
      <c r="A14" s="90" t="s">
        <v>37</v>
      </c>
      <c r="B14" s="91" t="s">
        <v>24</v>
      </c>
      <c r="C14" s="91"/>
      <c r="D14" s="93">
        <v>1.6465000000000001E-11</v>
      </c>
      <c r="E14" s="93">
        <v>8.9539999999999992E-12</v>
      </c>
      <c r="F14" s="93">
        <v>8.0333026560000001E-7</v>
      </c>
      <c r="G14" s="93">
        <v>1.5281E-11</v>
      </c>
      <c r="H14" s="93">
        <v>6.1420000000000003E-12</v>
      </c>
      <c r="I14" s="93">
        <v>2.5825999999999999E-12</v>
      </c>
      <c r="J14" s="93">
        <v>8.5353840720000002E-10</v>
      </c>
      <c r="K14" s="93">
        <v>1.879886232E-7</v>
      </c>
      <c r="L14" s="93">
        <v>1.8682099199999999E-12</v>
      </c>
      <c r="M14" s="93">
        <v>1.9055741183999999E-7</v>
      </c>
      <c r="N14" s="93">
        <v>5.2309877760000005E-7</v>
      </c>
      <c r="O14" s="93">
        <v>7.601279112E-7</v>
      </c>
      <c r="P14" s="93">
        <v>7.3882191780821893E-2</v>
      </c>
      <c r="Q14" s="93">
        <v>233</v>
      </c>
      <c r="R14" s="93">
        <v>2000</v>
      </c>
      <c r="S14" s="93">
        <v>5.0000000000000001E-4</v>
      </c>
      <c r="T14" s="93">
        <v>9.3797975303148302</v>
      </c>
      <c r="U14" s="91">
        <v>300</v>
      </c>
      <c r="V14" s="91">
        <v>233</v>
      </c>
      <c r="W14" s="93">
        <v>26.966999999999999</v>
      </c>
    </row>
    <row r="15" spans="1:23">
      <c r="A15" s="90" t="s">
        <v>38</v>
      </c>
      <c r="B15" s="91" t="s">
        <v>24</v>
      </c>
      <c r="C15" s="91"/>
      <c r="D15" s="93">
        <v>6.2529999999999997E-13</v>
      </c>
      <c r="E15" s="93">
        <v>3.4854E-13</v>
      </c>
      <c r="F15" s="93">
        <v>5.3711035200000002E-10</v>
      </c>
      <c r="G15" s="93">
        <v>2.0794E-13</v>
      </c>
      <c r="H15" s="93">
        <v>2.4087000000000001E-13</v>
      </c>
      <c r="I15" s="93">
        <v>1.221E-13</v>
      </c>
      <c r="J15" s="93">
        <v>1.7047415520000001E-12</v>
      </c>
      <c r="K15" s="93">
        <v>5.6513350080000005E-10</v>
      </c>
      <c r="L15" s="93">
        <v>2.323586088E-15</v>
      </c>
      <c r="M15" s="93">
        <v>1.8425220336000001E-10</v>
      </c>
      <c r="N15" s="93">
        <v>4.1661081215999999E-10</v>
      </c>
      <c r="O15" s="93">
        <v>5.2893693360000005E-10</v>
      </c>
      <c r="P15" s="93">
        <v>3.7134703196347002E-4</v>
      </c>
      <c r="Q15" s="93">
        <v>209</v>
      </c>
      <c r="R15" s="93">
        <v>150</v>
      </c>
      <c r="S15" s="93">
        <v>0.2</v>
      </c>
      <c r="T15" s="93">
        <v>1866.1789117737501</v>
      </c>
      <c r="U15" s="91"/>
      <c r="V15" s="91">
        <v>209</v>
      </c>
      <c r="W15" s="93">
        <v>0.135541666666667</v>
      </c>
    </row>
    <row r="16" spans="1:23">
      <c r="A16" s="90" t="s">
        <v>39</v>
      </c>
      <c r="B16" s="91" t="s">
        <v>24</v>
      </c>
      <c r="C16" s="91"/>
      <c r="D16" s="93">
        <v>1.7167999999999999E-9</v>
      </c>
      <c r="E16" s="93">
        <v>1.1766000000000001E-9</v>
      </c>
      <c r="F16" s="93">
        <v>1.482891624E-9</v>
      </c>
      <c r="G16" s="93">
        <v>1.5872999999999999E-8</v>
      </c>
      <c r="H16" s="93">
        <v>8.8430000000000004E-10</v>
      </c>
      <c r="I16" s="93">
        <v>5.9940000000000002E-10</v>
      </c>
      <c r="J16" s="93">
        <v>3.9349171439999997E-12</v>
      </c>
      <c r="K16" s="93">
        <v>1.7164178639999999E-9</v>
      </c>
      <c r="L16" s="93">
        <v>9.0841707359999996E-15</v>
      </c>
      <c r="M16" s="93">
        <v>9.5278705920000003E-10</v>
      </c>
      <c r="N16" s="93">
        <v>1.4665447872000001E-9</v>
      </c>
      <c r="O16" s="93">
        <v>1.482891624E-9</v>
      </c>
      <c r="P16" s="93">
        <v>22.2</v>
      </c>
      <c r="Q16" s="93">
        <v>210</v>
      </c>
      <c r="R16" s="93">
        <v>150</v>
      </c>
      <c r="S16" s="93">
        <v>0.2</v>
      </c>
      <c r="T16" s="93">
        <v>3.1216216216216199E-2</v>
      </c>
      <c r="U16" s="91"/>
      <c r="V16" s="91">
        <v>210</v>
      </c>
      <c r="W16" s="93">
        <v>8103</v>
      </c>
    </row>
    <row r="17" spans="1:23">
      <c r="A17" s="90" t="s">
        <v>40</v>
      </c>
      <c r="B17" s="91" t="s">
        <v>24</v>
      </c>
      <c r="C17" s="91"/>
      <c r="D17" s="93">
        <v>7.9180000000000002E-13</v>
      </c>
      <c r="E17" s="93">
        <v>4.8470000000000005E-13</v>
      </c>
      <c r="F17" s="93">
        <v>9.9365415120000007E-7</v>
      </c>
      <c r="G17" s="93">
        <v>7.7700000000000001E-11</v>
      </c>
      <c r="H17" s="93">
        <v>3.4447E-13</v>
      </c>
      <c r="I17" s="93">
        <v>2.2052E-13</v>
      </c>
      <c r="J17" s="93">
        <v>1.0193420376000001E-9</v>
      </c>
      <c r="K17" s="93">
        <v>2.230175592E-7</v>
      </c>
      <c r="L17" s="93">
        <v>2.2301755919999998E-12</v>
      </c>
      <c r="M17" s="93">
        <v>2.2605340032000001E-7</v>
      </c>
      <c r="N17" s="93">
        <v>6.2958674304000002E-7</v>
      </c>
      <c r="O17" s="93">
        <v>9.3060206639999999E-7</v>
      </c>
      <c r="P17" s="93">
        <v>5.0989345509893397E-5</v>
      </c>
      <c r="Q17" s="93">
        <v>214</v>
      </c>
      <c r="R17" s="93">
        <v>150</v>
      </c>
      <c r="S17" s="93">
        <v>0.2</v>
      </c>
      <c r="T17" s="93">
        <v>13591.0746268657</v>
      </c>
      <c r="U17" s="91"/>
      <c r="V17" s="91">
        <v>214</v>
      </c>
      <c r="W17" s="93">
        <v>1.8611111111111099E-2</v>
      </c>
    </row>
    <row r="18" spans="1:23">
      <c r="A18" s="90" t="s">
        <v>41</v>
      </c>
      <c r="B18" s="91" t="s">
        <v>24</v>
      </c>
      <c r="C18" s="91"/>
      <c r="D18" s="93">
        <v>3.2744999999999998E-9</v>
      </c>
      <c r="E18" s="93">
        <v>2.2533000000000001E-9</v>
      </c>
      <c r="F18" s="93">
        <v>4.5070564319999998E-11</v>
      </c>
      <c r="G18" s="93">
        <v>1.4504E-8</v>
      </c>
      <c r="H18" s="93">
        <v>1.7760000000000001E-9</v>
      </c>
      <c r="I18" s="93">
        <v>1.4356000000000001E-9</v>
      </c>
      <c r="J18" s="93">
        <v>4.1801196960000001E-14</v>
      </c>
      <c r="K18" s="93">
        <v>8.69885244E-12</v>
      </c>
      <c r="L18" s="93">
        <v>9.0724944239999998E-17</v>
      </c>
      <c r="M18" s="93">
        <v>8.9487255167999993E-12</v>
      </c>
      <c r="N18" s="93">
        <v>2.5407654911999999E-11</v>
      </c>
      <c r="O18" s="93">
        <v>3.9582697679999998E-11</v>
      </c>
      <c r="P18" s="93">
        <v>0.37911232876712297</v>
      </c>
      <c r="Q18" s="93">
        <v>210</v>
      </c>
      <c r="R18" s="93">
        <v>210</v>
      </c>
      <c r="S18" s="93"/>
      <c r="T18" s="93">
        <v>1.8279542695265101</v>
      </c>
      <c r="U18" s="91">
        <v>15</v>
      </c>
      <c r="V18" s="91">
        <v>210</v>
      </c>
      <c r="W18" s="93">
        <v>138.376</v>
      </c>
    </row>
    <row r="19" spans="1:23">
      <c r="A19" s="90" t="s">
        <v>42</v>
      </c>
      <c r="B19" s="91" t="s">
        <v>24</v>
      </c>
      <c r="C19" s="91"/>
      <c r="D19" s="93">
        <v>0</v>
      </c>
      <c r="E19" s="93">
        <v>0</v>
      </c>
      <c r="F19" s="93">
        <v>1.728094176E-10</v>
      </c>
      <c r="G19" s="93">
        <v>0</v>
      </c>
      <c r="H19" s="93">
        <v>0</v>
      </c>
      <c r="I19" s="93">
        <v>0</v>
      </c>
      <c r="J19" s="93">
        <v>1.6113310560000001E-13</v>
      </c>
      <c r="K19" s="93">
        <v>3.3627778560000003E-11</v>
      </c>
      <c r="L19" s="93">
        <v>3.491217288E-16</v>
      </c>
      <c r="M19" s="93">
        <v>3.4561883519999999E-11</v>
      </c>
      <c r="N19" s="93">
        <v>9.7333736831999999E-11</v>
      </c>
      <c r="O19" s="93">
        <v>1.51792056E-10</v>
      </c>
      <c r="P19" s="93">
        <v>1.3318112633181101E-13</v>
      </c>
      <c r="Q19" s="93">
        <v>213</v>
      </c>
      <c r="R19" s="93">
        <v>210</v>
      </c>
      <c r="S19" s="93"/>
      <c r="T19" s="93">
        <v>5203440000000</v>
      </c>
      <c r="U19" s="91">
        <v>15</v>
      </c>
      <c r="V19" s="91">
        <v>213</v>
      </c>
      <c r="W19" s="93">
        <v>4.8611111111111103E-11</v>
      </c>
    </row>
    <row r="20" spans="1:23">
      <c r="A20" s="90" t="s">
        <v>43</v>
      </c>
      <c r="B20" s="91" t="s">
        <v>24</v>
      </c>
      <c r="C20" s="91"/>
      <c r="D20" s="93">
        <v>0</v>
      </c>
      <c r="E20" s="93">
        <v>0</v>
      </c>
      <c r="F20" s="93">
        <v>3.8531829600000002E-10</v>
      </c>
      <c r="G20" s="93">
        <v>0</v>
      </c>
      <c r="H20" s="93">
        <v>0</v>
      </c>
      <c r="I20" s="93">
        <v>0</v>
      </c>
      <c r="J20" s="93">
        <v>3.5729514720000002E-13</v>
      </c>
      <c r="K20" s="93">
        <v>7.4261344320000001E-11</v>
      </c>
      <c r="L20" s="93">
        <v>7.741394856E-16</v>
      </c>
      <c r="M20" s="93">
        <v>7.6222964736000004E-11</v>
      </c>
      <c r="N20" s="93">
        <v>2.1484414079999999E-10</v>
      </c>
      <c r="O20" s="93">
        <v>3.3744541680000003E-10</v>
      </c>
      <c r="P20" s="93">
        <v>5.20991882293252E-12</v>
      </c>
      <c r="Q20" s="93">
        <v>214</v>
      </c>
      <c r="R20" s="93">
        <v>210</v>
      </c>
      <c r="S20" s="93"/>
      <c r="T20" s="93">
        <v>133015508216.677</v>
      </c>
      <c r="U20" s="91">
        <v>15</v>
      </c>
      <c r="V20" s="91">
        <v>214</v>
      </c>
      <c r="W20" s="93">
        <v>1.9016203703703698E-9</v>
      </c>
    </row>
    <row r="21" spans="1:23">
      <c r="A21" s="90" t="s">
        <v>44</v>
      </c>
      <c r="B21" s="91" t="s">
        <v>24</v>
      </c>
      <c r="C21" s="91"/>
      <c r="D21" s="93">
        <v>0</v>
      </c>
      <c r="E21" s="93">
        <v>0</v>
      </c>
      <c r="F21" s="93">
        <v>6.8423188320000004E-15</v>
      </c>
      <c r="G21" s="93">
        <v>1.39E-11</v>
      </c>
      <c r="H21" s="93">
        <v>0</v>
      </c>
      <c r="I21" s="93">
        <v>0</v>
      </c>
      <c r="J21" s="93">
        <v>3.9465934560000001E-17</v>
      </c>
      <c r="K21" s="93">
        <v>5.3010456479999998E-15</v>
      </c>
      <c r="L21" s="93">
        <v>5.055843096E-20</v>
      </c>
      <c r="M21" s="93">
        <v>3.1572747648000001E-15</v>
      </c>
      <c r="N21" s="93">
        <v>5.9782717440000002E-15</v>
      </c>
      <c r="O21" s="93">
        <v>6.8189662079999997E-15</v>
      </c>
      <c r="P21" s="93">
        <v>5.8980213089802101E-6</v>
      </c>
      <c r="Q21" s="93">
        <v>218</v>
      </c>
      <c r="R21" s="93">
        <v>210</v>
      </c>
      <c r="S21" s="93"/>
      <c r="T21" s="93">
        <v>117497.032258065</v>
      </c>
      <c r="U21" s="91">
        <v>15</v>
      </c>
      <c r="V21" s="91">
        <v>218</v>
      </c>
      <c r="W21" s="93">
        <v>2.1527777777777799E-3</v>
      </c>
    </row>
    <row r="22" spans="1:23">
      <c r="A22" s="90" t="s">
        <v>45</v>
      </c>
      <c r="B22" s="91" t="s">
        <v>24</v>
      </c>
      <c r="C22" s="91"/>
      <c r="D22" s="93">
        <v>2.4235E-10</v>
      </c>
      <c r="E22" s="93">
        <v>1.5355E-10</v>
      </c>
      <c r="F22" s="93">
        <v>6.106711176E-9</v>
      </c>
      <c r="G22" s="93">
        <v>2.6159E-8</v>
      </c>
      <c r="H22" s="93">
        <v>1.1432999999999999E-10</v>
      </c>
      <c r="I22" s="93">
        <v>7.4369999999999998E-11</v>
      </c>
      <c r="J22" s="93">
        <v>1.844857296E-11</v>
      </c>
      <c r="K22" s="93">
        <v>8.8389681839999997E-9</v>
      </c>
      <c r="L22" s="93">
        <v>4.2385012559999998E-14</v>
      </c>
      <c r="M22" s="93">
        <v>4.4463396095999997E-9</v>
      </c>
      <c r="N22" s="93">
        <v>6.0716822400000003E-9</v>
      </c>
      <c r="O22" s="93">
        <v>6.0950348640000001E-9</v>
      </c>
      <c r="P22" s="93">
        <v>4.0821917808219199E-2</v>
      </c>
      <c r="Q22" s="93">
        <v>225</v>
      </c>
      <c r="R22" s="93">
        <v>1</v>
      </c>
      <c r="S22" s="93">
        <v>0.2</v>
      </c>
      <c r="T22" s="93">
        <v>16.976174496644301</v>
      </c>
      <c r="U22" s="91"/>
      <c r="V22" s="91">
        <v>225</v>
      </c>
      <c r="W22" s="93">
        <v>14.9</v>
      </c>
    </row>
    <row r="23" spans="1:23">
      <c r="A23" s="94" t="s">
        <v>46</v>
      </c>
      <c r="B23" s="91" t="s">
        <v>26</v>
      </c>
      <c r="C23" s="91">
        <v>1</v>
      </c>
      <c r="D23" s="93">
        <v>6.7709999999999997E-10</v>
      </c>
      <c r="E23" s="93">
        <v>5.1429999999999997E-10</v>
      </c>
      <c r="F23" s="93">
        <v>2.4987307680000001E-8</v>
      </c>
      <c r="G23" s="93">
        <v>2.8156999999999999E-8</v>
      </c>
      <c r="H23" s="93">
        <v>3.8480000000000001E-10</v>
      </c>
      <c r="I23" s="93">
        <v>2.9451999999999998E-10</v>
      </c>
      <c r="J23" s="93">
        <v>2.849020128E-11</v>
      </c>
      <c r="K23" s="93">
        <v>6.2468269200000004E-9</v>
      </c>
      <c r="L23" s="93">
        <v>6.2701795440000005E-14</v>
      </c>
      <c r="M23" s="93">
        <v>6.3332316288000001E-9</v>
      </c>
      <c r="N23" s="93">
        <v>1.7315970695999999E-8</v>
      </c>
      <c r="O23" s="93">
        <v>2.4286728960000001E-8</v>
      </c>
      <c r="P23" s="93">
        <v>1600</v>
      </c>
      <c r="Q23" s="93">
        <v>226</v>
      </c>
      <c r="R23" s="93">
        <v>1</v>
      </c>
      <c r="S23" s="93">
        <v>0.2</v>
      </c>
      <c r="T23" s="93">
        <v>4.3312500000000002E-4</v>
      </c>
      <c r="U23" s="91">
        <v>5</v>
      </c>
      <c r="V23" s="91">
        <v>226</v>
      </c>
      <c r="W23" s="93">
        <v>584000</v>
      </c>
    </row>
    <row r="24" spans="1:23">
      <c r="A24" s="90" t="s">
        <v>47</v>
      </c>
      <c r="B24" s="91" t="s">
        <v>24</v>
      </c>
      <c r="C24" s="91"/>
      <c r="D24" s="93">
        <v>0</v>
      </c>
      <c r="E24" s="93">
        <v>0</v>
      </c>
      <c r="F24" s="93">
        <v>3.3861304799999998E-9</v>
      </c>
      <c r="G24" s="93">
        <v>0</v>
      </c>
      <c r="H24" s="93">
        <v>0</v>
      </c>
      <c r="I24" s="93">
        <v>0</v>
      </c>
      <c r="J24" s="93">
        <v>3.187633176E-12</v>
      </c>
      <c r="K24" s="93">
        <v>6.807289896E-10</v>
      </c>
      <c r="L24" s="93">
        <v>6.9240530159999999E-15</v>
      </c>
      <c r="M24" s="93">
        <v>6.9684230016000005E-10</v>
      </c>
      <c r="N24" s="93">
        <v>1.9616204160000001E-9</v>
      </c>
      <c r="O24" s="93">
        <v>3.0358411200000002E-9</v>
      </c>
      <c r="P24" s="93">
        <v>1.1098427194317601E-9</v>
      </c>
      <c r="Q24" s="93">
        <v>218</v>
      </c>
      <c r="R24" s="93">
        <v>0</v>
      </c>
      <c r="S24" s="93"/>
      <c r="T24" s="93">
        <v>624412800</v>
      </c>
      <c r="U24" s="91"/>
      <c r="V24" s="91">
        <v>218</v>
      </c>
      <c r="W24" s="93">
        <v>4.05092592592593E-7</v>
      </c>
    </row>
    <row r="25" spans="1:23">
      <c r="A25" s="94" t="s">
        <v>48</v>
      </c>
      <c r="B25" s="91" t="s">
        <v>26</v>
      </c>
      <c r="C25" s="91">
        <v>1</v>
      </c>
      <c r="D25" s="93">
        <v>0</v>
      </c>
      <c r="E25" s="93">
        <v>0</v>
      </c>
      <c r="F25" s="93">
        <v>1.6930652399999999E-9</v>
      </c>
      <c r="G25" s="93">
        <v>2.28E-12</v>
      </c>
      <c r="H25" s="93">
        <v>0</v>
      </c>
      <c r="I25" s="93">
        <v>0</v>
      </c>
      <c r="J25" s="93">
        <v>1.6230073680000001E-12</v>
      </c>
      <c r="K25" s="93">
        <v>3.5028935999999998E-10</v>
      </c>
      <c r="L25" s="93">
        <v>3.5145699120000001E-15</v>
      </c>
      <c r="M25" s="93">
        <v>3.5682809472000002E-10</v>
      </c>
      <c r="N25" s="93">
        <v>1.00696514688E-9</v>
      </c>
      <c r="O25" s="93">
        <v>1.5412731840000001E-9</v>
      </c>
      <c r="P25" s="93">
        <v>1.04753424657534E-2</v>
      </c>
      <c r="Q25" s="93">
        <v>222</v>
      </c>
      <c r="R25" s="93">
        <v>0</v>
      </c>
      <c r="S25" s="93"/>
      <c r="T25" s="93">
        <v>66.155355041192607</v>
      </c>
      <c r="U25" s="91"/>
      <c r="V25" s="91">
        <v>222</v>
      </c>
      <c r="W25" s="93">
        <v>3.8235000000000001</v>
      </c>
    </row>
    <row r="26" spans="1:23">
      <c r="A26" s="90" t="s">
        <v>49</v>
      </c>
      <c r="B26" s="91" t="s">
        <v>24</v>
      </c>
      <c r="C26" s="91"/>
      <c r="D26" s="93">
        <v>3.8480000000000001E-10</v>
      </c>
      <c r="E26" s="93">
        <v>2.9045000000000002E-10</v>
      </c>
      <c r="F26" s="93">
        <v>2.241851904E-7</v>
      </c>
      <c r="G26" s="93">
        <v>1.7464000000000001E-7</v>
      </c>
      <c r="H26" s="93">
        <v>2.2347999999999999E-10</v>
      </c>
      <c r="I26" s="93">
        <v>1.9683999999999999E-10</v>
      </c>
      <c r="J26" s="93">
        <v>3.0008121840000002E-10</v>
      </c>
      <c r="K26" s="93">
        <v>7.0758450719999997E-8</v>
      </c>
      <c r="L26" s="93">
        <v>6.6788504639999998E-13</v>
      </c>
      <c r="M26" s="93">
        <v>6.7629199103999999E-8</v>
      </c>
      <c r="N26" s="93">
        <v>1.7059091832000001E-7</v>
      </c>
      <c r="O26" s="93">
        <v>2.2184992799999999E-7</v>
      </c>
      <c r="P26" s="93">
        <v>7340</v>
      </c>
      <c r="Q26" s="93">
        <v>229</v>
      </c>
      <c r="R26" s="93">
        <v>20</v>
      </c>
      <c r="S26" s="93">
        <v>5.0000000000000001E-4</v>
      </c>
      <c r="T26" s="93">
        <v>9.4414168937329696E-5</v>
      </c>
      <c r="U26" s="91">
        <v>15</v>
      </c>
      <c r="V26" s="91">
        <v>229</v>
      </c>
      <c r="W26" s="93">
        <v>2679100</v>
      </c>
    </row>
    <row r="27" spans="1:23">
      <c r="A27" s="90" t="s">
        <v>50</v>
      </c>
      <c r="B27" s="91" t="s">
        <v>24</v>
      </c>
      <c r="C27" s="91"/>
      <c r="D27" s="93">
        <v>0</v>
      </c>
      <c r="E27" s="93">
        <v>0</v>
      </c>
      <c r="F27" s="93">
        <v>6.106711176E-9</v>
      </c>
      <c r="G27" s="93">
        <v>0</v>
      </c>
      <c r="H27" s="93">
        <v>0</v>
      </c>
      <c r="I27" s="93">
        <v>0</v>
      </c>
      <c r="J27" s="93">
        <v>9.3994311600000004E-12</v>
      </c>
      <c r="K27" s="93">
        <v>8.5704130080000005E-9</v>
      </c>
      <c r="L27" s="93">
        <v>1.4712153119999999E-14</v>
      </c>
      <c r="M27" s="93">
        <v>2.0737130111999998E-9</v>
      </c>
      <c r="N27" s="93">
        <v>4.4089754112000003E-9</v>
      </c>
      <c r="O27" s="93">
        <v>5.8615086239999998E-9</v>
      </c>
      <c r="P27" s="93">
        <v>7.9908675799086794E-6</v>
      </c>
      <c r="Q27" s="93">
        <v>206</v>
      </c>
      <c r="R27" s="93">
        <v>1500</v>
      </c>
      <c r="S27" s="93"/>
      <c r="T27" s="93">
        <v>86724</v>
      </c>
      <c r="U27" s="91"/>
      <c r="V27" s="91">
        <v>206</v>
      </c>
      <c r="W27" s="93">
        <v>2.9166666666666698E-3</v>
      </c>
    </row>
    <row r="28" spans="1:23">
      <c r="A28" s="90" t="s">
        <v>51</v>
      </c>
      <c r="B28" s="91" t="s">
        <v>24</v>
      </c>
      <c r="C28" s="91"/>
      <c r="D28" s="93">
        <v>0</v>
      </c>
      <c r="E28" s="93">
        <v>0</v>
      </c>
      <c r="F28" s="93">
        <v>1.0321859808E-5</v>
      </c>
      <c r="G28" s="93">
        <v>0</v>
      </c>
      <c r="H28" s="93">
        <v>0</v>
      </c>
      <c r="I28" s="93">
        <v>0</v>
      </c>
      <c r="J28" s="93">
        <v>9.5745758399999995E-9</v>
      </c>
      <c r="K28" s="93">
        <v>1.8565336080000001E-6</v>
      </c>
      <c r="L28" s="93">
        <v>2.078383536E-11</v>
      </c>
      <c r="M28" s="93">
        <v>1.9055741184E-6</v>
      </c>
      <c r="N28" s="93">
        <v>5.4738550656000002E-6</v>
      </c>
      <c r="O28" s="93">
        <v>8.710528752E-6</v>
      </c>
      <c r="P28" s="93">
        <v>4.1114916286149197E-6</v>
      </c>
      <c r="Q28" s="93">
        <v>209</v>
      </c>
      <c r="R28" s="93">
        <v>1500</v>
      </c>
      <c r="S28" s="93"/>
      <c r="T28" s="93">
        <v>168551.966682092</v>
      </c>
      <c r="U28" s="91"/>
      <c r="V28" s="91">
        <v>209</v>
      </c>
      <c r="W28" s="93">
        <v>1.5006944444444399E-3</v>
      </c>
    </row>
    <row r="29" spans="1:23">
      <c r="A29" s="90" t="s">
        <v>52</v>
      </c>
      <c r="B29" s="91" t="s">
        <v>24</v>
      </c>
      <c r="C29" s="91"/>
      <c r="D29" s="93">
        <v>0</v>
      </c>
      <c r="E29" s="93">
        <v>0</v>
      </c>
      <c r="F29" s="93">
        <v>1.34277588E-5</v>
      </c>
      <c r="G29" s="93">
        <v>0</v>
      </c>
      <c r="H29" s="93">
        <v>0</v>
      </c>
      <c r="I29" s="93">
        <v>0</v>
      </c>
      <c r="J29" s="93">
        <v>1.237689072E-8</v>
      </c>
      <c r="K29" s="93">
        <v>2.4053202719999999E-6</v>
      </c>
      <c r="L29" s="93">
        <v>2.6855517599999999E-11</v>
      </c>
      <c r="M29" s="93">
        <v>2.4847191936000002E-6</v>
      </c>
      <c r="N29" s="93">
        <v>7.1178797952000003E-6</v>
      </c>
      <c r="O29" s="93">
        <v>1.1361051576E-5</v>
      </c>
      <c r="P29" s="93">
        <v>2.4733637747336398E-6</v>
      </c>
      <c r="Q29" s="93">
        <v>210</v>
      </c>
      <c r="R29" s="93">
        <v>1500</v>
      </c>
      <c r="S29" s="93"/>
      <c r="T29" s="93">
        <v>280185.23076923098</v>
      </c>
      <c r="U29" s="91"/>
      <c r="V29" s="91">
        <v>210</v>
      </c>
      <c r="W29" s="93">
        <v>9.0277777777777795E-4</v>
      </c>
    </row>
    <row r="30" spans="1:23">
      <c r="A30" s="90" t="s">
        <v>53</v>
      </c>
      <c r="B30" s="91" t="s">
        <v>24</v>
      </c>
      <c r="C30" s="91"/>
      <c r="D30" s="93">
        <v>1.5022E-10</v>
      </c>
      <c r="E30" s="93">
        <v>9.6940000000000003E-11</v>
      </c>
      <c r="F30" s="93">
        <v>7.1108740080000005E-10</v>
      </c>
      <c r="G30" s="93">
        <v>2.8305000000000001E-8</v>
      </c>
      <c r="H30" s="93">
        <v>7.1779999999999997E-11</v>
      </c>
      <c r="I30" s="93">
        <v>5.2169999999999999E-11</v>
      </c>
      <c r="J30" s="93">
        <v>9.3760785359999994E-13</v>
      </c>
      <c r="K30" s="93">
        <v>3.5729514719999999E-10</v>
      </c>
      <c r="L30" s="93">
        <v>2.0900598480000001E-15</v>
      </c>
      <c r="M30" s="93">
        <v>2.0737130111999999E-10</v>
      </c>
      <c r="N30" s="93">
        <v>5.0628488832E-10</v>
      </c>
      <c r="O30" s="93">
        <v>6.8773477679999995E-10</v>
      </c>
      <c r="P30" s="93">
        <v>159200</v>
      </c>
      <c r="Q30" s="93">
        <v>233</v>
      </c>
      <c r="R30" s="93">
        <v>0.4</v>
      </c>
      <c r="S30" s="93">
        <v>0.02</v>
      </c>
      <c r="T30" s="93">
        <v>4.3530150753768799E-6</v>
      </c>
      <c r="U30" s="91">
        <v>289207.91735594597</v>
      </c>
      <c r="V30" s="91">
        <v>233</v>
      </c>
      <c r="W30" s="93">
        <v>58108000</v>
      </c>
    </row>
  </sheetData>
  <sheetProtection algorithmName="SHA-512" hashValue="3Vvh3FJ2ddRfz2NyA1+EDXF7YftUa+ENDIoslBZBMgzG/W3/vCWnRgYndnM7A4nDbquiZVWOUSKKCaHjzsCZTw==" saltValue="ns3UCymac8dbBec/u5a2rQ==" spinCount="100000" sheet="1" objects="1" scenarios="1" formatColumns="0" autoFilter="0"/>
  <autoFilter ref="A1:W30" xr:uid="{00000000-0009-0000-0000-000000000000}"/>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499984740745262"/>
  </sheetPr>
  <dimension ref="A1:R76"/>
  <sheetViews>
    <sheetView workbookViewId="0">
      <pane xSplit="2" ySplit="1" topLeftCell="C2" activePane="bottomRight" state="frozen"/>
      <selection activeCell="P1394" sqref="P1394"/>
      <selection pane="topRight" activeCell="P1394" sqref="P1394"/>
      <selection pane="bottomLeft" activeCell="P1394" sqref="P1394"/>
      <selection pane="bottomRight" activeCell="C2" sqref="C2"/>
    </sheetView>
  </sheetViews>
  <sheetFormatPr defaultRowHeight="14.25"/>
  <cols>
    <col min="1" max="1" width="14.53125" style="1" bestFit="1" customWidth="1"/>
    <col min="2" max="2" width="11.73046875" style="1" bestFit="1" customWidth="1"/>
    <col min="3" max="3" width="13.9296875" style="9" bestFit="1" customWidth="1"/>
    <col min="4" max="4" width="16.53125" style="9" bestFit="1" customWidth="1"/>
    <col min="5" max="5" width="16.3984375" style="9" bestFit="1" customWidth="1"/>
    <col min="6" max="6" width="14" style="9" bestFit="1" customWidth="1"/>
    <col min="7" max="7" width="15.33203125" style="9" bestFit="1" customWidth="1"/>
    <col min="8" max="8" width="15.46484375" style="9" bestFit="1" customWidth="1"/>
    <col min="9" max="9" width="11.9296875" style="9" bestFit="1" customWidth="1"/>
    <col min="10" max="11" width="13.6640625" style="9" bestFit="1" customWidth="1"/>
    <col min="12" max="12" width="14.6640625" style="9" bestFit="1" customWidth="1"/>
    <col min="13" max="13" width="12.265625" style="9" bestFit="1" customWidth="1"/>
    <col min="14" max="14" width="11.9296875" style="9" bestFit="1" customWidth="1"/>
    <col min="15" max="16" width="13.6640625" style="9" bestFit="1" customWidth="1"/>
    <col min="17" max="17" width="14.6640625" style="9" bestFit="1" customWidth="1"/>
    <col min="18" max="18" width="12.265625" style="9" bestFit="1" customWidth="1"/>
    <col min="19" max="255" width="9.06640625" style="9"/>
    <col min="256" max="256" width="15.3984375" style="9" bestFit="1" customWidth="1"/>
    <col min="257" max="257" width="11.1328125" style="9" bestFit="1" customWidth="1"/>
    <col min="258" max="258" width="14.59765625" style="9" bestFit="1" customWidth="1"/>
    <col min="259" max="259" width="17.3984375" style="9" bestFit="1" customWidth="1"/>
    <col min="260" max="260" width="17.59765625" style="9" bestFit="1" customWidth="1"/>
    <col min="261" max="261" width="14.73046875" style="9" bestFit="1" customWidth="1"/>
    <col min="262" max="262" width="14.3984375" style="9" bestFit="1" customWidth="1"/>
    <col min="263" max="263" width="12.1328125" style="9" bestFit="1" customWidth="1"/>
    <col min="264" max="264" width="12.3984375" style="9" bestFit="1" customWidth="1"/>
    <col min="265" max="266" width="13.86328125" style="9" bestFit="1" customWidth="1"/>
    <col min="267" max="267" width="14.86328125" style="9" bestFit="1" customWidth="1"/>
    <col min="268" max="268" width="12.1328125" style="9" bestFit="1" customWidth="1"/>
    <col min="269" max="269" width="12.3984375" style="9" bestFit="1" customWidth="1"/>
    <col min="270" max="271" width="13.86328125" style="9" bestFit="1" customWidth="1"/>
    <col min="272" max="272" width="14.86328125" style="9" bestFit="1" customWidth="1"/>
    <col min="273" max="511" width="9.06640625" style="9"/>
    <col min="512" max="512" width="15.3984375" style="9" bestFit="1" customWidth="1"/>
    <col min="513" max="513" width="11.1328125" style="9" bestFit="1" customWidth="1"/>
    <col min="514" max="514" width="14.59765625" style="9" bestFit="1" customWidth="1"/>
    <col min="515" max="515" width="17.3984375" style="9" bestFit="1" customWidth="1"/>
    <col min="516" max="516" width="17.59765625" style="9" bestFit="1" customWidth="1"/>
    <col min="517" max="517" width="14.73046875" style="9" bestFit="1" customWidth="1"/>
    <col min="518" max="518" width="14.3984375" style="9" bestFit="1" customWidth="1"/>
    <col min="519" max="519" width="12.1328125" style="9" bestFit="1" customWidth="1"/>
    <col min="520" max="520" width="12.3984375" style="9" bestFit="1" customWidth="1"/>
    <col min="521" max="522" width="13.86328125" style="9" bestFit="1" customWidth="1"/>
    <col min="523" max="523" width="14.86328125" style="9" bestFit="1" customWidth="1"/>
    <col min="524" max="524" width="12.1328125" style="9" bestFit="1" customWidth="1"/>
    <col min="525" max="525" width="12.3984375" style="9" bestFit="1" customWidth="1"/>
    <col min="526" max="527" width="13.86328125" style="9" bestFit="1" customWidth="1"/>
    <col min="528" max="528" width="14.86328125" style="9" bestFit="1" customWidth="1"/>
    <col min="529" max="767" width="9.06640625" style="9"/>
    <col min="768" max="768" width="15.3984375" style="9" bestFit="1" customWidth="1"/>
    <col min="769" max="769" width="11.1328125" style="9" bestFit="1" customWidth="1"/>
    <col min="770" max="770" width="14.59765625" style="9" bestFit="1" customWidth="1"/>
    <col min="771" max="771" width="17.3984375" style="9" bestFit="1" customWidth="1"/>
    <col min="772" max="772" width="17.59765625" style="9" bestFit="1" customWidth="1"/>
    <col min="773" max="773" width="14.73046875" style="9" bestFit="1" customWidth="1"/>
    <col min="774" max="774" width="14.3984375" style="9" bestFit="1" customWidth="1"/>
    <col min="775" max="775" width="12.1328125" style="9" bestFit="1" customWidth="1"/>
    <col min="776" max="776" width="12.3984375" style="9" bestFit="1" customWidth="1"/>
    <col min="777" max="778" width="13.86328125" style="9" bestFit="1" customWidth="1"/>
    <col min="779" max="779" width="14.86328125" style="9" bestFit="1" customWidth="1"/>
    <col min="780" max="780" width="12.1328125" style="9" bestFit="1" customWidth="1"/>
    <col min="781" max="781" width="12.3984375" style="9" bestFit="1" customWidth="1"/>
    <col min="782" max="783" width="13.86328125" style="9" bestFit="1" customWidth="1"/>
    <col min="784" max="784" width="14.86328125" style="9" bestFit="1" customWidth="1"/>
    <col min="785" max="1023" width="9.06640625" style="9"/>
    <col min="1024" max="1024" width="15.3984375" style="9" bestFit="1" customWidth="1"/>
    <col min="1025" max="1025" width="11.1328125" style="9" bestFit="1" customWidth="1"/>
    <col min="1026" max="1026" width="14.59765625" style="9" bestFit="1" customWidth="1"/>
    <col min="1027" max="1027" width="17.3984375" style="9" bestFit="1" customWidth="1"/>
    <col min="1028" max="1028" width="17.59765625" style="9" bestFit="1" customWidth="1"/>
    <col min="1029" max="1029" width="14.73046875" style="9" bestFit="1" customWidth="1"/>
    <col min="1030" max="1030" width="14.3984375" style="9" bestFit="1" customWidth="1"/>
    <col min="1031" max="1031" width="12.1328125" style="9" bestFit="1" customWidth="1"/>
    <col min="1032" max="1032" width="12.3984375" style="9" bestFit="1" customWidth="1"/>
    <col min="1033" max="1034" width="13.86328125" style="9" bestFit="1" customWidth="1"/>
    <col min="1035" max="1035" width="14.86328125" style="9" bestFit="1" customWidth="1"/>
    <col min="1036" max="1036" width="12.1328125" style="9" bestFit="1" customWidth="1"/>
    <col min="1037" max="1037" width="12.3984375" style="9" bestFit="1" customWidth="1"/>
    <col min="1038" max="1039" width="13.86328125" style="9" bestFit="1" customWidth="1"/>
    <col min="1040" max="1040" width="14.86328125" style="9" bestFit="1" customWidth="1"/>
    <col min="1041" max="1279" width="9.06640625" style="9"/>
    <col min="1280" max="1280" width="15.3984375" style="9" bestFit="1" customWidth="1"/>
    <col min="1281" max="1281" width="11.1328125" style="9" bestFit="1" customWidth="1"/>
    <col min="1282" max="1282" width="14.59765625" style="9" bestFit="1" customWidth="1"/>
    <col min="1283" max="1283" width="17.3984375" style="9" bestFit="1" customWidth="1"/>
    <col min="1284" max="1284" width="17.59765625" style="9" bestFit="1" customWidth="1"/>
    <col min="1285" max="1285" width="14.73046875" style="9" bestFit="1" customWidth="1"/>
    <col min="1286" max="1286" width="14.3984375" style="9" bestFit="1" customWidth="1"/>
    <col min="1287" max="1287" width="12.1328125" style="9" bestFit="1" customWidth="1"/>
    <col min="1288" max="1288" width="12.3984375" style="9" bestFit="1" customWidth="1"/>
    <col min="1289" max="1290" width="13.86328125" style="9" bestFit="1" customWidth="1"/>
    <col min="1291" max="1291" width="14.86328125" style="9" bestFit="1" customWidth="1"/>
    <col min="1292" max="1292" width="12.1328125" style="9" bestFit="1" customWidth="1"/>
    <col min="1293" max="1293" width="12.3984375" style="9" bestFit="1" customWidth="1"/>
    <col min="1294" max="1295" width="13.86328125" style="9" bestFit="1" customWidth="1"/>
    <col min="1296" max="1296" width="14.86328125" style="9" bestFit="1" customWidth="1"/>
    <col min="1297" max="1535" width="9.06640625" style="9"/>
    <col min="1536" max="1536" width="15.3984375" style="9" bestFit="1" customWidth="1"/>
    <col min="1537" max="1537" width="11.1328125" style="9" bestFit="1" customWidth="1"/>
    <col min="1538" max="1538" width="14.59765625" style="9" bestFit="1" customWidth="1"/>
    <col min="1539" max="1539" width="17.3984375" style="9" bestFit="1" customWidth="1"/>
    <col min="1540" max="1540" width="17.59765625" style="9" bestFit="1" customWidth="1"/>
    <col min="1541" max="1541" width="14.73046875" style="9" bestFit="1" customWidth="1"/>
    <col min="1542" max="1542" width="14.3984375" style="9" bestFit="1" customWidth="1"/>
    <col min="1543" max="1543" width="12.1328125" style="9" bestFit="1" customWidth="1"/>
    <col min="1544" max="1544" width="12.3984375" style="9" bestFit="1" customWidth="1"/>
    <col min="1545" max="1546" width="13.86328125" style="9" bestFit="1" customWidth="1"/>
    <col min="1547" max="1547" width="14.86328125" style="9" bestFit="1" customWidth="1"/>
    <col min="1548" max="1548" width="12.1328125" style="9" bestFit="1" customWidth="1"/>
    <col min="1549" max="1549" width="12.3984375" style="9" bestFit="1" customWidth="1"/>
    <col min="1550" max="1551" width="13.86328125" style="9" bestFit="1" customWidth="1"/>
    <col min="1552" max="1552" width="14.86328125" style="9" bestFit="1" customWidth="1"/>
    <col min="1553" max="1791" width="9.06640625" style="9"/>
    <col min="1792" max="1792" width="15.3984375" style="9" bestFit="1" customWidth="1"/>
    <col min="1793" max="1793" width="11.1328125" style="9" bestFit="1" customWidth="1"/>
    <col min="1794" max="1794" width="14.59765625" style="9" bestFit="1" customWidth="1"/>
    <col min="1795" max="1795" width="17.3984375" style="9" bestFit="1" customWidth="1"/>
    <col min="1796" max="1796" width="17.59765625" style="9" bestFit="1" customWidth="1"/>
    <col min="1797" max="1797" width="14.73046875" style="9" bestFit="1" customWidth="1"/>
    <col min="1798" max="1798" width="14.3984375" style="9" bestFit="1" customWidth="1"/>
    <col min="1799" max="1799" width="12.1328125" style="9" bestFit="1" customWidth="1"/>
    <col min="1800" max="1800" width="12.3984375" style="9" bestFit="1" customWidth="1"/>
    <col min="1801" max="1802" width="13.86328125" style="9" bestFit="1" customWidth="1"/>
    <col min="1803" max="1803" width="14.86328125" style="9" bestFit="1" customWidth="1"/>
    <col min="1804" max="1804" width="12.1328125" style="9" bestFit="1" customWidth="1"/>
    <col min="1805" max="1805" width="12.3984375" style="9" bestFit="1" customWidth="1"/>
    <col min="1806" max="1807" width="13.86328125" style="9" bestFit="1" customWidth="1"/>
    <col min="1808" max="1808" width="14.86328125" style="9" bestFit="1" customWidth="1"/>
    <col min="1809" max="2047" width="9.06640625" style="9"/>
    <col min="2048" max="2048" width="15.3984375" style="9" bestFit="1" customWidth="1"/>
    <col min="2049" max="2049" width="11.1328125" style="9" bestFit="1" customWidth="1"/>
    <col min="2050" max="2050" width="14.59765625" style="9" bestFit="1" customWidth="1"/>
    <col min="2051" max="2051" width="17.3984375" style="9" bestFit="1" customWidth="1"/>
    <col min="2052" max="2052" width="17.59765625" style="9" bestFit="1" customWidth="1"/>
    <col min="2053" max="2053" width="14.73046875" style="9" bestFit="1" customWidth="1"/>
    <col min="2054" max="2054" width="14.3984375" style="9" bestFit="1" customWidth="1"/>
    <col min="2055" max="2055" width="12.1328125" style="9" bestFit="1" customWidth="1"/>
    <col min="2056" max="2056" width="12.3984375" style="9" bestFit="1" customWidth="1"/>
    <col min="2057" max="2058" width="13.86328125" style="9" bestFit="1" customWidth="1"/>
    <col min="2059" max="2059" width="14.86328125" style="9" bestFit="1" customWidth="1"/>
    <col min="2060" max="2060" width="12.1328125" style="9" bestFit="1" customWidth="1"/>
    <col min="2061" max="2061" width="12.3984375" style="9" bestFit="1" customWidth="1"/>
    <col min="2062" max="2063" width="13.86328125" style="9" bestFit="1" customWidth="1"/>
    <col min="2064" max="2064" width="14.86328125" style="9" bestFit="1" customWidth="1"/>
    <col min="2065" max="2303" width="9.06640625" style="9"/>
    <col min="2304" max="2304" width="15.3984375" style="9" bestFit="1" customWidth="1"/>
    <col min="2305" max="2305" width="11.1328125" style="9" bestFit="1" customWidth="1"/>
    <col min="2306" max="2306" width="14.59765625" style="9" bestFit="1" customWidth="1"/>
    <col min="2307" max="2307" width="17.3984375" style="9" bestFit="1" customWidth="1"/>
    <col min="2308" max="2308" width="17.59765625" style="9" bestFit="1" customWidth="1"/>
    <col min="2309" max="2309" width="14.73046875" style="9" bestFit="1" customWidth="1"/>
    <col min="2310" max="2310" width="14.3984375" style="9" bestFit="1" customWidth="1"/>
    <col min="2311" max="2311" width="12.1328125" style="9" bestFit="1" customWidth="1"/>
    <col min="2312" max="2312" width="12.3984375" style="9" bestFit="1" customWidth="1"/>
    <col min="2313" max="2314" width="13.86328125" style="9" bestFit="1" customWidth="1"/>
    <col min="2315" max="2315" width="14.86328125" style="9" bestFit="1" customWidth="1"/>
    <col min="2316" max="2316" width="12.1328125" style="9" bestFit="1" customWidth="1"/>
    <col min="2317" max="2317" width="12.3984375" style="9" bestFit="1" customWidth="1"/>
    <col min="2318" max="2319" width="13.86328125" style="9" bestFit="1" customWidth="1"/>
    <col min="2320" max="2320" width="14.86328125" style="9" bestFit="1" customWidth="1"/>
    <col min="2321" max="2559" width="9.06640625" style="9"/>
    <col min="2560" max="2560" width="15.3984375" style="9" bestFit="1" customWidth="1"/>
    <col min="2561" max="2561" width="11.1328125" style="9" bestFit="1" customWidth="1"/>
    <col min="2562" max="2562" width="14.59765625" style="9" bestFit="1" customWidth="1"/>
    <col min="2563" max="2563" width="17.3984375" style="9" bestFit="1" customWidth="1"/>
    <col min="2564" max="2564" width="17.59765625" style="9" bestFit="1" customWidth="1"/>
    <col min="2565" max="2565" width="14.73046875" style="9" bestFit="1" customWidth="1"/>
    <col min="2566" max="2566" width="14.3984375" style="9" bestFit="1" customWidth="1"/>
    <col min="2567" max="2567" width="12.1328125" style="9" bestFit="1" customWidth="1"/>
    <col min="2568" max="2568" width="12.3984375" style="9" bestFit="1" customWidth="1"/>
    <col min="2569" max="2570" width="13.86328125" style="9" bestFit="1" customWidth="1"/>
    <col min="2571" max="2571" width="14.86328125" style="9" bestFit="1" customWidth="1"/>
    <col min="2572" max="2572" width="12.1328125" style="9" bestFit="1" customWidth="1"/>
    <col min="2573" max="2573" width="12.3984375" style="9" bestFit="1" customWidth="1"/>
    <col min="2574" max="2575" width="13.86328125" style="9" bestFit="1" customWidth="1"/>
    <col min="2576" max="2576" width="14.86328125" style="9" bestFit="1" customWidth="1"/>
    <col min="2577" max="2815" width="9.06640625" style="9"/>
    <col min="2816" max="2816" width="15.3984375" style="9" bestFit="1" customWidth="1"/>
    <col min="2817" max="2817" width="11.1328125" style="9" bestFit="1" customWidth="1"/>
    <col min="2818" max="2818" width="14.59765625" style="9" bestFit="1" customWidth="1"/>
    <col min="2819" max="2819" width="17.3984375" style="9" bestFit="1" customWidth="1"/>
    <col min="2820" max="2820" width="17.59765625" style="9" bestFit="1" customWidth="1"/>
    <col min="2821" max="2821" width="14.73046875" style="9" bestFit="1" customWidth="1"/>
    <col min="2822" max="2822" width="14.3984375" style="9" bestFit="1" customWidth="1"/>
    <col min="2823" max="2823" width="12.1328125" style="9" bestFit="1" customWidth="1"/>
    <col min="2824" max="2824" width="12.3984375" style="9" bestFit="1" customWidth="1"/>
    <col min="2825" max="2826" width="13.86328125" style="9" bestFit="1" customWidth="1"/>
    <col min="2827" max="2827" width="14.86328125" style="9" bestFit="1" customWidth="1"/>
    <col min="2828" max="2828" width="12.1328125" style="9" bestFit="1" customWidth="1"/>
    <col min="2829" max="2829" width="12.3984375" style="9" bestFit="1" customWidth="1"/>
    <col min="2830" max="2831" width="13.86328125" style="9" bestFit="1" customWidth="1"/>
    <col min="2832" max="2832" width="14.86328125" style="9" bestFit="1" customWidth="1"/>
    <col min="2833" max="3071" width="9.06640625" style="9"/>
    <col min="3072" max="3072" width="15.3984375" style="9" bestFit="1" customWidth="1"/>
    <col min="3073" max="3073" width="11.1328125" style="9" bestFit="1" customWidth="1"/>
    <col min="3074" max="3074" width="14.59765625" style="9" bestFit="1" customWidth="1"/>
    <col min="3075" max="3075" width="17.3984375" style="9" bestFit="1" customWidth="1"/>
    <col min="3076" max="3076" width="17.59765625" style="9" bestFit="1" customWidth="1"/>
    <col min="3077" max="3077" width="14.73046875" style="9" bestFit="1" customWidth="1"/>
    <col min="3078" max="3078" width="14.3984375" style="9" bestFit="1" customWidth="1"/>
    <col min="3079" max="3079" width="12.1328125" style="9" bestFit="1" customWidth="1"/>
    <col min="3080" max="3080" width="12.3984375" style="9" bestFit="1" customWidth="1"/>
    <col min="3081" max="3082" width="13.86328125" style="9" bestFit="1" customWidth="1"/>
    <col min="3083" max="3083" width="14.86328125" style="9" bestFit="1" customWidth="1"/>
    <col min="3084" max="3084" width="12.1328125" style="9" bestFit="1" customWidth="1"/>
    <col min="3085" max="3085" width="12.3984375" style="9" bestFit="1" customWidth="1"/>
    <col min="3086" max="3087" width="13.86328125" style="9" bestFit="1" customWidth="1"/>
    <col min="3088" max="3088" width="14.86328125" style="9" bestFit="1" customWidth="1"/>
    <col min="3089" max="3327" width="9.06640625" style="9"/>
    <col min="3328" max="3328" width="15.3984375" style="9" bestFit="1" customWidth="1"/>
    <col min="3329" max="3329" width="11.1328125" style="9" bestFit="1" customWidth="1"/>
    <col min="3330" max="3330" width="14.59765625" style="9" bestFit="1" customWidth="1"/>
    <col min="3331" max="3331" width="17.3984375" style="9" bestFit="1" customWidth="1"/>
    <col min="3332" max="3332" width="17.59765625" style="9" bestFit="1" customWidth="1"/>
    <col min="3333" max="3333" width="14.73046875" style="9" bestFit="1" customWidth="1"/>
    <col min="3334" max="3334" width="14.3984375" style="9" bestFit="1" customWidth="1"/>
    <col min="3335" max="3335" width="12.1328125" style="9" bestFit="1" customWidth="1"/>
    <col min="3336" max="3336" width="12.3984375" style="9" bestFit="1" customWidth="1"/>
    <col min="3337" max="3338" width="13.86328125" style="9" bestFit="1" customWidth="1"/>
    <col min="3339" max="3339" width="14.86328125" style="9" bestFit="1" customWidth="1"/>
    <col min="3340" max="3340" width="12.1328125" style="9" bestFit="1" customWidth="1"/>
    <col min="3341" max="3341" width="12.3984375" style="9" bestFit="1" customWidth="1"/>
    <col min="3342" max="3343" width="13.86328125" style="9" bestFit="1" customWidth="1"/>
    <col min="3344" max="3344" width="14.86328125" style="9" bestFit="1" customWidth="1"/>
    <col min="3345" max="3583" width="9.06640625" style="9"/>
    <col min="3584" max="3584" width="15.3984375" style="9" bestFit="1" customWidth="1"/>
    <col min="3585" max="3585" width="11.1328125" style="9" bestFit="1" customWidth="1"/>
    <col min="3586" max="3586" width="14.59765625" style="9" bestFit="1" customWidth="1"/>
    <col min="3587" max="3587" width="17.3984375" style="9" bestFit="1" customWidth="1"/>
    <col min="3588" max="3588" width="17.59765625" style="9" bestFit="1" customWidth="1"/>
    <col min="3589" max="3589" width="14.73046875" style="9" bestFit="1" customWidth="1"/>
    <col min="3590" max="3590" width="14.3984375" style="9" bestFit="1" customWidth="1"/>
    <col min="3591" max="3591" width="12.1328125" style="9" bestFit="1" customWidth="1"/>
    <col min="3592" max="3592" width="12.3984375" style="9" bestFit="1" customWidth="1"/>
    <col min="3593" max="3594" width="13.86328125" style="9" bestFit="1" customWidth="1"/>
    <col min="3595" max="3595" width="14.86328125" style="9" bestFit="1" customWidth="1"/>
    <col min="3596" max="3596" width="12.1328125" style="9" bestFit="1" customWidth="1"/>
    <col min="3597" max="3597" width="12.3984375" style="9" bestFit="1" customWidth="1"/>
    <col min="3598" max="3599" width="13.86328125" style="9" bestFit="1" customWidth="1"/>
    <col min="3600" max="3600" width="14.86328125" style="9" bestFit="1" customWidth="1"/>
    <col min="3601" max="3839" width="9.06640625" style="9"/>
    <col min="3840" max="3840" width="15.3984375" style="9" bestFit="1" customWidth="1"/>
    <col min="3841" max="3841" width="11.1328125" style="9" bestFit="1" customWidth="1"/>
    <col min="3842" max="3842" width="14.59765625" style="9" bestFit="1" customWidth="1"/>
    <col min="3843" max="3843" width="17.3984375" style="9" bestFit="1" customWidth="1"/>
    <col min="3844" max="3844" width="17.59765625" style="9" bestFit="1" customWidth="1"/>
    <col min="3845" max="3845" width="14.73046875" style="9" bestFit="1" customWidth="1"/>
    <col min="3846" max="3846" width="14.3984375" style="9" bestFit="1" customWidth="1"/>
    <col min="3847" max="3847" width="12.1328125" style="9" bestFit="1" customWidth="1"/>
    <col min="3848" max="3848" width="12.3984375" style="9" bestFit="1" customWidth="1"/>
    <col min="3849" max="3850" width="13.86328125" style="9" bestFit="1" customWidth="1"/>
    <col min="3851" max="3851" width="14.86328125" style="9" bestFit="1" customWidth="1"/>
    <col min="3852" max="3852" width="12.1328125" style="9" bestFit="1" customWidth="1"/>
    <col min="3853" max="3853" width="12.3984375" style="9" bestFit="1" customWidth="1"/>
    <col min="3854" max="3855" width="13.86328125" style="9" bestFit="1" customWidth="1"/>
    <col min="3856" max="3856" width="14.86328125" style="9" bestFit="1" customWidth="1"/>
    <col min="3857" max="4095" width="9.06640625" style="9"/>
    <col min="4096" max="4096" width="15.3984375" style="9" bestFit="1" customWidth="1"/>
    <col min="4097" max="4097" width="11.1328125" style="9" bestFit="1" customWidth="1"/>
    <col min="4098" max="4098" width="14.59765625" style="9" bestFit="1" customWidth="1"/>
    <col min="4099" max="4099" width="17.3984375" style="9" bestFit="1" customWidth="1"/>
    <col min="4100" max="4100" width="17.59765625" style="9" bestFit="1" customWidth="1"/>
    <col min="4101" max="4101" width="14.73046875" style="9" bestFit="1" customWidth="1"/>
    <col min="4102" max="4102" width="14.3984375" style="9" bestFit="1" customWidth="1"/>
    <col min="4103" max="4103" width="12.1328125" style="9" bestFit="1" customWidth="1"/>
    <col min="4104" max="4104" width="12.3984375" style="9" bestFit="1" customWidth="1"/>
    <col min="4105" max="4106" width="13.86328125" style="9" bestFit="1" customWidth="1"/>
    <col min="4107" max="4107" width="14.86328125" style="9" bestFit="1" customWidth="1"/>
    <col min="4108" max="4108" width="12.1328125" style="9" bestFit="1" customWidth="1"/>
    <col min="4109" max="4109" width="12.3984375" style="9" bestFit="1" customWidth="1"/>
    <col min="4110" max="4111" width="13.86328125" style="9" bestFit="1" customWidth="1"/>
    <col min="4112" max="4112" width="14.86328125" style="9" bestFit="1" customWidth="1"/>
    <col min="4113" max="4351" width="9.06640625" style="9"/>
    <col min="4352" max="4352" width="15.3984375" style="9" bestFit="1" customWidth="1"/>
    <col min="4353" max="4353" width="11.1328125" style="9" bestFit="1" customWidth="1"/>
    <col min="4354" max="4354" width="14.59765625" style="9" bestFit="1" customWidth="1"/>
    <col min="4355" max="4355" width="17.3984375" style="9" bestFit="1" customWidth="1"/>
    <col min="4356" max="4356" width="17.59765625" style="9" bestFit="1" customWidth="1"/>
    <col min="4357" max="4357" width="14.73046875" style="9" bestFit="1" customWidth="1"/>
    <col min="4358" max="4358" width="14.3984375" style="9" bestFit="1" customWidth="1"/>
    <col min="4359" max="4359" width="12.1328125" style="9" bestFit="1" customWidth="1"/>
    <col min="4360" max="4360" width="12.3984375" style="9" bestFit="1" customWidth="1"/>
    <col min="4361" max="4362" width="13.86328125" style="9" bestFit="1" customWidth="1"/>
    <col min="4363" max="4363" width="14.86328125" style="9" bestFit="1" customWidth="1"/>
    <col min="4364" max="4364" width="12.1328125" style="9" bestFit="1" customWidth="1"/>
    <col min="4365" max="4365" width="12.3984375" style="9" bestFit="1" customWidth="1"/>
    <col min="4366" max="4367" width="13.86328125" style="9" bestFit="1" customWidth="1"/>
    <col min="4368" max="4368" width="14.86328125" style="9" bestFit="1" customWidth="1"/>
    <col min="4369" max="4607" width="9.06640625" style="9"/>
    <col min="4608" max="4608" width="15.3984375" style="9" bestFit="1" customWidth="1"/>
    <col min="4609" max="4609" width="11.1328125" style="9" bestFit="1" customWidth="1"/>
    <col min="4610" max="4610" width="14.59765625" style="9" bestFit="1" customWidth="1"/>
    <col min="4611" max="4611" width="17.3984375" style="9" bestFit="1" customWidth="1"/>
    <col min="4612" max="4612" width="17.59765625" style="9" bestFit="1" customWidth="1"/>
    <col min="4613" max="4613" width="14.73046875" style="9" bestFit="1" customWidth="1"/>
    <col min="4614" max="4614" width="14.3984375" style="9" bestFit="1" customWidth="1"/>
    <col min="4615" max="4615" width="12.1328125" style="9" bestFit="1" customWidth="1"/>
    <col min="4616" max="4616" width="12.3984375" style="9" bestFit="1" customWidth="1"/>
    <col min="4617" max="4618" width="13.86328125" style="9" bestFit="1" customWidth="1"/>
    <col min="4619" max="4619" width="14.86328125" style="9" bestFit="1" customWidth="1"/>
    <col min="4620" max="4620" width="12.1328125" style="9" bestFit="1" customWidth="1"/>
    <col min="4621" max="4621" width="12.3984375" style="9" bestFit="1" customWidth="1"/>
    <col min="4622" max="4623" width="13.86328125" style="9" bestFit="1" customWidth="1"/>
    <col min="4624" max="4624" width="14.86328125" style="9" bestFit="1" customWidth="1"/>
    <col min="4625" max="4863" width="9.06640625" style="9"/>
    <col min="4864" max="4864" width="15.3984375" style="9" bestFit="1" customWidth="1"/>
    <col min="4865" max="4865" width="11.1328125" style="9" bestFit="1" customWidth="1"/>
    <col min="4866" max="4866" width="14.59765625" style="9" bestFit="1" customWidth="1"/>
    <col min="4867" max="4867" width="17.3984375" style="9" bestFit="1" customWidth="1"/>
    <col min="4868" max="4868" width="17.59765625" style="9" bestFit="1" customWidth="1"/>
    <col min="4869" max="4869" width="14.73046875" style="9" bestFit="1" customWidth="1"/>
    <col min="4870" max="4870" width="14.3984375" style="9" bestFit="1" customWidth="1"/>
    <col min="4871" max="4871" width="12.1328125" style="9" bestFit="1" customWidth="1"/>
    <col min="4872" max="4872" width="12.3984375" style="9" bestFit="1" customWidth="1"/>
    <col min="4873" max="4874" width="13.86328125" style="9" bestFit="1" customWidth="1"/>
    <col min="4875" max="4875" width="14.86328125" style="9" bestFit="1" customWidth="1"/>
    <col min="4876" max="4876" width="12.1328125" style="9" bestFit="1" customWidth="1"/>
    <col min="4877" max="4877" width="12.3984375" style="9" bestFit="1" customWidth="1"/>
    <col min="4878" max="4879" width="13.86328125" style="9" bestFit="1" customWidth="1"/>
    <col min="4880" max="4880" width="14.86328125" style="9" bestFit="1" customWidth="1"/>
    <col min="4881" max="5119" width="9.06640625" style="9"/>
    <col min="5120" max="5120" width="15.3984375" style="9" bestFit="1" customWidth="1"/>
    <col min="5121" max="5121" width="11.1328125" style="9" bestFit="1" customWidth="1"/>
    <col min="5122" max="5122" width="14.59765625" style="9" bestFit="1" customWidth="1"/>
    <col min="5123" max="5123" width="17.3984375" style="9" bestFit="1" customWidth="1"/>
    <col min="5124" max="5124" width="17.59765625" style="9" bestFit="1" customWidth="1"/>
    <col min="5125" max="5125" width="14.73046875" style="9" bestFit="1" customWidth="1"/>
    <col min="5126" max="5126" width="14.3984375" style="9" bestFit="1" customWidth="1"/>
    <col min="5127" max="5127" width="12.1328125" style="9" bestFit="1" customWidth="1"/>
    <col min="5128" max="5128" width="12.3984375" style="9" bestFit="1" customWidth="1"/>
    <col min="5129" max="5130" width="13.86328125" style="9" bestFit="1" customWidth="1"/>
    <col min="5131" max="5131" width="14.86328125" style="9" bestFit="1" customWidth="1"/>
    <col min="5132" max="5132" width="12.1328125" style="9" bestFit="1" customWidth="1"/>
    <col min="5133" max="5133" width="12.3984375" style="9" bestFit="1" customWidth="1"/>
    <col min="5134" max="5135" width="13.86328125" style="9" bestFit="1" customWidth="1"/>
    <col min="5136" max="5136" width="14.86328125" style="9" bestFit="1" customWidth="1"/>
    <col min="5137" max="5375" width="9.06640625" style="9"/>
    <col min="5376" max="5376" width="15.3984375" style="9" bestFit="1" customWidth="1"/>
    <col min="5377" max="5377" width="11.1328125" style="9" bestFit="1" customWidth="1"/>
    <col min="5378" max="5378" width="14.59765625" style="9" bestFit="1" customWidth="1"/>
    <col min="5379" max="5379" width="17.3984375" style="9" bestFit="1" customWidth="1"/>
    <col min="5380" max="5380" width="17.59765625" style="9" bestFit="1" customWidth="1"/>
    <col min="5381" max="5381" width="14.73046875" style="9" bestFit="1" customWidth="1"/>
    <col min="5382" max="5382" width="14.3984375" style="9" bestFit="1" customWidth="1"/>
    <col min="5383" max="5383" width="12.1328125" style="9" bestFit="1" customWidth="1"/>
    <col min="5384" max="5384" width="12.3984375" style="9" bestFit="1" customWidth="1"/>
    <col min="5385" max="5386" width="13.86328125" style="9" bestFit="1" customWidth="1"/>
    <col min="5387" max="5387" width="14.86328125" style="9" bestFit="1" customWidth="1"/>
    <col min="5388" max="5388" width="12.1328125" style="9" bestFit="1" customWidth="1"/>
    <col min="5389" max="5389" width="12.3984375" style="9" bestFit="1" customWidth="1"/>
    <col min="5390" max="5391" width="13.86328125" style="9" bestFit="1" customWidth="1"/>
    <col min="5392" max="5392" width="14.86328125" style="9" bestFit="1" customWidth="1"/>
    <col min="5393" max="5631" width="9.06640625" style="9"/>
    <col min="5632" max="5632" width="15.3984375" style="9" bestFit="1" customWidth="1"/>
    <col min="5633" max="5633" width="11.1328125" style="9" bestFit="1" customWidth="1"/>
    <col min="5634" max="5634" width="14.59765625" style="9" bestFit="1" customWidth="1"/>
    <col min="5635" max="5635" width="17.3984375" style="9" bestFit="1" customWidth="1"/>
    <col min="5636" max="5636" width="17.59765625" style="9" bestFit="1" customWidth="1"/>
    <col min="5637" max="5637" width="14.73046875" style="9" bestFit="1" customWidth="1"/>
    <col min="5638" max="5638" width="14.3984375" style="9" bestFit="1" customWidth="1"/>
    <col min="5639" max="5639" width="12.1328125" style="9" bestFit="1" customWidth="1"/>
    <col min="5640" max="5640" width="12.3984375" style="9" bestFit="1" customWidth="1"/>
    <col min="5641" max="5642" width="13.86328125" style="9" bestFit="1" customWidth="1"/>
    <col min="5643" max="5643" width="14.86328125" style="9" bestFit="1" customWidth="1"/>
    <col min="5644" max="5644" width="12.1328125" style="9" bestFit="1" customWidth="1"/>
    <col min="5645" max="5645" width="12.3984375" style="9" bestFit="1" customWidth="1"/>
    <col min="5646" max="5647" width="13.86328125" style="9" bestFit="1" customWidth="1"/>
    <col min="5648" max="5648" width="14.86328125" style="9" bestFit="1" customWidth="1"/>
    <col min="5649" max="5887" width="9.06640625" style="9"/>
    <col min="5888" max="5888" width="15.3984375" style="9" bestFit="1" customWidth="1"/>
    <col min="5889" max="5889" width="11.1328125" style="9" bestFit="1" customWidth="1"/>
    <col min="5890" max="5890" width="14.59765625" style="9" bestFit="1" customWidth="1"/>
    <col min="5891" max="5891" width="17.3984375" style="9" bestFit="1" customWidth="1"/>
    <col min="5892" max="5892" width="17.59765625" style="9" bestFit="1" customWidth="1"/>
    <col min="5893" max="5893" width="14.73046875" style="9" bestFit="1" customWidth="1"/>
    <col min="5894" max="5894" width="14.3984375" style="9" bestFit="1" customWidth="1"/>
    <col min="5895" max="5895" width="12.1328125" style="9" bestFit="1" customWidth="1"/>
    <col min="5896" max="5896" width="12.3984375" style="9" bestFit="1" customWidth="1"/>
    <col min="5897" max="5898" width="13.86328125" style="9" bestFit="1" customWidth="1"/>
    <col min="5899" max="5899" width="14.86328125" style="9" bestFit="1" customWidth="1"/>
    <col min="5900" max="5900" width="12.1328125" style="9" bestFit="1" customWidth="1"/>
    <col min="5901" max="5901" width="12.3984375" style="9" bestFit="1" customWidth="1"/>
    <col min="5902" max="5903" width="13.86328125" style="9" bestFit="1" customWidth="1"/>
    <col min="5904" max="5904" width="14.86328125" style="9" bestFit="1" customWidth="1"/>
    <col min="5905" max="6143" width="9.06640625" style="9"/>
    <col min="6144" max="6144" width="15.3984375" style="9" bestFit="1" customWidth="1"/>
    <col min="6145" max="6145" width="11.1328125" style="9" bestFit="1" customWidth="1"/>
    <col min="6146" max="6146" width="14.59765625" style="9" bestFit="1" customWidth="1"/>
    <col min="6147" max="6147" width="17.3984375" style="9" bestFit="1" customWidth="1"/>
    <col min="6148" max="6148" width="17.59765625" style="9" bestFit="1" customWidth="1"/>
    <col min="6149" max="6149" width="14.73046875" style="9" bestFit="1" customWidth="1"/>
    <col min="6150" max="6150" width="14.3984375" style="9" bestFit="1" customWidth="1"/>
    <col min="6151" max="6151" width="12.1328125" style="9" bestFit="1" customWidth="1"/>
    <col min="6152" max="6152" width="12.3984375" style="9" bestFit="1" customWidth="1"/>
    <col min="6153" max="6154" width="13.86328125" style="9" bestFit="1" customWidth="1"/>
    <col min="6155" max="6155" width="14.86328125" style="9" bestFit="1" customWidth="1"/>
    <col min="6156" max="6156" width="12.1328125" style="9" bestFit="1" customWidth="1"/>
    <col min="6157" max="6157" width="12.3984375" style="9" bestFit="1" customWidth="1"/>
    <col min="6158" max="6159" width="13.86328125" style="9" bestFit="1" customWidth="1"/>
    <col min="6160" max="6160" width="14.86328125" style="9" bestFit="1" customWidth="1"/>
    <col min="6161" max="6399" width="9.06640625" style="9"/>
    <col min="6400" max="6400" width="15.3984375" style="9" bestFit="1" customWidth="1"/>
    <col min="6401" max="6401" width="11.1328125" style="9" bestFit="1" customWidth="1"/>
    <col min="6402" max="6402" width="14.59765625" style="9" bestFit="1" customWidth="1"/>
    <col min="6403" max="6403" width="17.3984375" style="9" bestFit="1" customWidth="1"/>
    <col min="6404" max="6404" width="17.59765625" style="9" bestFit="1" customWidth="1"/>
    <col min="6405" max="6405" width="14.73046875" style="9" bestFit="1" customWidth="1"/>
    <col min="6406" max="6406" width="14.3984375" style="9" bestFit="1" customWidth="1"/>
    <col min="6407" max="6407" width="12.1328125" style="9" bestFit="1" customWidth="1"/>
    <col min="6408" max="6408" width="12.3984375" style="9" bestFit="1" customWidth="1"/>
    <col min="6409" max="6410" width="13.86328125" style="9" bestFit="1" customWidth="1"/>
    <col min="6411" max="6411" width="14.86328125" style="9" bestFit="1" customWidth="1"/>
    <col min="6412" max="6412" width="12.1328125" style="9" bestFit="1" customWidth="1"/>
    <col min="6413" max="6413" width="12.3984375" style="9" bestFit="1" customWidth="1"/>
    <col min="6414" max="6415" width="13.86328125" style="9" bestFit="1" customWidth="1"/>
    <col min="6416" max="6416" width="14.86328125" style="9" bestFit="1" customWidth="1"/>
    <col min="6417" max="6655" width="9.06640625" style="9"/>
    <col min="6656" max="6656" width="15.3984375" style="9" bestFit="1" customWidth="1"/>
    <col min="6657" max="6657" width="11.1328125" style="9" bestFit="1" customWidth="1"/>
    <col min="6658" max="6658" width="14.59765625" style="9" bestFit="1" customWidth="1"/>
    <col min="6659" max="6659" width="17.3984375" style="9" bestFit="1" customWidth="1"/>
    <col min="6660" max="6660" width="17.59765625" style="9" bestFit="1" customWidth="1"/>
    <col min="6661" max="6661" width="14.73046875" style="9" bestFit="1" customWidth="1"/>
    <col min="6662" max="6662" width="14.3984375" style="9" bestFit="1" customWidth="1"/>
    <col min="6663" max="6663" width="12.1328125" style="9" bestFit="1" customWidth="1"/>
    <col min="6664" max="6664" width="12.3984375" style="9" bestFit="1" customWidth="1"/>
    <col min="6665" max="6666" width="13.86328125" style="9" bestFit="1" customWidth="1"/>
    <col min="6667" max="6667" width="14.86328125" style="9" bestFit="1" customWidth="1"/>
    <col min="6668" max="6668" width="12.1328125" style="9" bestFit="1" customWidth="1"/>
    <col min="6669" max="6669" width="12.3984375" style="9" bestFit="1" customWidth="1"/>
    <col min="6670" max="6671" width="13.86328125" style="9" bestFit="1" customWidth="1"/>
    <col min="6672" max="6672" width="14.86328125" style="9" bestFit="1" customWidth="1"/>
    <col min="6673" max="6911" width="9.06640625" style="9"/>
    <col min="6912" max="6912" width="15.3984375" style="9" bestFit="1" customWidth="1"/>
    <col min="6913" max="6913" width="11.1328125" style="9" bestFit="1" customWidth="1"/>
    <col min="6914" max="6914" width="14.59765625" style="9" bestFit="1" customWidth="1"/>
    <col min="6915" max="6915" width="17.3984375" style="9" bestFit="1" customWidth="1"/>
    <col min="6916" max="6916" width="17.59765625" style="9" bestFit="1" customWidth="1"/>
    <col min="6917" max="6917" width="14.73046875" style="9" bestFit="1" customWidth="1"/>
    <col min="6918" max="6918" width="14.3984375" style="9" bestFit="1" customWidth="1"/>
    <col min="6919" max="6919" width="12.1328125" style="9" bestFit="1" customWidth="1"/>
    <col min="6920" max="6920" width="12.3984375" style="9" bestFit="1" customWidth="1"/>
    <col min="6921" max="6922" width="13.86328125" style="9" bestFit="1" customWidth="1"/>
    <col min="6923" max="6923" width="14.86328125" style="9" bestFit="1" customWidth="1"/>
    <col min="6924" max="6924" width="12.1328125" style="9" bestFit="1" customWidth="1"/>
    <col min="6925" max="6925" width="12.3984375" style="9" bestFit="1" customWidth="1"/>
    <col min="6926" max="6927" width="13.86328125" style="9" bestFit="1" customWidth="1"/>
    <col min="6928" max="6928" width="14.86328125" style="9" bestFit="1" customWidth="1"/>
    <col min="6929" max="7167" width="9.06640625" style="9"/>
    <col min="7168" max="7168" width="15.3984375" style="9" bestFit="1" customWidth="1"/>
    <col min="7169" max="7169" width="11.1328125" style="9" bestFit="1" customWidth="1"/>
    <col min="7170" max="7170" width="14.59765625" style="9" bestFit="1" customWidth="1"/>
    <col min="7171" max="7171" width="17.3984375" style="9" bestFit="1" customWidth="1"/>
    <col min="7172" max="7172" width="17.59765625" style="9" bestFit="1" customWidth="1"/>
    <col min="7173" max="7173" width="14.73046875" style="9" bestFit="1" customWidth="1"/>
    <col min="7174" max="7174" width="14.3984375" style="9" bestFit="1" customWidth="1"/>
    <col min="7175" max="7175" width="12.1328125" style="9" bestFit="1" customWidth="1"/>
    <col min="7176" max="7176" width="12.3984375" style="9" bestFit="1" customWidth="1"/>
    <col min="7177" max="7178" width="13.86328125" style="9" bestFit="1" customWidth="1"/>
    <col min="7179" max="7179" width="14.86328125" style="9" bestFit="1" customWidth="1"/>
    <col min="7180" max="7180" width="12.1328125" style="9" bestFit="1" customWidth="1"/>
    <col min="7181" max="7181" width="12.3984375" style="9" bestFit="1" customWidth="1"/>
    <col min="7182" max="7183" width="13.86328125" style="9" bestFit="1" customWidth="1"/>
    <col min="7184" max="7184" width="14.86328125" style="9" bestFit="1" customWidth="1"/>
    <col min="7185" max="7423" width="9.06640625" style="9"/>
    <col min="7424" max="7424" width="15.3984375" style="9" bestFit="1" customWidth="1"/>
    <col min="7425" max="7425" width="11.1328125" style="9" bestFit="1" customWidth="1"/>
    <col min="7426" max="7426" width="14.59765625" style="9" bestFit="1" customWidth="1"/>
    <col min="7427" max="7427" width="17.3984375" style="9" bestFit="1" customWidth="1"/>
    <col min="7428" max="7428" width="17.59765625" style="9" bestFit="1" customWidth="1"/>
    <col min="7429" max="7429" width="14.73046875" style="9" bestFit="1" customWidth="1"/>
    <col min="7430" max="7430" width="14.3984375" style="9" bestFit="1" customWidth="1"/>
    <col min="7431" max="7431" width="12.1328125" style="9" bestFit="1" customWidth="1"/>
    <col min="7432" max="7432" width="12.3984375" style="9" bestFit="1" customWidth="1"/>
    <col min="7433" max="7434" width="13.86328125" style="9" bestFit="1" customWidth="1"/>
    <col min="7435" max="7435" width="14.86328125" style="9" bestFit="1" customWidth="1"/>
    <col min="7436" max="7436" width="12.1328125" style="9" bestFit="1" customWidth="1"/>
    <col min="7437" max="7437" width="12.3984375" style="9" bestFit="1" customWidth="1"/>
    <col min="7438" max="7439" width="13.86328125" style="9" bestFit="1" customWidth="1"/>
    <col min="7440" max="7440" width="14.86328125" style="9" bestFit="1" customWidth="1"/>
    <col min="7441" max="7679" width="9.06640625" style="9"/>
    <col min="7680" max="7680" width="15.3984375" style="9" bestFit="1" customWidth="1"/>
    <col min="7681" max="7681" width="11.1328125" style="9" bestFit="1" customWidth="1"/>
    <col min="7682" max="7682" width="14.59765625" style="9" bestFit="1" customWidth="1"/>
    <col min="7683" max="7683" width="17.3984375" style="9" bestFit="1" customWidth="1"/>
    <col min="7684" max="7684" width="17.59765625" style="9" bestFit="1" customWidth="1"/>
    <col min="7685" max="7685" width="14.73046875" style="9" bestFit="1" customWidth="1"/>
    <col min="7686" max="7686" width="14.3984375" style="9" bestFit="1" customWidth="1"/>
    <col min="7687" max="7687" width="12.1328125" style="9" bestFit="1" customWidth="1"/>
    <col min="7688" max="7688" width="12.3984375" style="9" bestFit="1" customWidth="1"/>
    <col min="7689" max="7690" width="13.86328125" style="9" bestFit="1" customWidth="1"/>
    <col min="7691" max="7691" width="14.86328125" style="9" bestFit="1" customWidth="1"/>
    <col min="7692" max="7692" width="12.1328125" style="9" bestFit="1" customWidth="1"/>
    <col min="7693" max="7693" width="12.3984375" style="9" bestFit="1" customWidth="1"/>
    <col min="7694" max="7695" width="13.86328125" style="9" bestFit="1" customWidth="1"/>
    <col min="7696" max="7696" width="14.86328125" style="9" bestFit="1" customWidth="1"/>
    <col min="7697" max="7935" width="9.06640625" style="9"/>
    <col min="7936" max="7936" width="15.3984375" style="9" bestFit="1" customWidth="1"/>
    <col min="7937" max="7937" width="11.1328125" style="9" bestFit="1" customWidth="1"/>
    <col min="7938" max="7938" width="14.59765625" style="9" bestFit="1" customWidth="1"/>
    <col min="7939" max="7939" width="17.3984375" style="9" bestFit="1" customWidth="1"/>
    <col min="7940" max="7940" width="17.59765625" style="9" bestFit="1" customWidth="1"/>
    <col min="7941" max="7941" width="14.73046875" style="9" bestFit="1" customWidth="1"/>
    <col min="7942" max="7942" width="14.3984375" style="9" bestFit="1" customWidth="1"/>
    <col min="7943" max="7943" width="12.1328125" style="9" bestFit="1" customWidth="1"/>
    <col min="7944" max="7944" width="12.3984375" style="9" bestFit="1" customWidth="1"/>
    <col min="7945" max="7946" width="13.86328125" style="9" bestFit="1" customWidth="1"/>
    <col min="7947" max="7947" width="14.86328125" style="9" bestFit="1" customWidth="1"/>
    <col min="7948" max="7948" width="12.1328125" style="9" bestFit="1" customWidth="1"/>
    <col min="7949" max="7949" width="12.3984375" style="9" bestFit="1" customWidth="1"/>
    <col min="7950" max="7951" width="13.86328125" style="9" bestFit="1" customWidth="1"/>
    <col min="7952" max="7952" width="14.86328125" style="9" bestFit="1" customWidth="1"/>
    <col min="7953" max="8191" width="9.06640625" style="9"/>
    <col min="8192" max="8192" width="15.3984375" style="9" bestFit="1" customWidth="1"/>
    <col min="8193" max="8193" width="11.1328125" style="9" bestFit="1" customWidth="1"/>
    <col min="8194" max="8194" width="14.59765625" style="9" bestFit="1" customWidth="1"/>
    <col min="8195" max="8195" width="17.3984375" style="9" bestFit="1" customWidth="1"/>
    <col min="8196" max="8196" width="17.59765625" style="9" bestFit="1" customWidth="1"/>
    <col min="8197" max="8197" width="14.73046875" style="9" bestFit="1" customWidth="1"/>
    <col min="8198" max="8198" width="14.3984375" style="9" bestFit="1" customWidth="1"/>
    <col min="8199" max="8199" width="12.1328125" style="9" bestFit="1" customWidth="1"/>
    <col min="8200" max="8200" width="12.3984375" style="9" bestFit="1" customWidth="1"/>
    <col min="8201" max="8202" width="13.86328125" style="9" bestFit="1" customWidth="1"/>
    <col min="8203" max="8203" width="14.86328125" style="9" bestFit="1" customWidth="1"/>
    <col min="8204" max="8204" width="12.1328125" style="9" bestFit="1" customWidth="1"/>
    <col min="8205" max="8205" width="12.3984375" style="9" bestFit="1" customWidth="1"/>
    <col min="8206" max="8207" width="13.86328125" style="9" bestFit="1" customWidth="1"/>
    <col min="8208" max="8208" width="14.86328125" style="9" bestFit="1" customWidth="1"/>
    <col min="8209" max="8447" width="9.06640625" style="9"/>
    <col min="8448" max="8448" width="15.3984375" style="9" bestFit="1" customWidth="1"/>
    <col min="8449" max="8449" width="11.1328125" style="9" bestFit="1" customWidth="1"/>
    <col min="8450" max="8450" width="14.59765625" style="9" bestFit="1" customWidth="1"/>
    <col min="8451" max="8451" width="17.3984375" style="9" bestFit="1" customWidth="1"/>
    <col min="8452" max="8452" width="17.59765625" style="9" bestFit="1" customWidth="1"/>
    <col min="8453" max="8453" width="14.73046875" style="9" bestFit="1" customWidth="1"/>
    <col min="8454" max="8454" width="14.3984375" style="9" bestFit="1" customWidth="1"/>
    <col min="8455" max="8455" width="12.1328125" style="9" bestFit="1" customWidth="1"/>
    <col min="8456" max="8456" width="12.3984375" style="9" bestFit="1" customWidth="1"/>
    <col min="8457" max="8458" width="13.86328125" style="9" bestFit="1" customWidth="1"/>
    <col min="8459" max="8459" width="14.86328125" style="9" bestFit="1" customWidth="1"/>
    <col min="8460" max="8460" width="12.1328125" style="9" bestFit="1" customWidth="1"/>
    <col min="8461" max="8461" width="12.3984375" style="9" bestFit="1" customWidth="1"/>
    <col min="8462" max="8463" width="13.86328125" style="9" bestFit="1" customWidth="1"/>
    <col min="8464" max="8464" width="14.86328125" style="9" bestFit="1" customWidth="1"/>
    <col min="8465" max="8703" width="9.06640625" style="9"/>
    <col min="8704" max="8704" width="15.3984375" style="9" bestFit="1" customWidth="1"/>
    <col min="8705" max="8705" width="11.1328125" style="9" bestFit="1" customWidth="1"/>
    <col min="8706" max="8706" width="14.59765625" style="9" bestFit="1" customWidth="1"/>
    <col min="8707" max="8707" width="17.3984375" style="9" bestFit="1" customWidth="1"/>
    <col min="8708" max="8708" width="17.59765625" style="9" bestFit="1" customWidth="1"/>
    <col min="8709" max="8709" width="14.73046875" style="9" bestFit="1" customWidth="1"/>
    <col min="8710" max="8710" width="14.3984375" style="9" bestFit="1" customWidth="1"/>
    <col min="8711" max="8711" width="12.1328125" style="9" bestFit="1" customWidth="1"/>
    <col min="8712" max="8712" width="12.3984375" style="9" bestFit="1" customWidth="1"/>
    <col min="8713" max="8714" width="13.86328125" style="9" bestFit="1" customWidth="1"/>
    <col min="8715" max="8715" width="14.86328125" style="9" bestFit="1" customWidth="1"/>
    <col min="8716" max="8716" width="12.1328125" style="9" bestFit="1" customWidth="1"/>
    <col min="8717" max="8717" width="12.3984375" style="9" bestFit="1" customWidth="1"/>
    <col min="8718" max="8719" width="13.86328125" style="9" bestFit="1" customWidth="1"/>
    <col min="8720" max="8720" width="14.86328125" style="9" bestFit="1" customWidth="1"/>
    <col min="8721" max="8959" width="9.06640625" style="9"/>
    <col min="8960" max="8960" width="15.3984375" style="9" bestFit="1" customWidth="1"/>
    <col min="8961" max="8961" width="11.1328125" style="9" bestFit="1" customWidth="1"/>
    <col min="8962" max="8962" width="14.59765625" style="9" bestFit="1" customWidth="1"/>
    <col min="8963" max="8963" width="17.3984375" style="9" bestFit="1" customWidth="1"/>
    <col min="8964" max="8964" width="17.59765625" style="9" bestFit="1" customWidth="1"/>
    <col min="8965" max="8965" width="14.73046875" style="9" bestFit="1" customWidth="1"/>
    <col min="8966" max="8966" width="14.3984375" style="9" bestFit="1" customWidth="1"/>
    <col min="8967" max="8967" width="12.1328125" style="9" bestFit="1" customWidth="1"/>
    <col min="8968" max="8968" width="12.3984375" style="9" bestFit="1" customWidth="1"/>
    <col min="8969" max="8970" width="13.86328125" style="9" bestFit="1" customWidth="1"/>
    <col min="8971" max="8971" width="14.86328125" style="9" bestFit="1" customWidth="1"/>
    <col min="8972" max="8972" width="12.1328125" style="9" bestFit="1" customWidth="1"/>
    <col min="8973" max="8973" width="12.3984375" style="9" bestFit="1" customWidth="1"/>
    <col min="8974" max="8975" width="13.86328125" style="9" bestFit="1" customWidth="1"/>
    <col min="8976" max="8976" width="14.86328125" style="9" bestFit="1" customWidth="1"/>
    <col min="8977" max="9215" width="9.06640625" style="9"/>
    <col min="9216" max="9216" width="15.3984375" style="9" bestFit="1" customWidth="1"/>
    <col min="9217" max="9217" width="11.1328125" style="9" bestFit="1" customWidth="1"/>
    <col min="9218" max="9218" width="14.59765625" style="9" bestFit="1" customWidth="1"/>
    <col min="9219" max="9219" width="17.3984375" style="9" bestFit="1" customWidth="1"/>
    <col min="9220" max="9220" width="17.59765625" style="9" bestFit="1" customWidth="1"/>
    <col min="9221" max="9221" width="14.73046875" style="9" bestFit="1" customWidth="1"/>
    <col min="9222" max="9222" width="14.3984375" style="9" bestFit="1" customWidth="1"/>
    <col min="9223" max="9223" width="12.1328125" style="9" bestFit="1" customWidth="1"/>
    <col min="9224" max="9224" width="12.3984375" style="9" bestFit="1" customWidth="1"/>
    <col min="9225" max="9226" width="13.86328125" style="9" bestFit="1" customWidth="1"/>
    <col min="9227" max="9227" width="14.86328125" style="9" bestFit="1" customWidth="1"/>
    <col min="9228" max="9228" width="12.1328125" style="9" bestFit="1" customWidth="1"/>
    <col min="9229" max="9229" width="12.3984375" style="9" bestFit="1" customWidth="1"/>
    <col min="9230" max="9231" width="13.86328125" style="9" bestFit="1" customWidth="1"/>
    <col min="9232" max="9232" width="14.86328125" style="9" bestFit="1" customWidth="1"/>
    <col min="9233" max="9471" width="9.06640625" style="9"/>
    <col min="9472" max="9472" width="15.3984375" style="9" bestFit="1" customWidth="1"/>
    <col min="9473" max="9473" width="11.1328125" style="9" bestFit="1" customWidth="1"/>
    <col min="9474" max="9474" width="14.59765625" style="9" bestFit="1" customWidth="1"/>
    <col min="9475" max="9475" width="17.3984375" style="9" bestFit="1" customWidth="1"/>
    <col min="9476" max="9476" width="17.59765625" style="9" bestFit="1" customWidth="1"/>
    <col min="9477" max="9477" width="14.73046875" style="9" bestFit="1" customWidth="1"/>
    <col min="9478" max="9478" width="14.3984375" style="9" bestFit="1" customWidth="1"/>
    <col min="9479" max="9479" width="12.1328125" style="9" bestFit="1" customWidth="1"/>
    <col min="9480" max="9480" width="12.3984375" style="9" bestFit="1" customWidth="1"/>
    <col min="9481" max="9482" width="13.86328125" style="9" bestFit="1" customWidth="1"/>
    <col min="9483" max="9483" width="14.86328125" style="9" bestFit="1" customWidth="1"/>
    <col min="9484" max="9484" width="12.1328125" style="9" bestFit="1" customWidth="1"/>
    <col min="9485" max="9485" width="12.3984375" style="9" bestFit="1" customWidth="1"/>
    <col min="9486" max="9487" width="13.86328125" style="9" bestFit="1" customWidth="1"/>
    <col min="9488" max="9488" width="14.86328125" style="9" bestFit="1" customWidth="1"/>
    <col min="9489" max="9727" width="9.06640625" style="9"/>
    <col min="9728" max="9728" width="15.3984375" style="9" bestFit="1" customWidth="1"/>
    <col min="9729" max="9729" width="11.1328125" style="9" bestFit="1" customWidth="1"/>
    <col min="9730" max="9730" width="14.59765625" style="9" bestFit="1" customWidth="1"/>
    <col min="9731" max="9731" width="17.3984375" style="9" bestFit="1" customWidth="1"/>
    <col min="9732" max="9732" width="17.59765625" style="9" bestFit="1" customWidth="1"/>
    <col min="9733" max="9733" width="14.73046875" style="9" bestFit="1" customWidth="1"/>
    <col min="9734" max="9734" width="14.3984375" style="9" bestFit="1" customWidth="1"/>
    <col min="9735" max="9735" width="12.1328125" style="9" bestFit="1" customWidth="1"/>
    <col min="9736" max="9736" width="12.3984375" style="9" bestFit="1" customWidth="1"/>
    <col min="9737" max="9738" width="13.86328125" style="9" bestFit="1" customWidth="1"/>
    <col min="9739" max="9739" width="14.86328125" style="9" bestFit="1" customWidth="1"/>
    <col min="9740" max="9740" width="12.1328125" style="9" bestFit="1" customWidth="1"/>
    <col min="9741" max="9741" width="12.3984375" style="9" bestFit="1" customWidth="1"/>
    <col min="9742" max="9743" width="13.86328125" style="9" bestFit="1" customWidth="1"/>
    <col min="9744" max="9744" width="14.86328125" style="9" bestFit="1" customWidth="1"/>
    <col min="9745" max="9983" width="9.06640625" style="9"/>
    <col min="9984" max="9984" width="15.3984375" style="9" bestFit="1" customWidth="1"/>
    <col min="9985" max="9985" width="11.1328125" style="9" bestFit="1" customWidth="1"/>
    <col min="9986" max="9986" width="14.59765625" style="9" bestFit="1" customWidth="1"/>
    <col min="9987" max="9987" width="17.3984375" style="9" bestFit="1" customWidth="1"/>
    <col min="9988" max="9988" width="17.59765625" style="9" bestFit="1" customWidth="1"/>
    <col min="9989" max="9989" width="14.73046875" style="9" bestFit="1" customWidth="1"/>
    <col min="9990" max="9990" width="14.3984375" style="9" bestFit="1" customWidth="1"/>
    <col min="9991" max="9991" width="12.1328125" style="9" bestFit="1" customWidth="1"/>
    <col min="9992" max="9992" width="12.3984375" style="9" bestFit="1" customWidth="1"/>
    <col min="9993" max="9994" width="13.86328125" style="9" bestFit="1" customWidth="1"/>
    <col min="9995" max="9995" width="14.86328125" style="9" bestFit="1" customWidth="1"/>
    <col min="9996" max="9996" width="12.1328125" style="9" bestFit="1" customWidth="1"/>
    <col min="9997" max="9997" width="12.3984375" style="9" bestFit="1" customWidth="1"/>
    <col min="9998" max="9999" width="13.86328125" style="9" bestFit="1" customWidth="1"/>
    <col min="10000" max="10000" width="14.86328125" style="9" bestFit="1" customWidth="1"/>
    <col min="10001" max="10239" width="9.06640625" style="9"/>
    <col min="10240" max="10240" width="15.3984375" style="9" bestFit="1" customWidth="1"/>
    <col min="10241" max="10241" width="11.1328125" style="9" bestFit="1" customWidth="1"/>
    <col min="10242" max="10242" width="14.59765625" style="9" bestFit="1" customWidth="1"/>
    <col min="10243" max="10243" width="17.3984375" style="9" bestFit="1" customWidth="1"/>
    <col min="10244" max="10244" width="17.59765625" style="9" bestFit="1" customWidth="1"/>
    <col min="10245" max="10245" width="14.73046875" style="9" bestFit="1" customWidth="1"/>
    <col min="10246" max="10246" width="14.3984375" style="9" bestFit="1" customWidth="1"/>
    <col min="10247" max="10247" width="12.1328125" style="9" bestFit="1" customWidth="1"/>
    <col min="10248" max="10248" width="12.3984375" style="9" bestFit="1" customWidth="1"/>
    <col min="10249" max="10250" width="13.86328125" style="9" bestFit="1" customWidth="1"/>
    <col min="10251" max="10251" width="14.86328125" style="9" bestFit="1" customWidth="1"/>
    <col min="10252" max="10252" width="12.1328125" style="9" bestFit="1" customWidth="1"/>
    <col min="10253" max="10253" width="12.3984375" style="9" bestFit="1" customWidth="1"/>
    <col min="10254" max="10255" width="13.86328125" style="9" bestFit="1" customWidth="1"/>
    <col min="10256" max="10256" width="14.86328125" style="9" bestFit="1" customWidth="1"/>
    <col min="10257" max="10495" width="9.06640625" style="9"/>
    <col min="10496" max="10496" width="15.3984375" style="9" bestFit="1" customWidth="1"/>
    <col min="10497" max="10497" width="11.1328125" style="9" bestFit="1" customWidth="1"/>
    <col min="10498" max="10498" width="14.59765625" style="9" bestFit="1" customWidth="1"/>
    <col min="10499" max="10499" width="17.3984375" style="9" bestFit="1" customWidth="1"/>
    <col min="10500" max="10500" width="17.59765625" style="9" bestFit="1" customWidth="1"/>
    <col min="10501" max="10501" width="14.73046875" style="9" bestFit="1" customWidth="1"/>
    <col min="10502" max="10502" width="14.3984375" style="9" bestFit="1" customWidth="1"/>
    <col min="10503" max="10503" width="12.1328125" style="9" bestFit="1" customWidth="1"/>
    <col min="10504" max="10504" width="12.3984375" style="9" bestFit="1" customWidth="1"/>
    <col min="10505" max="10506" width="13.86328125" style="9" bestFit="1" customWidth="1"/>
    <col min="10507" max="10507" width="14.86328125" style="9" bestFit="1" customWidth="1"/>
    <col min="10508" max="10508" width="12.1328125" style="9" bestFit="1" customWidth="1"/>
    <col min="10509" max="10509" width="12.3984375" style="9" bestFit="1" customWidth="1"/>
    <col min="10510" max="10511" width="13.86328125" style="9" bestFit="1" customWidth="1"/>
    <col min="10512" max="10512" width="14.86328125" style="9" bestFit="1" customWidth="1"/>
    <col min="10513" max="10751" width="9.06640625" style="9"/>
    <col min="10752" max="10752" width="15.3984375" style="9" bestFit="1" customWidth="1"/>
    <col min="10753" max="10753" width="11.1328125" style="9" bestFit="1" customWidth="1"/>
    <col min="10754" max="10754" width="14.59765625" style="9" bestFit="1" customWidth="1"/>
    <col min="10755" max="10755" width="17.3984375" style="9" bestFit="1" customWidth="1"/>
    <col min="10756" max="10756" width="17.59765625" style="9" bestFit="1" customWidth="1"/>
    <col min="10757" max="10757" width="14.73046875" style="9" bestFit="1" customWidth="1"/>
    <col min="10758" max="10758" width="14.3984375" style="9" bestFit="1" customWidth="1"/>
    <col min="10759" max="10759" width="12.1328125" style="9" bestFit="1" customWidth="1"/>
    <col min="10760" max="10760" width="12.3984375" style="9" bestFit="1" customWidth="1"/>
    <col min="10761" max="10762" width="13.86328125" style="9" bestFit="1" customWidth="1"/>
    <col min="10763" max="10763" width="14.86328125" style="9" bestFit="1" customWidth="1"/>
    <col min="10764" max="10764" width="12.1328125" style="9" bestFit="1" customWidth="1"/>
    <col min="10765" max="10765" width="12.3984375" style="9" bestFit="1" customWidth="1"/>
    <col min="10766" max="10767" width="13.86328125" style="9" bestFit="1" customWidth="1"/>
    <col min="10768" max="10768" width="14.86328125" style="9" bestFit="1" customWidth="1"/>
    <col min="10769" max="11007" width="9.06640625" style="9"/>
    <col min="11008" max="11008" width="15.3984375" style="9" bestFit="1" customWidth="1"/>
    <col min="11009" max="11009" width="11.1328125" style="9" bestFit="1" customWidth="1"/>
    <col min="11010" max="11010" width="14.59765625" style="9" bestFit="1" customWidth="1"/>
    <col min="11011" max="11011" width="17.3984375" style="9" bestFit="1" customWidth="1"/>
    <col min="11012" max="11012" width="17.59765625" style="9" bestFit="1" customWidth="1"/>
    <col min="11013" max="11013" width="14.73046875" style="9" bestFit="1" customWidth="1"/>
    <col min="11014" max="11014" width="14.3984375" style="9" bestFit="1" customWidth="1"/>
    <col min="11015" max="11015" width="12.1328125" style="9" bestFit="1" customWidth="1"/>
    <col min="11016" max="11016" width="12.3984375" style="9" bestFit="1" customWidth="1"/>
    <col min="11017" max="11018" width="13.86328125" style="9" bestFit="1" customWidth="1"/>
    <col min="11019" max="11019" width="14.86328125" style="9" bestFit="1" customWidth="1"/>
    <col min="11020" max="11020" width="12.1328125" style="9" bestFit="1" customWidth="1"/>
    <col min="11021" max="11021" width="12.3984375" style="9" bestFit="1" customWidth="1"/>
    <col min="11022" max="11023" width="13.86328125" style="9" bestFit="1" customWidth="1"/>
    <col min="11024" max="11024" width="14.86328125" style="9" bestFit="1" customWidth="1"/>
    <col min="11025" max="11263" width="9.06640625" style="9"/>
    <col min="11264" max="11264" width="15.3984375" style="9" bestFit="1" customWidth="1"/>
    <col min="11265" max="11265" width="11.1328125" style="9" bestFit="1" customWidth="1"/>
    <col min="11266" max="11266" width="14.59765625" style="9" bestFit="1" customWidth="1"/>
    <col min="11267" max="11267" width="17.3984375" style="9" bestFit="1" customWidth="1"/>
    <col min="11268" max="11268" width="17.59765625" style="9" bestFit="1" customWidth="1"/>
    <col min="11269" max="11269" width="14.73046875" style="9" bestFit="1" customWidth="1"/>
    <col min="11270" max="11270" width="14.3984375" style="9" bestFit="1" customWidth="1"/>
    <col min="11271" max="11271" width="12.1328125" style="9" bestFit="1" customWidth="1"/>
    <col min="11272" max="11272" width="12.3984375" style="9" bestFit="1" customWidth="1"/>
    <col min="11273" max="11274" width="13.86328125" style="9" bestFit="1" customWidth="1"/>
    <col min="11275" max="11275" width="14.86328125" style="9" bestFit="1" customWidth="1"/>
    <col min="11276" max="11276" width="12.1328125" style="9" bestFit="1" customWidth="1"/>
    <col min="11277" max="11277" width="12.3984375" style="9" bestFit="1" customWidth="1"/>
    <col min="11278" max="11279" width="13.86328125" style="9" bestFit="1" customWidth="1"/>
    <col min="11280" max="11280" width="14.86328125" style="9" bestFit="1" customWidth="1"/>
    <col min="11281" max="11519" width="9.06640625" style="9"/>
    <col min="11520" max="11520" width="15.3984375" style="9" bestFit="1" customWidth="1"/>
    <col min="11521" max="11521" width="11.1328125" style="9" bestFit="1" customWidth="1"/>
    <col min="11522" max="11522" width="14.59765625" style="9" bestFit="1" customWidth="1"/>
    <col min="11523" max="11523" width="17.3984375" style="9" bestFit="1" customWidth="1"/>
    <col min="11524" max="11524" width="17.59765625" style="9" bestFit="1" customWidth="1"/>
    <col min="11525" max="11525" width="14.73046875" style="9" bestFit="1" customWidth="1"/>
    <col min="11526" max="11526" width="14.3984375" style="9" bestFit="1" customWidth="1"/>
    <col min="11527" max="11527" width="12.1328125" style="9" bestFit="1" customWidth="1"/>
    <col min="11528" max="11528" width="12.3984375" style="9" bestFit="1" customWidth="1"/>
    <col min="11529" max="11530" width="13.86328125" style="9" bestFit="1" customWidth="1"/>
    <col min="11531" max="11531" width="14.86328125" style="9" bestFit="1" customWidth="1"/>
    <col min="11532" max="11532" width="12.1328125" style="9" bestFit="1" customWidth="1"/>
    <col min="11533" max="11533" width="12.3984375" style="9" bestFit="1" customWidth="1"/>
    <col min="11534" max="11535" width="13.86328125" style="9" bestFit="1" customWidth="1"/>
    <col min="11536" max="11536" width="14.86328125" style="9" bestFit="1" customWidth="1"/>
    <col min="11537" max="11775" width="9.06640625" style="9"/>
    <col min="11776" max="11776" width="15.3984375" style="9" bestFit="1" customWidth="1"/>
    <col min="11777" max="11777" width="11.1328125" style="9" bestFit="1" customWidth="1"/>
    <col min="11778" max="11778" width="14.59765625" style="9" bestFit="1" customWidth="1"/>
    <col min="11779" max="11779" width="17.3984375" style="9" bestFit="1" customWidth="1"/>
    <col min="11780" max="11780" width="17.59765625" style="9" bestFit="1" customWidth="1"/>
    <col min="11781" max="11781" width="14.73046875" style="9" bestFit="1" customWidth="1"/>
    <col min="11782" max="11782" width="14.3984375" style="9" bestFit="1" customWidth="1"/>
    <col min="11783" max="11783" width="12.1328125" style="9" bestFit="1" customWidth="1"/>
    <col min="11784" max="11784" width="12.3984375" style="9" bestFit="1" customWidth="1"/>
    <col min="11785" max="11786" width="13.86328125" style="9" bestFit="1" customWidth="1"/>
    <col min="11787" max="11787" width="14.86328125" style="9" bestFit="1" customWidth="1"/>
    <col min="11788" max="11788" width="12.1328125" style="9" bestFit="1" customWidth="1"/>
    <col min="11789" max="11789" width="12.3984375" style="9" bestFit="1" customWidth="1"/>
    <col min="11790" max="11791" width="13.86328125" style="9" bestFit="1" customWidth="1"/>
    <col min="11792" max="11792" width="14.86328125" style="9" bestFit="1" customWidth="1"/>
    <col min="11793" max="12031" width="9.06640625" style="9"/>
    <col min="12032" max="12032" width="15.3984375" style="9" bestFit="1" customWidth="1"/>
    <col min="12033" max="12033" width="11.1328125" style="9" bestFit="1" customWidth="1"/>
    <col min="12034" max="12034" width="14.59765625" style="9" bestFit="1" customWidth="1"/>
    <col min="12035" max="12035" width="17.3984375" style="9" bestFit="1" customWidth="1"/>
    <col min="12036" max="12036" width="17.59765625" style="9" bestFit="1" customWidth="1"/>
    <col min="12037" max="12037" width="14.73046875" style="9" bestFit="1" customWidth="1"/>
    <col min="12038" max="12038" width="14.3984375" style="9" bestFit="1" customWidth="1"/>
    <col min="12039" max="12039" width="12.1328125" style="9" bestFit="1" customWidth="1"/>
    <col min="12040" max="12040" width="12.3984375" style="9" bestFit="1" customWidth="1"/>
    <col min="12041" max="12042" width="13.86328125" style="9" bestFit="1" customWidth="1"/>
    <col min="12043" max="12043" width="14.86328125" style="9" bestFit="1" customWidth="1"/>
    <col min="12044" max="12044" width="12.1328125" style="9" bestFit="1" customWidth="1"/>
    <col min="12045" max="12045" width="12.3984375" style="9" bestFit="1" customWidth="1"/>
    <col min="12046" max="12047" width="13.86328125" style="9" bestFit="1" customWidth="1"/>
    <col min="12048" max="12048" width="14.86328125" style="9" bestFit="1" customWidth="1"/>
    <col min="12049" max="12287" width="9.06640625" style="9"/>
    <col min="12288" max="12288" width="15.3984375" style="9" bestFit="1" customWidth="1"/>
    <col min="12289" max="12289" width="11.1328125" style="9" bestFit="1" customWidth="1"/>
    <col min="12290" max="12290" width="14.59765625" style="9" bestFit="1" customWidth="1"/>
    <col min="12291" max="12291" width="17.3984375" style="9" bestFit="1" customWidth="1"/>
    <col min="12292" max="12292" width="17.59765625" style="9" bestFit="1" customWidth="1"/>
    <col min="12293" max="12293" width="14.73046875" style="9" bestFit="1" customWidth="1"/>
    <col min="12294" max="12294" width="14.3984375" style="9" bestFit="1" customWidth="1"/>
    <col min="12295" max="12295" width="12.1328125" style="9" bestFit="1" customWidth="1"/>
    <col min="12296" max="12296" width="12.3984375" style="9" bestFit="1" customWidth="1"/>
    <col min="12297" max="12298" width="13.86328125" style="9" bestFit="1" customWidth="1"/>
    <col min="12299" max="12299" width="14.86328125" style="9" bestFit="1" customWidth="1"/>
    <col min="12300" max="12300" width="12.1328125" style="9" bestFit="1" customWidth="1"/>
    <col min="12301" max="12301" width="12.3984375" style="9" bestFit="1" customWidth="1"/>
    <col min="12302" max="12303" width="13.86328125" style="9" bestFit="1" customWidth="1"/>
    <col min="12304" max="12304" width="14.86328125" style="9" bestFit="1" customWidth="1"/>
    <col min="12305" max="12543" width="9.06640625" style="9"/>
    <col min="12544" max="12544" width="15.3984375" style="9" bestFit="1" customWidth="1"/>
    <col min="12545" max="12545" width="11.1328125" style="9" bestFit="1" customWidth="1"/>
    <col min="12546" max="12546" width="14.59765625" style="9" bestFit="1" customWidth="1"/>
    <col min="12547" max="12547" width="17.3984375" style="9" bestFit="1" customWidth="1"/>
    <col min="12548" max="12548" width="17.59765625" style="9" bestFit="1" customWidth="1"/>
    <col min="12549" max="12549" width="14.73046875" style="9" bestFit="1" customWidth="1"/>
    <col min="12550" max="12550" width="14.3984375" style="9" bestFit="1" customWidth="1"/>
    <col min="12551" max="12551" width="12.1328125" style="9" bestFit="1" customWidth="1"/>
    <col min="12552" max="12552" width="12.3984375" style="9" bestFit="1" customWidth="1"/>
    <col min="12553" max="12554" width="13.86328125" style="9" bestFit="1" customWidth="1"/>
    <col min="12555" max="12555" width="14.86328125" style="9" bestFit="1" customWidth="1"/>
    <col min="12556" max="12556" width="12.1328125" style="9" bestFit="1" customWidth="1"/>
    <col min="12557" max="12557" width="12.3984375" style="9" bestFit="1" customWidth="1"/>
    <col min="12558" max="12559" width="13.86328125" style="9" bestFit="1" customWidth="1"/>
    <col min="12560" max="12560" width="14.86328125" style="9" bestFit="1" customWidth="1"/>
    <col min="12561" max="12799" width="9.06640625" style="9"/>
    <col min="12800" max="12800" width="15.3984375" style="9" bestFit="1" customWidth="1"/>
    <col min="12801" max="12801" width="11.1328125" style="9" bestFit="1" customWidth="1"/>
    <col min="12802" max="12802" width="14.59765625" style="9" bestFit="1" customWidth="1"/>
    <col min="12803" max="12803" width="17.3984375" style="9" bestFit="1" customWidth="1"/>
    <col min="12804" max="12804" width="17.59765625" style="9" bestFit="1" customWidth="1"/>
    <col min="12805" max="12805" width="14.73046875" style="9" bestFit="1" customWidth="1"/>
    <col min="12806" max="12806" width="14.3984375" style="9" bestFit="1" customWidth="1"/>
    <col min="12807" max="12807" width="12.1328125" style="9" bestFit="1" customWidth="1"/>
    <col min="12808" max="12808" width="12.3984375" style="9" bestFit="1" customWidth="1"/>
    <col min="12809" max="12810" width="13.86328125" style="9" bestFit="1" customWidth="1"/>
    <col min="12811" max="12811" width="14.86328125" style="9" bestFit="1" customWidth="1"/>
    <col min="12812" max="12812" width="12.1328125" style="9" bestFit="1" customWidth="1"/>
    <col min="12813" max="12813" width="12.3984375" style="9" bestFit="1" customWidth="1"/>
    <col min="12814" max="12815" width="13.86328125" style="9" bestFit="1" customWidth="1"/>
    <col min="12816" max="12816" width="14.86328125" style="9" bestFit="1" customWidth="1"/>
    <col min="12817" max="13055" width="9.06640625" style="9"/>
    <col min="13056" max="13056" width="15.3984375" style="9" bestFit="1" customWidth="1"/>
    <col min="13057" max="13057" width="11.1328125" style="9" bestFit="1" customWidth="1"/>
    <col min="13058" max="13058" width="14.59765625" style="9" bestFit="1" customWidth="1"/>
    <col min="13059" max="13059" width="17.3984375" style="9" bestFit="1" customWidth="1"/>
    <col min="13060" max="13060" width="17.59765625" style="9" bestFit="1" customWidth="1"/>
    <col min="13061" max="13061" width="14.73046875" style="9" bestFit="1" customWidth="1"/>
    <col min="13062" max="13062" width="14.3984375" style="9" bestFit="1" customWidth="1"/>
    <col min="13063" max="13063" width="12.1328125" style="9" bestFit="1" customWidth="1"/>
    <col min="13064" max="13064" width="12.3984375" style="9" bestFit="1" customWidth="1"/>
    <col min="13065" max="13066" width="13.86328125" style="9" bestFit="1" customWidth="1"/>
    <col min="13067" max="13067" width="14.86328125" style="9" bestFit="1" customWidth="1"/>
    <col min="13068" max="13068" width="12.1328125" style="9" bestFit="1" customWidth="1"/>
    <col min="13069" max="13069" width="12.3984375" style="9" bestFit="1" customWidth="1"/>
    <col min="13070" max="13071" width="13.86328125" style="9" bestFit="1" customWidth="1"/>
    <col min="13072" max="13072" width="14.86328125" style="9" bestFit="1" customWidth="1"/>
    <col min="13073" max="13311" width="9.06640625" style="9"/>
    <col min="13312" max="13312" width="15.3984375" style="9" bestFit="1" customWidth="1"/>
    <col min="13313" max="13313" width="11.1328125" style="9" bestFit="1" customWidth="1"/>
    <col min="13314" max="13314" width="14.59765625" style="9" bestFit="1" customWidth="1"/>
    <col min="13315" max="13315" width="17.3984375" style="9" bestFit="1" customWidth="1"/>
    <col min="13316" max="13316" width="17.59765625" style="9" bestFit="1" customWidth="1"/>
    <col min="13317" max="13317" width="14.73046875" style="9" bestFit="1" customWidth="1"/>
    <col min="13318" max="13318" width="14.3984375" style="9" bestFit="1" customWidth="1"/>
    <col min="13319" max="13319" width="12.1328125" style="9" bestFit="1" customWidth="1"/>
    <col min="13320" max="13320" width="12.3984375" style="9" bestFit="1" customWidth="1"/>
    <col min="13321" max="13322" width="13.86328125" style="9" bestFit="1" customWidth="1"/>
    <col min="13323" max="13323" width="14.86328125" style="9" bestFit="1" customWidth="1"/>
    <col min="13324" max="13324" width="12.1328125" style="9" bestFit="1" customWidth="1"/>
    <col min="13325" max="13325" width="12.3984375" style="9" bestFit="1" customWidth="1"/>
    <col min="13326" max="13327" width="13.86328125" style="9" bestFit="1" customWidth="1"/>
    <col min="13328" max="13328" width="14.86328125" style="9" bestFit="1" customWidth="1"/>
    <col min="13329" max="13567" width="9.06640625" style="9"/>
    <col min="13568" max="13568" width="15.3984375" style="9" bestFit="1" customWidth="1"/>
    <col min="13569" max="13569" width="11.1328125" style="9" bestFit="1" customWidth="1"/>
    <col min="13570" max="13570" width="14.59765625" style="9" bestFit="1" customWidth="1"/>
    <col min="13571" max="13571" width="17.3984375" style="9" bestFit="1" customWidth="1"/>
    <col min="13572" max="13572" width="17.59765625" style="9" bestFit="1" customWidth="1"/>
    <col min="13573" max="13573" width="14.73046875" style="9" bestFit="1" customWidth="1"/>
    <col min="13574" max="13574" width="14.3984375" style="9" bestFit="1" customWidth="1"/>
    <col min="13575" max="13575" width="12.1328125" style="9" bestFit="1" customWidth="1"/>
    <col min="13576" max="13576" width="12.3984375" style="9" bestFit="1" customWidth="1"/>
    <col min="13577" max="13578" width="13.86328125" style="9" bestFit="1" customWidth="1"/>
    <col min="13579" max="13579" width="14.86328125" style="9" bestFit="1" customWidth="1"/>
    <col min="13580" max="13580" width="12.1328125" style="9" bestFit="1" customWidth="1"/>
    <col min="13581" max="13581" width="12.3984375" style="9" bestFit="1" customWidth="1"/>
    <col min="13582" max="13583" width="13.86328125" style="9" bestFit="1" customWidth="1"/>
    <col min="13584" max="13584" width="14.86328125" style="9" bestFit="1" customWidth="1"/>
    <col min="13585" max="13823" width="9.06640625" style="9"/>
    <col min="13824" max="13824" width="15.3984375" style="9" bestFit="1" customWidth="1"/>
    <col min="13825" max="13825" width="11.1328125" style="9" bestFit="1" customWidth="1"/>
    <col min="13826" max="13826" width="14.59765625" style="9" bestFit="1" customWidth="1"/>
    <col min="13827" max="13827" width="17.3984375" style="9" bestFit="1" customWidth="1"/>
    <col min="13828" max="13828" width="17.59765625" style="9" bestFit="1" customWidth="1"/>
    <col min="13829" max="13829" width="14.73046875" style="9" bestFit="1" customWidth="1"/>
    <col min="13830" max="13830" width="14.3984375" style="9" bestFit="1" customWidth="1"/>
    <col min="13831" max="13831" width="12.1328125" style="9" bestFit="1" customWidth="1"/>
    <col min="13832" max="13832" width="12.3984375" style="9" bestFit="1" customWidth="1"/>
    <col min="13833" max="13834" width="13.86328125" style="9" bestFit="1" customWidth="1"/>
    <col min="13835" max="13835" width="14.86328125" style="9" bestFit="1" customWidth="1"/>
    <col min="13836" max="13836" width="12.1328125" style="9" bestFit="1" customWidth="1"/>
    <col min="13837" max="13837" width="12.3984375" style="9" bestFit="1" customWidth="1"/>
    <col min="13838" max="13839" width="13.86328125" style="9" bestFit="1" customWidth="1"/>
    <col min="13840" max="13840" width="14.86328125" style="9" bestFit="1" customWidth="1"/>
    <col min="13841" max="14079" width="9.06640625" style="9"/>
    <col min="14080" max="14080" width="15.3984375" style="9" bestFit="1" customWidth="1"/>
    <col min="14081" max="14081" width="11.1328125" style="9" bestFit="1" customWidth="1"/>
    <col min="14082" max="14082" width="14.59765625" style="9" bestFit="1" customWidth="1"/>
    <col min="14083" max="14083" width="17.3984375" style="9" bestFit="1" customWidth="1"/>
    <col min="14084" max="14084" width="17.59765625" style="9" bestFit="1" customWidth="1"/>
    <col min="14085" max="14085" width="14.73046875" style="9" bestFit="1" customWidth="1"/>
    <col min="14086" max="14086" width="14.3984375" style="9" bestFit="1" customWidth="1"/>
    <col min="14087" max="14087" width="12.1328125" style="9" bestFit="1" customWidth="1"/>
    <col min="14088" max="14088" width="12.3984375" style="9" bestFit="1" customWidth="1"/>
    <col min="14089" max="14090" width="13.86328125" style="9" bestFit="1" customWidth="1"/>
    <col min="14091" max="14091" width="14.86328125" style="9" bestFit="1" customWidth="1"/>
    <col min="14092" max="14092" width="12.1328125" style="9" bestFit="1" customWidth="1"/>
    <col min="14093" max="14093" width="12.3984375" style="9" bestFit="1" customWidth="1"/>
    <col min="14094" max="14095" width="13.86328125" style="9" bestFit="1" customWidth="1"/>
    <col min="14096" max="14096" width="14.86328125" style="9" bestFit="1" customWidth="1"/>
    <col min="14097" max="14335" width="9.06640625" style="9"/>
    <col min="14336" max="14336" width="15.3984375" style="9" bestFit="1" customWidth="1"/>
    <col min="14337" max="14337" width="11.1328125" style="9" bestFit="1" customWidth="1"/>
    <col min="14338" max="14338" width="14.59765625" style="9" bestFit="1" customWidth="1"/>
    <col min="14339" max="14339" width="17.3984375" style="9" bestFit="1" customWidth="1"/>
    <col min="14340" max="14340" width="17.59765625" style="9" bestFit="1" customWidth="1"/>
    <col min="14341" max="14341" width="14.73046875" style="9" bestFit="1" customWidth="1"/>
    <col min="14342" max="14342" width="14.3984375" style="9" bestFit="1" customWidth="1"/>
    <col min="14343" max="14343" width="12.1328125" style="9" bestFit="1" customWidth="1"/>
    <col min="14344" max="14344" width="12.3984375" style="9" bestFit="1" customWidth="1"/>
    <col min="14345" max="14346" width="13.86328125" style="9" bestFit="1" customWidth="1"/>
    <col min="14347" max="14347" width="14.86328125" style="9" bestFit="1" customWidth="1"/>
    <col min="14348" max="14348" width="12.1328125" style="9" bestFit="1" customWidth="1"/>
    <col min="14349" max="14349" width="12.3984375" style="9" bestFit="1" customWidth="1"/>
    <col min="14350" max="14351" width="13.86328125" style="9" bestFit="1" customWidth="1"/>
    <col min="14352" max="14352" width="14.86328125" style="9" bestFit="1" customWidth="1"/>
    <col min="14353" max="14591" width="9.06640625" style="9"/>
    <col min="14592" max="14592" width="15.3984375" style="9" bestFit="1" customWidth="1"/>
    <col min="14593" max="14593" width="11.1328125" style="9" bestFit="1" customWidth="1"/>
    <col min="14594" max="14594" width="14.59765625" style="9" bestFit="1" customWidth="1"/>
    <col min="14595" max="14595" width="17.3984375" style="9" bestFit="1" customWidth="1"/>
    <col min="14596" max="14596" width="17.59765625" style="9" bestFit="1" customWidth="1"/>
    <col min="14597" max="14597" width="14.73046875" style="9" bestFit="1" customWidth="1"/>
    <col min="14598" max="14598" width="14.3984375" style="9" bestFit="1" customWidth="1"/>
    <col min="14599" max="14599" width="12.1328125" style="9" bestFit="1" customWidth="1"/>
    <col min="14600" max="14600" width="12.3984375" style="9" bestFit="1" customWidth="1"/>
    <col min="14601" max="14602" width="13.86328125" style="9" bestFit="1" customWidth="1"/>
    <col min="14603" max="14603" width="14.86328125" style="9" bestFit="1" customWidth="1"/>
    <col min="14604" max="14604" width="12.1328125" style="9" bestFit="1" customWidth="1"/>
    <col min="14605" max="14605" width="12.3984375" style="9" bestFit="1" customWidth="1"/>
    <col min="14606" max="14607" width="13.86328125" style="9" bestFit="1" customWidth="1"/>
    <col min="14608" max="14608" width="14.86328125" style="9" bestFit="1" customWidth="1"/>
    <col min="14609" max="14847" width="9.06640625" style="9"/>
    <col min="14848" max="14848" width="15.3984375" style="9" bestFit="1" customWidth="1"/>
    <col min="14849" max="14849" width="11.1328125" style="9" bestFit="1" customWidth="1"/>
    <col min="14850" max="14850" width="14.59765625" style="9" bestFit="1" customWidth="1"/>
    <col min="14851" max="14851" width="17.3984375" style="9" bestFit="1" customWidth="1"/>
    <col min="14852" max="14852" width="17.59765625" style="9" bestFit="1" customWidth="1"/>
    <col min="14853" max="14853" width="14.73046875" style="9" bestFit="1" customWidth="1"/>
    <col min="14854" max="14854" width="14.3984375" style="9" bestFit="1" customWidth="1"/>
    <col min="14855" max="14855" width="12.1328125" style="9" bestFit="1" customWidth="1"/>
    <col min="14856" max="14856" width="12.3984375" style="9" bestFit="1" customWidth="1"/>
    <col min="14857" max="14858" width="13.86328125" style="9" bestFit="1" customWidth="1"/>
    <col min="14859" max="14859" width="14.86328125" style="9" bestFit="1" customWidth="1"/>
    <col min="14860" max="14860" width="12.1328125" style="9" bestFit="1" customWidth="1"/>
    <col min="14861" max="14861" width="12.3984375" style="9" bestFit="1" customWidth="1"/>
    <col min="14862" max="14863" width="13.86328125" style="9" bestFit="1" customWidth="1"/>
    <col min="14864" max="14864" width="14.86328125" style="9" bestFit="1" customWidth="1"/>
    <col min="14865" max="15103" width="9.06640625" style="9"/>
    <col min="15104" max="15104" width="15.3984375" style="9" bestFit="1" customWidth="1"/>
    <col min="15105" max="15105" width="11.1328125" style="9" bestFit="1" customWidth="1"/>
    <col min="15106" max="15106" width="14.59765625" style="9" bestFit="1" customWidth="1"/>
    <col min="15107" max="15107" width="17.3984375" style="9" bestFit="1" customWidth="1"/>
    <col min="15108" max="15108" width="17.59765625" style="9" bestFit="1" customWidth="1"/>
    <col min="15109" max="15109" width="14.73046875" style="9" bestFit="1" customWidth="1"/>
    <col min="15110" max="15110" width="14.3984375" style="9" bestFit="1" customWidth="1"/>
    <col min="15111" max="15111" width="12.1328125" style="9" bestFit="1" customWidth="1"/>
    <col min="15112" max="15112" width="12.3984375" style="9" bestFit="1" customWidth="1"/>
    <col min="15113" max="15114" width="13.86328125" style="9" bestFit="1" customWidth="1"/>
    <col min="15115" max="15115" width="14.86328125" style="9" bestFit="1" customWidth="1"/>
    <col min="15116" max="15116" width="12.1328125" style="9" bestFit="1" customWidth="1"/>
    <col min="15117" max="15117" width="12.3984375" style="9" bestFit="1" customWidth="1"/>
    <col min="15118" max="15119" width="13.86328125" style="9" bestFit="1" customWidth="1"/>
    <col min="15120" max="15120" width="14.86328125" style="9" bestFit="1" customWidth="1"/>
    <col min="15121" max="15359" width="9.06640625" style="9"/>
    <col min="15360" max="15360" width="15.3984375" style="9" bestFit="1" customWidth="1"/>
    <col min="15361" max="15361" width="11.1328125" style="9" bestFit="1" customWidth="1"/>
    <col min="15362" max="15362" width="14.59765625" style="9" bestFit="1" customWidth="1"/>
    <col min="15363" max="15363" width="17.3984375" style="9" bestFit="1" customWidth="1"/>
    <col min="15364" max="15364" width="17.59765625" style="9" bestFit="1" customWidth="1"/>
    <col min="15365" max="15365" width="14.73046875" style="9" bestFit="1" customWidth="1"/>
    <col min="15366" max="15366" width="14.3984375" style="9" bestFit="1" customWidth="1"/>
    <col min="15367" max="15367" width="12.1328125" style="9" bestFit="1" customWidth="1"/>
    <col min="15368" max="15368" width="12.3984375" style="9" bestFit="1" customWidth="1"/>
    <col min="15369" max="15370" width="13.86328125" style="9" bestFit="1" customWidth="1"/>
    <col min="15371" max="15371" width="14.86328125" style="9" bestFit="1" customWidth="1"/>
    <col min="15372" max="15372" width="12.1328125" style="9" bestFit="1" customWidth="1"/>
    <col min="15373" max="15373" width="12.3984375" style="9" bestFit="1" customWidth="1"/>
    <col min="15374" max="15375" width="13.86328125" style="9" bestFit="1" customWidth="1"/>
    <col min="15376" max="15376" width="14.86328125" style="9" bestFit="1" customWidth="1"/>
    <col min="15377" max="15615" width="9.06640625" style="9"/>
    <col min="15616" max="15616" width="15.3984375" style="9" bestFit="1" customWidth="1"/>
    <col min="15617" max="15617" width="11.1328125" style="9" bestFit="1" customWidth="1"/>
    <col min="15618" max="15618" width="14.59765625" style="9" bestFit="1" customWidth="1"/>
    <col min="15619" max="15619" width="17.3984375" style="9" bestFit="1" customWidth="1"/>
    <col min="15620" max="15620" width="17.59765625" style="9" bestFit="1" customWidth="1"/>
    <col min="15621" max="15621" width="14.73046875" style="9" bestFit="1" customWidth="1"/>
    <col min="15622" max="15622" width="14.3984375" style="9" bestFit="1" customWidth="1"/>
    <col min="15623" max="15623" width="12.1328125" style="9" bestFit="1" customWidth="1"/>
    <col min="15624" max="15624" width="12.3984375" style="9" bestFit="1" customWidth="1"/>
    <col min="15625" max="15626" width="13.86328125" style="9" bestFit="1" customWidth="1"/>
    <col min="15627" max="15627" width="14.86328125" style="9" bestFit="1" customWidth="1"/>
    <col min="15628" max="15628" width="12.1328125" style="9" bestFit="1" customWidth="1"/>
    <col min="15629" max="15629" width="12.3984375" style="9" bestFit="1" customWidth="1"/>
    <col min="15630" max="15631" width="13.86328125" style="9" bestFit="1" customWidth="1"/>
    <col min="15632" max="15632" width="14.86328125" style="9" bestFit="1" customWidth="1"/>
    <col min="15633" max="15871" width="9.06640625" style="9"/>
    <col min="15872" max="15872" width="15.3984375" style="9" bestFit="1" customWidth="1"/>
    <col min="15873" max="15873" width="11.1328125" style="9" bestFit="1" customWidth="1"/>
    <col min="15874" max="15874" width="14.59765625" style="9" bestFit="1" customWidth="1"/>
    <col min="15875" max="15875" width="17.3984375" style="9" bestFit="1" customWidth="1"/>
    <col min="15876" max="15876" width="17.59765625" style="9" bestFit="1" customWidth="1"/>
    <col min="15877" max="15877" width="14.73046875" style="9" bestFit="1" customWidth="1"/>
    <col min="15878" max="15878" width="14.3984375" style="9" bestFit="1" customWidth="1"/>
    <col min="15879" max="15879" width="12.1328125" style="9" bestFit="1" customWidth="1"/>
    <col min="15880" max="15880" width="12.3984375" style="9" bestFit="1" customWidth="1"/>
    <col min="15881" max="15882" width="13.86328125" style="9" bestFit="1" customWidth="1"/>
    <col min="15883" max="15883" width="14.86328125" style="9" bestFit="1" customWidth="1"/>
    <col min="15884" max="15884" width="12.1328125" style="9" bestFit="1" customWidth="1"/>
    <col min="15885" max="15885" width="12.3984375" style="9" bestFit="1" customWidth="1"/>
    <col min="15886" max="15887" width="13.86328125" style="9" bestFit="1" customWidth="1"/>
    <col min="15888" max="15888" width="14.86328125" style="9" bestFit="1" customWidth="1"/>
    <col min="15889" max="16127" width="9.06640625" style="9"/>
    <col min="16128" max="16128" width="15.3984375" style="9" bestFit="1" customWidth="1"/>
    <col min="16129" max="16129" width="11.1328125" style="9" bestFit="1" customWidth="1"/>
    <col min="16130" max="16130" width="14.59765625" style="9" bestFit="1" customWidth="1"/>
    <col min="16131" max="16131" width="17.3984375" style="9" bestFit="1" customWidth="1"/>
    <col min="16132" max="16132" width="17.59765625" style="9" bestFit="1" customWidth="1"/>
    <col min="16133" max="16133" width="14.73046875" style="9" bestFit="1" customWidth="1"/>
    <col min="16134" max="16134" width="14.3984375" style="9" bestFit="1" customWidth="1"/>
    <col min="16135" max="16135" width="12.1328125" style="9" bestFit="1" customWidth="1"/>
    <col min="16136" max="16136" width="12.3984375" style="9" bestFit="1" customWidth="1"/>
    <col min="16137" max="16138" width="13.86328125" style="9" bestFit="1" customWidth="1"/>
    <col min="16139" max="16139" width="14.86328125" style="9" bestFit="1" customWidth="1"/>
    <col min="16140" max="16140" width="12.1328125" style="9" bestFit="1" customWidth="1"/>
    <col min="16141" max="16141" width="12.3984375" style="9" bestFit="1" customWidth="1"/>
    <col min="16142" max="16143" width="13.86328125" style="9" bestFit="1" customWidth="1"/>
    <col min="16144" max="16144" width="14.86328125" style="9" bestFit="1" customWidth="1"/>
    <col min="16145" max="16384" width="9.06640625" style="9"/>
  </cols>
  <sheetData>
    <row r="1" spans="1:18">
      <c r="A1" s="83" t="s">
        <v>0</v>
      </c>
      <c r="B1" s="83" t="s">
        <v>1</v>
      </c>
      <c r="C1" s="89" t="s">
        <v>265</v>
      </c>
      <c r="D1" s="89" t="s">
        <v>266</v>
      </c>
      <c r="E1" s="89" t="s">
        <v>267</v>
      </c>
      <c r="F1" s="89" t="s">
        <v>268</v>
      </c>
      <c r="G1" s="89" t="s">
        <v>270</v>
      </c>
      <c r="H1" s="89" t="s">
        <v>269</v>
      </c>
      <c r="I1" s="89" t="s">
        <v>271</v>
      </c>
      <c r="J1" s="89" t="s">
        <v>272</v>
      </c>
      <c r="K1" s="89" t="s">
        <v>273</v>
      </c>
      <c r="L1" s="89" t="s">
        <v>274</v>
      </c>
      <c r="M1" s="89" t="s">
        <v>275</v>
      </c>
      <c r="N1" s="89" t="s">
        <v>276</v>
      </c>
      <c r="O1" s="89" t="s">
        <v>277</v>
      </c>
      <c r="P1" s="89" t="s">
        <v>278</v>
      </c>
      <c r="Q1" s="89" t="s">
        <v>279</v>
      </c>
      <c r="R1" s="89" t="s">
        <v>280</v>
      </c>
    </row>
    <row r="2" spans="1:18">
      <c r="A2" s="90" t="s">
        <v>23</v>
      </c>
      <c r="B2" s="91" t="s">
        <v>24</v>
      </c>
      <c r="C2" s="96">
        <f>IFERROR((s_TR/(k_decay_w*up_Rad_Spec!I2*s_IFD_w*s_EF_w*s_ED_w))*1,".")</f>
        <v>1.3584532365070731E-11</v>
      </c>
      <c r="D2" s="96">
        <f>IFERROR((s_TR/(k_decay_w*up_Rad_Spec!G2*s_IRA_w*(1/s_PEFm_up)*s_SLF*s_ET_w*s_EF_w*s_ED_w))*1,".")</f>
        <v>2.0440992443600236E-13</v>
      </c>
      <c r="E2" s="96">
        <f>IFERROR((s_TR/(k_decay_w*up_Rad_Spec!G2*s_IRA_w*(1/s_PEF)*s_SLF*s_ET_w*s_EF_w*s_ED_w))*1,".")</f>
        <v>1.7029913786274649E-10</v>
      </c>
      <c r="F2" s="96">
        <f>IFERROR((s_TR/(k_decay_w*up_Rad_Spec!K2*s_GSF_s*s_Fam*s_Foffset*ACF!C2*s_ET_w*(1/24)*s_EF_w*(1/365)*s_ED_w))*1,".")</f>
        <v>2.042904231138601E-6</v>
      </c>
      <c r="G2" s="96">
        <f t="shared" ref="G2:G3" si="0">(IF(AND(C2&lt;&gt;".",E2&lt;&gt;".",F2&lt;&gt;"."),1/((1/C2)+(1/E2)+(1/F2)),IF(AND(C2&lt;&gt;".",E2&lt;&gt;".",F2="."), 1/((1/C2)+(1/E2)),IF(AND(C2&lt;&gt;".",E2=".",F2&lt;&gt;"."),1/((1/C2)+(1/F2)),IF(AND(C2=".",E2&lt;&gt;".",F2&lt;&gt;"."),1/((1/E2)+(1/F2)),IF(AND(C2&lt;&gt;".",E2=".",F2="."),1/(1/C2),IF(AND(C2=".",E2&lt;&gt;".",F2="."),1/(1/E2),IF(AND(C2=".",E2=".",F2&lt;&gt;"."),1/(1/F2),IF(AND(C2=".",E2=".",F2="."),".")))))))))</f>
        <v>1.2580888233696497E-11</v>
      </c>
      <c r="H2" s="96">
        <f t="shared" ref="H2:H3" si="1">(IF(AND(C2&lt;&gt;".",D2&lt;&gt;".",F2&lt;&gt;"."),1/((1/C2)+(1/D2)+(1/F2)),IF(AND(C2&lt;&gt;".",D2&lt;&gt;".",F2="."), 1/((1/C2)+(1/D2)),IF(AND(C2&lt;&gt;".",D2=".",F2&lt;&gt;"."),1/((1/C2)+(1/F2)),IF(AND(C2=".",D2&lt;&gt;".",F2&lt;&gt;"."),1/((1/D2)+(1/F2)),IF(AND(C2&lt;&gt;".",D2=".",F2="."),1/(1/C2),IF(AND(C2=".",D2&lt;&gt;".",F2="."),1/(1/D2),IF(AND(C2=".",D2=".",F2&lt;&gt;"."),1/(1/F2),IF(AND(C2=".",D2=".",F2="."),".")))))))))</f>
        <v>2.0137969267089821E-13</v>
      </c>
      <c r="I2" s="108">
        <f>IFERROR((s_TR/(up_Rad_Spec!F2*s_GSF_s*s_Fam*s_Foffset*Fsurf!C2*s_EF_w*(1/365)*s_ET_w*(1/24)*s_ED_w))*1,".")</f>
        <v>3.4003571151308123E-7</v>
      </c>
      <c r="J2" s="96">
        <f>IFERROR((s_TR/(up_Rad_Spec!M2*s_GSF_s*s_Fam*s_Foffset*Fsurf!C2*s_EF_w*(1/365)*s_ET_w*(1/24)*s_ED_w))*1,".")</f>
        <v>3.4003571151308123E-7</v>
      </c>
      <c r="K2" s="96">
        <f>IFERROR((s_TR/(up_Rad_Spec!N2*s_GSF_s*s_Fam*s_Foffset*Fsurf!C2*s_EF_w*(1/365)*s_ET_w*(1/24)*s_ED_w))*1,".")</f>
        <v>3.4003571151308123E-7</v>
      </c>
      <c r="L2" s="96">
        <f>IFERROR((s_TR/(up_Rad_Spec!O2*s_GSF_s*s_Fam*s_Foffset*Fsurf!C2*s_EF_w*(1/365)*s_ET_w*(1/24)*s_ED_w))*1,".")</f>
        <v>3.4003571151308123E-7</v>
      </c>
      <c r="M2" s="96">
        <f>IFERROR((s_TR/(up_Rad_Spec!K2*s_GSF_s*s_Fam*s_Foffset*Fsurf!C2*s_EF_w*(1/365)*s_ET_w*(1/24)*s_ED_w))*1,".")</f>
        <v>3.4003571151308123E-7</v>
      </c>
      <c r="N2" s="96">
        <f>IFERROR((s_TR/(up_Rad_Spec!F2*s_GSF_s*s_Fam*s_Foffset*ACF!D2*s_ET_w*(1/24)*s_EF_w*(1/365)*s_ED_w))*1,".")</f>
        <v>4.2273137388926874E-7</v>
      </c>
      <c r="O2" s="96">
        <f>IFERROR((s_TR/(up_Rad_Spec!M2*s_GSF_s*s_Fam*s_Foffset*ACF!E2*s_ET_w*(1/24)*s_EF_w*(1/365)*s_ED_w))*1,".")</f>
        <v>4.2736792003807701E-7</v>
      </c>
      <c r="P2" s="96">
        <f>IFERROR((s_TR/(up_Rad_Spec!N2*s_GSF_s*s_Fam*s_Foffset*ACF!F2*s_ET_w*(1/24)*s_EF_w*(1/365)*s_ED_w))*1,".")</f>
        <v>4.3539507221750193E-7</v>
      </c>
      <c r="Q2" s="96">
        <f>IFERROR((s_TR/(up_Rad_Spec!O2*s_GSF_s*s_Fam*s_Foffset*ACF!G2*s_ET_w*(1/24)*s_EF_w*(1/365)*s_ED_w))*1,".")</f>
        <v>4.3429144385026729E-7</v>
      </c>
      <c r="R2" s="96">
        <f>IFERROR((s_TR/(up_Rad_Spec!K2*s_GSF_s*s_Fam*s_Foffset*ACF!C2*s_ET_w*(1/24)*s_EF_w*(1/365)*s_ED_w))*1,".")</f>
        <v>4.0582785014099643E-7</v>
      </c>
    </row>
    <row r="3" spans="1:18">
      <c r="A3" s="94" t="s">
        <v>25</v>
      </c>
      <c r="B3" s="91" t="s">
        <v>26</v>
      </c>
      <c r="C3" s="96">
        <f>IFERROR((s_TR/(k_decay_w*up_Rad_Spec!I3*s_IFD_w*s_EF_w*s_ED_w))*1,".")</f>
        <v>1.3584532365070731E-11</v>
      </c>
      <c r="D3" s="96">
        <f>IFERROR((s_TR/(k_decay_w*up_Rad_Spec!G3*s_IRA_w*(1/s_PEFm_up)*s_SLF*s_ET_w*s_EF_w*s_ED_w))*1,".")</f>
        <v>2.0440992443600236E-13</v>
      </c>
      <c r="E3" s="96">
        <f>IFERROR((s_TR/(k_decay_w*up_Rad_Spec!G3*s_IRA_w*(1/s_PEF)*s_SLF*s_ET_w*s_EF_w*s_ED_w))*1,".")</f>
        <v>1.7029913786274649E-10</v>
      </c>
      <c r="F3" s="96">
        <f>IFERROR((s_TR/(k_decay_w*up_Rad_Spec!K3*s_GSF_s*s_Fam*s_Foffset*ACF!C3*s_ET_w*(1/24)*s_EF_w*(1/365)*s_ED_w))*1,".")</f>
        <v>2.0332552308601561E-6</v>
      </c>
      <c r="G3" s="96">
        <f t="shared" si="0"/>
        <v>1.258088786602073E-11</v>
      </c>
      <c r="H3" s="96">
        <f t="shared" si="1"/>
        <v>2.0137969257669324E-13</v>
      </c>
      <c r="I3" s="108">
        <f>IFERROR((s_TR/(up_Rad_Spec!F3*s_GSF_s*s_Fam*s_Foffset*Fsurf!C3*s_EF_w*(1/365)*s_ET_w*(1/24)*s_ED_w))*1,".")</f>
        <v>3.3376514516497753E-7</v>
      </c>
      <c r="J3" s="96">
        <f>IFERROR((s_TR/(up_Rad_Spec!M3*s_GSF_s*s_Fam*s_Foffset*Fsurf!C3*s_EF_w*(1/365)*s_ET_w*(1/24)*s_ED_w))*1,".")</f>
        <v>3.3376514516497753E-7</v>
      </c>
      <c r="K3" s="96">
        <f>IFERROR((s_TR/(up_Rad_Spec!N3*s_GSF_s*s_Fam*s_Foffset*Fsurf!C3*s_EF_w*(1/365)*s_ET_w*(1/24)*s_ED_w))*1,".")</f>
        <v>3.3376514516497753E-7</v>
      </c>
      <c r="L3" s="96">
        <f>IFERROR((s_TR/(up_Rad_Spec!O3*s_GSF_s*s_Fam*s_Foffset*Fsurf!C3*s_EF_w*(1/365)*s_ET_w*(1/24)*s_ED_w))*1,".")</f>
        <v>3.3376514516497753E-7</v>
      </c>
      <c r="M3" s="96">
        <f>IFERROR((s_TR/(up_Rad_Spec!K3*s_GSF_s*s_Fam*s_Foffset*Fsurf!C3*s_EF_w*(1/365)*s_ET_w*(1/24)*s_ED_w))*1,".")</f>
        <v>3.3376514516497753E-7</v>
      </c>
      <c r="N3" s="96">
        <f>IFERROR((s_TR/(up_Rad_Spec!F3*s_GSF_s*s_Fam*s_Foffset*ACF!D3*s_ET_w*(1/24)*s_EF_w*(1/365)*s_ED_w))*1,".")</f>
        <v>4.1595779220779233E-7</v>
      </c>
      <c r="O3" s="96">
        <f>IFERROR((s_TR/(up_Rad_Spec!M3*s_GSF_s*s_Fam*s_Foffset*ACF!E3*s_ET_w*(1/24)*s_EF_w*(1/365)*s_ED_w))*1,".")</f>
        <v>4.2770990806945881E-7</v>
      </c>
      <c r="P3" s="96">
        <f>IFERROR((s_TR/(up_Rad_Spec!N3*s_GSF_s*s_Fam*s_Foffset*ACF!F3*s_ET_w*(1/24)*s_EF_w*(1/365)*s_ED_w))*1,".")</f>
        <v>4.4217980914113517E-7</v>
      </c>
      <c r="Q3" s="96">
        <f>IFERROR((s_TR/(up_Rad_Spec!O3*s_GSF_s*s_Fam*s_Foffset*ACF!G3*s_ET_w*(1/24)*s_EF_w*(1/365)*s_ED_w))*1,".")</f>
        <v>4.5580656631504071E-7</v>
      </c>
      <c r="R3" s="96">
        <f>IFERROR((s_TR/(up_Rad_Spec!K3*s_GSF_s*s_Fam*s_Foffset*ACF!C3*s_ET_w*(1/24)*s_EF_w*(1/365)*s_ED_w))*1,".")</f>
        <v>4.0391105297580146E-7</v>
      </c>
    </row>
    <row r="4" spans="1:18">
      <c r="A4" s="90" t="s">
        <v>27</v>
      </c>
      <c r="B4" s="91" t="s">
        <v>24</v>
      </c>
      <c r="C4" s="96">
        <f>IFERROR((s_TR/(k_decay_w*up_Rad_Spec!I4*s_IFD_w*s_EF_w*s_ED_w))*1,".")</f>
        <v>1.3584532365070731E-11</v>
      </c>
      <c r="D4" s="96">
        <f>IFERROR((s_TR/(k_decay_w*up_Rad_Spec!G4*s_IRA_w*(1/s_PEFm_up)*s_SLF*s_ET_w*s_EF_w*s_ED_w))*1,".")</f>
        <v>2.0440992443600236E-13</v>
      </c>
      <c r="E4" s="96">
        <f>IFERROR((s_TR/(k_decay_w*up_Rad_Spec!G4*s_IRA_w*(1/s_PEF)*s_SLF*s_ET_w*s_EF_w*s_ED_w))*1,".")</f>
        <v>1.7029913786274649E-10</v>
      </c>
      <c r="F4" s="96">
        <f>IFERROR((s_TR/(k_decay_w*up_Rad_Spec!K4*s_GSF_s*s_Fam*s_Foffset*ACF!C4*s_ET_w*(1/24)*s_EF_w*(1/365)*s_ED_w))*1,".")</f>
        <v>2.192531324021019E-6</v>
      </c>
      <c r="G4" s="96">
        <f t="shared" ref="G4:G5" si="2">(IF(AND(C4&lt;&gt;".",E4&lt;&gt;".",F4&lt;&gt;"."),1/((1/C4)+(1/E4)+(1/F4)),IF(AND(C4&lt;&gt;".",E4&lt;&gt;".",F4="."), 1/((1/C4)+(1/E4)),IF(AND(C4&lt;&gt;".",E4=".",F4&lt;&gt;"."),1/((1/C4)+(1/F4)),IF(AND(C4=".",E4&lt;&gt;".",F4&lt;&gt;"."),1/((1/E4)+(1/F4)),IF(AND(C4&lt;&gt;".",E4=".",F4="."),1/(1/C4),IF(AND(C4=".",E4&lt;&gt;".",F4="."),1/(1/E4),IF(AND(C4=".",E4=".",F4&lt;&gt;"."),1/(1/F4),IF(AND(C4=".",E4=".",F4="."),".")))))))))</f>
        <v>1.2580893521060552E-11</v>
      </c>
      <c r="H4" s="96">
        <f t="shared" ref="H4:H5" si="3">(IF(AND(C4&lt;&gt;".",D4&lt;&gt;".",F4&lt;&gt;"."),1/((1/C4)+(1/D4)+(1/F4)),IF(AND(C4&lt;&gt;".",D4&lt;&gt;".",F4="."), 1/((1/C4)+(1/D4)),IF(AND(C4&lt;&gt;".",D4=".",F4&lt;&gt;"."),1/((1/C4)+(1/F4)),IF(AND(C4=".",D4&lt;&gt;".",F4&lt;&gt;"."),1/((1/D4)+(1/F4)),IF(AND(C4&lt;&gt;".",D4=".",F4="."),1/(1/C4),IF(AND(C4=".",D4&lt;&gt;".",F4="."),1/(1/D4),IF(AND(C4=".",D4=".",F4&lt;&gt;"."),1/(1/F4),IF(AND(C4=".",D4=".",F4="."),".")))))))))</f>
        <v>2.0137969402561267E-13</v>
      </c>
      <c r="I4" s="108">
        <f>IFERROR((s_TR/(up_Rad_Spec!F4*s_GSF_s*s_Fam*s_Foffset*Fsurf!C4*s_EF_w*(1/365)*s_ET_w*(1/24)*s_ED_w))*1,".")</f>
        <v>3.9580697632387494E-7</v>
      </c>
      <c r="J4" s="96">
        <f>IFERROR((s_TR/(up_Rad_Spec!M4*s_GSF_s*s_Fam*s_Foffset*Fsurf!C4*s_EF_w*(1/365)*s_ET_w*(1/24)*s_ED_w))*1,".")</f>
        <v>3.9580697632387494E-7</v>
      </c>
      <c r="K4" s="96">
        <f>IFERROR((s_TR/(up_Rad_Spec!N4*s_GSF_s*s_Fam*s_Foffset*Fsurf!C4*s_EF_w*(1/365)*s_ET_w*(1/24)*s_ED_w))*1,".")</f>
        <v>3.9580697632387494E-7</v>
      </c>
      <c r="L4" s="96">
        <f>IFERROR((s_TR/(up_Rad_Spec!O4*s_GSF_s*s_Fam*s_Foffset*Fsurf!C4*s_EF_w*(1/365)*s_ET_w*(1/24)*s_ED_w))*1,".")</f>
        <v>3.9580697632387494E-7</v>
      </c>
      <c r="M4" s="96">
        <f>IFERROR((s_TR/(up_Rad_Spec!K4*s_GSF_s*s_Fam*s_Foffset*Fsurf!C4*s_EF_w*(1/365)*s_ET_w*(1/24)*s_ED_w))*1,".")</f>
        <v>3.9580697632387494E-7</v>
      </c>
      <c r="N4" s="96">
        <f>IFERROR((s_TR/(up_Rad_Spec!F4*s_GSF_s*s_Fam*s_Foffset*ACF!D4*s_ET_w*(1/24)*s_EF_w*(1/365)*s_ED_w))*1,".")</f>
        <v>4.6454545454545474E-7</v>
      </c>
      <c r="O4" s="96">
        <f>IFERROR((s_TR/(up_Rad_Spec!M4*s_GSF_s*s_Fam*s_Foffset*ACF!E4*s_ET_w*(1/24)*s_EF_w*(1/365)*s_ED_w))*1,".")</f>
        <v>4.3800000000000008E-7</v>
      </c>
      <c r="P4" s="96">
        <f>IFERROR((s_TR/(up_Rad_Spec!N4*s_GSF_s*s_Fam*s_Foffset*ACF!F4*s_ET_w*(1/24)*s_EF_w*(1/365)*s_ED_w))*1,".")</f>
        <v>4.3626877470355724E-7</v>
      </c>
      <c r="Q4" s="96">
        <f>IFERROR((s_TR/(up_Rad_Spec!O4*s_GSF_s*s_Fam*s_Foffset*ACF!G4*s_ET_w*(1/24)*s_EF_w*(1/365)*s_ED_w))*1,".")</f>
        <v>4.4306543697848052E-7</v>
      </c>
      <c r="R4" s="96">
        <f>IFERROR((s_TR/(up_Rad_Spec!K4*s_GSF_s*s_Fam*s_Foffset*ACF!C4*s_ET_w*(1/24)*s_EF_w*(1/365)*s_ED_w))*1,".")</f>
        <v>4.3555163283318618E-7</v>
      </c>
    </row>
    <row r="5" spans="1:18">
      <c r="A5" s="90" t="s">
        <v>28</v>
      </c>
      <c r="B5" s="97" t="s">
        <v>24</v>
      </c>
      <c r="C5" s="96">
        <f>IFERROR((s_TR/(k_decay_w*up_Rad_Spec!I5*s_IFD_w*s_EF_w*s_ED_w))*1,".")</f>
        <v>1.3584532365070731E-11</v>
      </c>
      <c r="D5" s="96">
        <f>IFERROR((s_TR/(k_decay_w*up_Rad_Spec!G5*s_IRA_w*(1/s_PEFm_up)*s_SLF*s_ET_w*s_EF_w*s_ED_w))*1,".")</f>
        <v>2.0440992443600236E-13</v>
      </c>
      <c r="E5" s="96">
        <f>IFERROR((s_TR/(k_decay_w*up_Rad_Spec!G5*s_IRA_w*(1/s_PEF)*s_SLF*s_ET_w*s_EF_w*s_ED_w))*1,".")</f>
        <v>1.7029913786274649E-10</v>
      </c>
      <c r="F5" s="96">
        <f>IFERROR((s_TR/(k_decay_w*up_Rad_Spec!K5*s_GSF_s*s_Fam*s_Foffset*ACF!C5*s_ET_w*(1/24)*s_EF_w*(1/365)*s_ED_w))*1,".")</f>
        <v>2.2271274790351579E-6</v>
      </c>
      <c r="G5" s="96">
        <f t="shared" si="2"/>
        <v>1.2580894642459033E-11</v>
      </c>
      <c r="H5" s="96">
        <f t="shared" si="3"/>
        <v>2.0137969431293429E-13</v>
      </c>
      <c r="I5" s="108">
        <f>IFERROR((s_TR/(up_Rad_Spec!F5*s_GSF_s*s_Fam*s_Foffset*Fsurf!C5*s_EF_w*(1/365)*s_ET_w*(1/24)*s_ED_w))*1,".")</f>
        <v>3.3292794162359391E-7</v>
      </c>
      <c r="J5" s="96">
        <f>IFERROR((s_TR/(up_Rad_Spec!M5*s_GSF_s*s_Fam*s_Foffset*Fsurf!C5*s_EF_w*(1/365)*s_ET_w*(1/24)*s_ED_w))*1,".")</f>
        <v>3.3292794162359391E-7</v>
      </c>
      <c r="K5" s="96">
        <f>IFERROR((s_TR/(up_Rad_Spec!N5*s_GSF_s*s_Fam*s_Foffset*Fsurf!C5*s_EF_w*(1/365)*s_ET_w*(1/24)*s_ED_w))*1,".")</f>
        <v>3.3292794162359391E-7</v>
      </c>
      <c r="L5" s="96">
        <f>IFERROR((s_TR/(up_Rad_Spec!O5*s_GSF_s*s_Fam*s_Foffset*Fsurf!C5*s_EF_w*(1/365)*s_ET_w*(1/24)*s_ED_w))*1,".")</f>
        <v>3.3292794162359391E-7</v>
      </c>
      <c r="M5" s="96">
        <f>IFERROR((s_TR/(up_Rad_Spec!K5*s_GSF_s*s_Fam*s_Foffset*Fsurf!C5*s_EF_w*(1/365)*s_ET_w*(1/24)*s_ED_w))*1,".")</f>
        <v>3.3292794162359391E-7</v>
      </c>
      <c r="N5" s="96">
        <f>IFERROR((s_TR/(up_Rad_Spec!F5*s_GSF_s*s_Fam*s_Foffset*ACF!D5*s_ET_w*(1/24)*s_EF_w*(1/365)*s_ED_w))*1,".")</f>
        <v>4.4242424242424243E-7</v>
      </c>
      <c r="O5" s="96">
        <f>IFERROR((s_TR/(up_Rad_Spec!M5*s_GSF_s*s_Fam*s_Foffset*ACF!E5*s_ET_w*(1/24)*s_EF_w*(1/365)*s_ED_w))*1,".")</f>
        <v>4.4242424242424243E-7</v>
      </c>
      <c r="P5" s="96">
        <f>IFERROR((s_TR/(up_Rad_Spec!N5*s_GSF_s*s_Fam*s_Foffset*ACF!F5*s_ET_w*(1/24)*s_EF_w*(1/365)*s_ED_w))*1,".")</f>
        <v>4.4242424242424243E-7</v>
      </c>
      <c r="Q5" s="96">
        <f>IFERROR((s_TR/(up_Rad_Spec!O5*s_GSF_s*s_Fam*s_Foffset*ACF!G5*s_ET_w*(1/24)*s_EF_w*(1/365)*s_ED_w))*1,".")</f>
        <v>4.4242424242424243E-7</v>
      </c>
      <c r="R5" s="96">
        <f>IFERROR((s_TR/(up_Rad_Spec!K5*s_GSF_s*s_Fam*s_Foffset*ACF!C5*s_ET_w*(1/24)*s_EF_w*(1/365)*s_ED_w))*1,".")</f>
        <v>4.4242424242424243E-7</v>
      </c>
    </row>
    <row r="6" spans="1:18">
      <c r="A6" s="90" t="s">
        <v>29</v>
      </c>
      <c r="B6" s="97" t="s">
        <v>24</v>
      </c>
      <c r="C6" s="96">
        <f>IFERROR((s_TR/(k_decay_w*up_Rad_Spec!I6*s_IFD_w*s_EF_w*s_ED_w))*1,".")</f>
        <v>1.3584532365070731E-11</v>
      </c>
      <c r="D6" s="96">
        <f>IFERROR((s_TR/(k_decay_w*up_Rad_Spec!G6*s_IRA_w*(1/s_PEFm_up)*s_SLF*s_ET_w*s_EF_w*s_ED_w))*1,".")</f>
        <v>2.0440992443600236E-13</v>
      </c>
      <c r="E6" s="96">
        <f>IFERROR((s_TR/(k_decay_w*up_Rad_Spec!G6*s_IRA_w*(1/s_PEF)*s_SLF*s_ET_w*s_EF_w*s_ED_w))*1,".")</f>
        <v>1.7029913786274649E-10</v>
      </c>
      <c r="F6" s="96">
        <f>IFERROR((s_TR/(k_decay_w*up_Rad_Spec!K6*s_GSF_s*s_Fam*s_Foffset*ACF!C6*s_ET_w*(1/24)*s_EF_w*(1/365)*s_ED_w))*1,".")</f>
        <v>2.2613909787126234E-6</v>
      </c>
      <c r="G6" s="96">
        <f t="shared" ref="G6:G9" si="4">(IF(AND(C6&lt;&gt;".",E6&lt;&gt;".",F6&lt;&gt;"."),1/((1/C6)+(1/E6)+(1/F6)),IF(AND(C6&lt;&gt;".",E6&lt;&gt;".",F6="."), 1/((1/C6)+(1/E6)),IF(AND(C6&lt;&gt;".",E6=".",F6&lt;&gt;"."),1/((1/C6)+(1/F6)),IF(AND(C6=".",E6&lt;&gt;".",F6&lt;&gt;"."),1/((1/E6)+(1/F6)),IF(AND(C6&lt;&gt;".",E6=".",F6="."),1/(1/C6),IF(AND(C6=".",E6&lt;&gt;".",F6="."),1/(1/E6),IF(AND(C6=".",E6=".",F6&lt;&gt;"."),1/(1/F6),IF(AND(C6=".",E6=".",F6="."),".")))))))))</f>
        <v>1.2580895719256626E-11</v>
      </c>
      <c r="H6" s="96">
        <f t="shared" ref="H6:H9" si="5">(IF(AND(C6&lt;&gt;".",D6&lt;&gt;".",F6&lt;&gt;"."),1/((1/C6)+(1/D6)+(1/F6)),IF(AND(C6&lt;&gt;".",D6&lt;&gt;".",F6="."), 1/((1/C6)+(1/D6)),IF(AND(C6&lt;&gt;".",D6=".",F6&lt;&gt;"."),1/((1/C6)+(1/F6)),IF(AND(C6=".",D6&lt;&gt;".",F6&lt;&gt;"."),1/((1/D6)+(1/F6)),IF(AND(C6&lt;&gt;".",D6=".",F6="."),1/(1/C6),IF(AND(C6=".",D6&lt;&gt;".",F6="."),1/(1/D6),IF(AND(C6=".",D6=".",F6&lt;&gt;"."),1/(1/F6),IF(AND(C6=".",D6=".",F6="."),".")))))))))</f>
        <v>2.0137969458882834E-13</v>
      </c>
      <c r="I6" s="108">
        <f>IFERROR((s_TR/(up_Rad_Spec!F6*s_GSF_s*s_Fam*s_Foffset*Fsurf!C6*s_EF_w*(1/365)*s_ET_w*(1/24)*s_ED_w))*1,".")</f>
        <v>4.0424550069220122E-7</v>
      </c>
      <c r="J6" s="96">
        <f>IFERROR((s_TR/(up_Rad_Spec!M6*s_GSF_s*s_Fam*s_Foffset*Fsurf!C6*s_EF_w*(1/365)*s_ET_w*(1/24)*s_ED_w))*1,".")</f>
        <v>4.0424550069220122E-7</v>
      </c>
      <c r="K6" s="96">
        <f>IFERROR((s_TR/(up_Rad_Spec!N6*s_GSF_s*s_Fam*s_Foffset*Fsurf!C6*s_EF_w*(1/365)*s_ET_w*(1/24)*s_ED_w))*1,".")</f>
        <v>4.0424550069220122E-7</v>
      </c>
      <c r="L6" s="96">
        <f>IFERROR((s_TR/(up_Rad_Spec!O6*s_GSF_s*s_Fam*s_Foffset*Fsurf!C6*s_EF_w*(1/365)*s_ET_w*(1/24)*s_ED_w))*1,".")</f>
        <v>4.0424550069220122E-7</v>
      </c>
      <c r="M6" s="96">
        <f>IFERROR((s_TR/(up_Rad_Spec!K6*s_GSF_s*s_Fam*s_Foffset*Fsurf!C6*s_EF_w*(1/365)*s_ET_w*(1/24)*s_ED_w))*1,".")</f>
        <v>4.0424550069220122E-7</v>
      </c>
      <c r="N6" s="96">
        <f>IFERROR((s_TR/(up_Rad_Spec!F6*s_GSF_s*s_Fam*s_Foffset*ACF!D6*s_ET_w*(1/24)*s_EF_w*(1/365)*s_ED_w))*1,".")</f>
        <v>4.3507897507897475E-7</v>
      </c>
      <c r="O6" s="96">
        <f>IFERROR((s_TR/(up_Rad_Spec!M6*s_GSF_s*s_Fam*s_Foffset*ACF!E6*s_ET_w*(1/24)*s_EF_w*(1/365)*s_ED_w))*1,".")</f>
        <v>4.259203268641471E-7</v>
      </c>
      <c r="P6" s="96">
        <f>IFERROR((s_TR/(up_Rad_Spec!N6*s_GSF_s*s_Fam*s_Foffset*ACF!F6*s_ET_w*(1/24)*s_EF_w*(1/365)*s_ED_w))*1,".")</f>
        <v>4.3397344228804923E-7</v>
      </c>
      <c r="Q6" s="96">
        <f>IFERROR((s_TR/(up_Rad_Spec!O6*s_GSF_s*s_Fam*s_Foffset*ACF!G6*s_ET_w*(1/24)*s_EF_w*(1/365)*s_ED_w))*1,".")</f>
        <v>4.1676363636363632E-7</v>
      </c>
      <c r="R6" s="96">
        <f>IFERROR((s_TR/(up_Rad_Spec!K6*s_GSF_s*s_Fam*s_Foffset*ACF!C6*s_ET_w*(1/24)*s_EF_w*(1/365)*s_ED_w))*1,".")</f>
        <v>4.4923076923076951E-7</v>
      </c>
    </row>
    <row r="7" spans="1:18">
      <c r="A7" s="90" t="s">
        <v>30</v>
      </c>
      <c r="B7" s="97" t="s">
        <v>24</v>
      </c>
      <c r="C7" s="96">
        <f>IFERROR((s_TR/(k_decay_w*up_Rad_Spec!I7*s_IFD_w*s_EF_w*s_ED_w))*1,".")</f>
        <v>1.3584532365070731E-11</v>
      </c>
      <c r="D7" s="96">
        <f>IFERROR((s_TR/(k_decay_w*up_Rad_Spec!G7*s_IRA_w*(1/s_PEFm_up)*s_SLF*s_ET_w*s_EF_w*s_ED_w))*1,".")</f>
        <v>2.0440992443600236E-13</v>
      </c>
      <c r="E7" s="96">
        <f>IFERROR((s_TR/(k_decay_w*up_Rad_Spec!G7*s_IRA_w*(1/s_PEF)*s_SLF*s_ET_w*s_EF_w*s_ED_w))*1,".")</f>
        <v>1.7029913786274649E-10</v>
      </c>
      <c r="F7" s="96">
        <f>IFERROR((s_TR/(k_decay_w*up_Rad_Spec!K7*s_GSF_s*s_Fam*s_Foffset*ACF!C7*s_ET_w*(1/24)*s_EF_w*(1/365)*s_ED_w))*1,".")</f>
        <v>2.2027124451740765E-6</v>
      </c>
      <c r="G7" s="96">
        <f t="shared" si="4"/>
        <v>1.2580893854728874E-11</v>
      </c>
      <c r="H7" s="96">
        <f t="shared" si="5"/>
        <v>2.0137969411110427E-13</v>
      </c>
      <c r="I7" s="108">
        <f>IFERROR((s_TR/(up_Rad_Spec!F7*s_GSF_s*s_Fam*s_Foffset*Fsurf!C7*s_EF_w*(1/365)*s_ET_w*(1/24)*s_ED_w))*1,".")</f>
        <v>3.7143826322930801E-7</v>
      </c>
      <c r="J7" s="96">
        <f>IFERROR((s_TR/(up_Rad_Spec!M7*s_GSF_s*s_Fam*s_Foffset*Fsurf!C7*s_EF_w*(1/365)*s_ET_w*(1/24)*s_ED_w))*1,".")</f>
        <v>3.7143826322930801E-7</v>
      </c>
      <c r="K7" s="96">
        <f>IFERROR((s_TR/(up_Rad_Spec!N7*s_GSF_s*s_Fam*s_Foffset*Fsurf!C7*s_EF_w*(1/365)*s_ET_w*(1/24)*s_ED_w))*1,".")</f>
        <v>3.7143826322930801E-7</v>
      </c>
      <c r="L7" s="96">
        <f>IFERROR((s_TR/(up_Rad_Spec!O7*s_GSF_s*s_Fam*s_Foffset*Fsurf!C7*s_EF_w*(1/365)*s_ET_w*(1/24)*s_ED_w))*1,".")</f>
        <v>3.7143826322930801E-7</v>
      </c>
      <c r="M7" s="96">
        <f>IFERROR((s_TR/(up_Rad_Spec!K7*s_GSF_s*s_Fam*s_Foffset*Fsurf!C7*s_EF_w*(1/365)*s_ET_w*(1/24)*s_ED_w))*1,".")</f>
        <v>3.7143826322930801E-7</v>
      </c>
      <c r="N7" s="96">
        <f>IFERROR((s_TR/(up_Rad_Spec!F7*s_GSF_s*s_Fam*s_Foffset*ACF!D7*s_ET_w*(1/24)*s_EF_w*(1/365)*s_ED_w))*1,".")</f>
        <v>4.5921698739216972E-7</v>
      </c>
      <c r="O7" s="96">
        <f>IFERROR((s_TR/(up_Rad_Spec!M7*s_GSF_s*s_Fam*s_Foffset*ACF!E7*s_ET_w*(1/24)*s_EF_w*(1/365)*s_ED_w))*1,".")</f>
        <v>4.3833460656990088E-7</v>
      </c>
      <c r="P7" s="96">
        <f>IFERROR((s_TR/(up_Rad_Spec!N7*s_GSF_s*s_Fam*s_Foffset*ACF!F7*s_ET_w*(1/24)*s_EF_w*(1/365)*s_ED_w))*1,".")</f>
        <v>4.2818181818181826E-7</v>
      </c>
      <c r="Q7" s="96">
        <f>IFERROR((s_TR/(up_Rad_Spec!O7*s_GSF_s*s_Fam*s_Foffset*ACF!G7*s_ET_w*(1/24)*s_EF_w*(1/365)*s_ED_w))*1,".")</f>
        <v>4.5543003851091124E-7</v>
      </c>
      <c r="R7" s="96">
        <f>IFERROR((s_TR/(up_Rad_Spec!K7*s_GSF_s*s_Fam*s_Foffset*ACF!C7*s_ET_w*(1/24)*s_EF_w*(1/365)*s_ED_w))*1,".")</f>
        <v>4.3757413709285365E-7</v>
      </c>
    </row>
    <row r="8" spans="1:18">
      <c r="A8" s="90" t="s">
        <v>31</v>
      </c>
      <c r="B8" s="91" t="s">
        <v>24</v>
      </c>
      <c r="C8" s="96">
        <f>IFERROR((s_TR/(k_decay_w*up_Rad_Spec!I8*s_IFD_w*s_EF_w*s_ED_w))*1,".")</f>
        <v>1.3584532365070731E-11</v>
      </c>
      <c r="D8" s="96">
        <f>IFERROR((s_TR/(k_decay_w*up_Rad_Spec!G8*s_IRA_w*(1/s_PEFm_up)*s_SLF*s_ET_w*s_EF_w*s_ED_w))*1,".")</f>
        <v>2.0440992443600236E-13</v>
      </c>
      <c r="E8" s="96">
        <f>IFERROR((s_TR/(k_decay_w*up_Rad_Spec!G8*s_IRA_w*(1/s_PEF)*s_SLF*s_ET_w*s_EF_w*s_ED_w))*1,".")</f>
        <v>1.7029913786274649E-10</v>
      </c>
      <c r="F8" s="96">
        <f>IFERROR((s_TR/(k_decay_w*up_Rad_Spec!K8*s_GSF_s*s_Fam*s_Foffset*ACF!C8*s_ET_w*(1/24)*s_EF_w*(1/365)*s_ED_w))*1,".")</f>
        <v>2.260011240470576E-6</v>
      </c>
      <c r="G8" s="96">
        <f t="shared" si="4"/>
        <v>1.258089567652656E-11</v>
      </c>
      <c r="H8" s="96">
        <f t="shared" si="5"/>
        <v>2.0137969457788016E-13</v>
      </c>
      <c r="I8" s="108">
        <f>IFERROR((s_TR/(up_Rad_Spec!F8*s_GSF_s*s_Fam*s_Foffset*Fsurf!C8*s_EF_w*(1/365)*s_ET_w*(1/24)*s_ED_w))*1,".")</f>
        <v>3.946301468600775E-7</v>
      </c>
      <c r="J8" s="96">
        <f>IFERROR((s_TR/(up_Rad_Spec!M8*s_GSF_s*s_Fam*s_Foffset*Fsurf!C8*s_EF_w*(1/365)*s_ET_w*(1/24)*s_ED_w))*1,".")</f>
        <v>3.946301468600775E-7</v>
      </c>
      <c r="K8" s="96">
        <f>IFERROR((s_TR/(up_Rad_Spec!N8*s_GSF_s*s_Fam*s_Foffset*Fsurf!C8*s_EF_w*(1/365)*s_ET_w*(1/24)*s_ED_w))*1,".")</f>
        <v>3.946301468600775E-7</v>
      </c>
      <c r="L8" s="96">
        <f>IFERROR((s_TR/(up_Rad_Spec!O8*s_GSF_s*s_Fam*s_Foffset*Fsurf!C8*s_EF_w*(1/365)*s_ET_w*(1/24)*s_ED_w))*1,".")</f>
        <v>3.946301468600775E-7</v>
      </c>
      <c r="M8" s="96">
        <f>IFERROR((s_TR/(up_Rad_Spec!K8*s_GSF_s*s_Fam*s_Foffset*Fsurf!C8*s_EF_w*(1/365)*s_ET_w*(1/24)*s_ED_w))*1,".")</f>
        <v>3.946301468600775E-7</v>
      </c>
      <c r="N8" s="96">
        <f>IFERROR((s_TR/(up_Rad_Spec!F8*s_GSF_s*s_Fam*s_Foffset*ACF!D8*s_ET_w*(1/24)*s_EF_w*(1/365)*s_ED_w))*1,".")</f>
        <v>4.0918131592164768E-7</v>
      </c>
      <c r="O8" s="96">
        <f>IFERROR((s_TR/(up_Rad_Spec!M8*s_GSF_s*s_Fam*s_Foffset*ACF!E8*s_ET_w*(1/24)*s_EF_w*(1/365)*s_ED_w))*1,".")</f>
        <v>4.2402729116725061E-7</v>
      </c>
      <c r="P8" s="96">
        <f>IFERROR((s_TR/(up_Rad_Spec!N8*s_GSF_s*s_Fam*s_Foffset*ACF!F8*s_ET_w*(1/24)*s_EF_w*(1/365)*s_ED_w))*1,".")</f>
        <v>4.2445777572681134E-7</v>
      </c>
      <c r="Q8" s="96">
        <f>IFERROR((s_TR/(up_Rad_Spec!O8*s_GSF_s*s_Fam*s_Foffset*ACF!G8*s_ET_w*(1/24)*s_EF_w*(1/365)*s_ED_w))*1,".")</f>
        <v>4.4591339260108991E-7</v>
      </c>
      <c r="R8" s="96">
        <f>IFERROR((s_TR/(up_Rad_Spec!K8*s_GSF_s*s_Fam*s_Foffset*ACF!C8*s_ET_w*(1/24)*s_EF_w*(1/365)*s_ED_w))*1,".")</f>
        <v>4.4895668090298963E-7</v>
      </c>
    </row>
    <row r="9" spans="1:18">
      <c r="A9" s="90" t="s">
        <v>32</v>
      </c>
      <c r="B9" s="97" t="s">
        <v>24</v>
      </c>
      <c r="C9" s="96">
        <f>IFERROR((s_TR/(k_decay_w*up_Rad_Spec!I9*s_IFD_w*s_EF_w*s_ED_w))*1,".")</f>
        <v>1.3584532365070731E-11</v>
      </c>
      <c r="D9" s="96">
        <f>IFERROR((s_TR/(k_decay_w*up_Rad_Spec!G9*s_IRA_w*(1/s_PEFm_up)*s_SLF*s_ET_w*s_EF_w*s_ED_w))*1,".")</f>
        <v>2.0440992443600236E-13</v>
      </c>
      <c r="E9" s="96">
        <f>IFERROR((s_TR/(k_decay_w*up_Rad_Spec!G9*s_IRA_w*(1/s_PEF)*s_SLF*s_ET_w*s_EF_w*s_ED_w))*1,".")</f>
        <v>1.7029913786274649E-10</v>
      </c>
      <c r="F9" s="96">
        <f>IFERROR((s_TR/(k_decay_w*up_Rad_Spec!K9*s_GSF_s*s_Fam*s_Foffset*ACF!C9*s_ET_w*(1/24)*s_EF_w*(1/365)*s_ED_w))*1,".")</f>
        <v>2.3149578584900662E-6</v>
      </c>
      <c r="G9" s="96">
        <f t="shared" si="4"/>
        <v>1.2580897338830589E-11</v>
      </c>
      <c r="H9" s="96">
        <f t="shared" si="5"/>
        <v>2.0137969500379093E-13</v>
      </c>
      <c r="I9" s="108">
        <f>IFERROR((s_TR/(up_Rad_Spec!F9*s_GSF_s*s_Fam*s_Foffset*Fsurf!C9*s_EF_w*(1/365)*s_ET_w*(1/24)*s_ED_w))*1,".")</f>
        <v>4.213564213564214E-7</v>
      </c>
      <c r="J9" s="96">
        <f>IFERROR((s_TR/(up_Rad_Spec!M9*s_GSF_s*s_Fam*s_Foffset*Fsurf!C9*s_EF_w*(1/365)*s_ET_w*(1/24)*s_ED_w))*1,".")</f>
        <v>4.213564213564214E-7</v>
      </c>
      <c r="K9" s="96">
        <f>IFERROR((s_TR/(up_Rad_Spec!N9*s_GSF_s*s_Fam*s_Foffset*Fsurf!C9*s_EF_w*(1/365)*s_ET_w*(1/24)*s_ED_w))*1,".")</f>
        <v>4.213564213564214E-7</v>
      </c>
      <c r="L9" s="96">
        <f>IFERROR((s_TR/(up_Rad_Spec!O9*s_GSF_s*s_Fam*s_Foffset*Fsurf!C9*s_EF_w*(1/365)*s_ET_w*(1/24)*s_ED_w))*1,".")</f>
        <v>4.213564213564214E-7</v>
      </c>
      <c r="M9" s="96">
        <f>IFERROR((s_TR/(up_Rad_Spec!K9*s_GSF_s*s_Fam*s_Foffset*Fsurf!C9*s_EF_w*(1/365)*s_ET_w*(1/24)*s_ED_w))*1,".")</f>
        <v>4.213564213564214E-7</v>
      </c>
      <c r="N9" s="96">
        <f>IFERROR((s_TR/(up_Rad_Spec!F9*s_GSF_s*s_Fam*s_Foffset*ACF!D9*s_ET_w*(1/24)*s_EF_w*(1/365)*s_ED_w))*1,".")</f>
        <v>4.2253544620517099E-7</v>
      </c>
      <c r="O9" s="96">
        <f>IFERROR((s_TR/(up_Rad_Spec!M9*s_GSF_s*s_Fam*s_Foffset*ACF!E9*s_ET_w*(1/24)*s_EF_w*(1/365)*s_ED_w))*1,".")</f>
        <v>4.2605454545454583E-7</v>
      </c>
      <c r="P9" s="96">
        <f>IFERROR((s_TR/(up_Rad_Spec!N9*s_GSF_s*s_Fam*s_Foffset*ACF!F9*s_ET_w*(1/24)*s_EF_w*(1/365)*s_ED_w))*1,".")</f>
        <v>4.2156606851549791E-7</v>
      </c>
      <c r="Q9" s="96">
        <f>IFERROR((s_TR/(up_Rad_Spec!O9*s_GSF_s*s_Fam*s_Foffset*ACF!G9*s_ET_w*(1/24)*s_EF_w*(1/365)*s_ED_w))*1,".")</f>
        <v>4.2472727272727273E-7</v>
      </c>
      <c r="R9" s="96">
        <f>IFERROR((s_TR/(up_Rad_Spec!K9*s_GSF_s*s_Fam*s_Foffset*ACF!C9*s_ET_w*(1/24)*s_EF_w*(1/365)*s_ED_w))*1,".")</f>
        <v>4.5987195902688881E-7</v>
      </c>
    </row>
    <row r="10" spans="1:18">
      <c r="A10" s="94" t="s">
        <v>33</v>
      </c>
      <c r="B10" s="97" t="s">
        <v>26</v>
      </c>
      <c r="C10" s="96">
        <f>IFERROR((s_TR/(k_decay_w*up_Rad_Spec!I10*s_IFD_w*s_EF_w*s_ED_w))*1,".")</f>
        <v>1.3584532365070731E-11</v>
      </c>
      <c r="D10" s="96">
        <f>IFERROR((s_TR/(k_decay_w*up_Rad_Spec!G10*s_IRA_w*(1/s_PEFm_up)*s_SLF*s_ET_w*s_EF_w*s_ED_w))*1,".")</f>
        <v>2.0440992443600236E-13</v>
      </c>
      <c r="E10" s="96">
        <f>IFERROR((s_TR/(k_decay_w*up_Rad_Spec!G10*s_IRA_w*(1/s_PEF)*s_SLF*s_ET_w*s_EF_w*s_ED_w))*1,".")</f>
        <v>1.7029913786274649E-10</v>
      </c>
      <c r="F10" s="96">
        <f>IFERROR((s_TR/(k_decay_w*up_Rad_Spec!K10*s_GSF_s*s_Fam*s_Foffset*ACF!C10*s_ET_w*(1/24)*s_EF_w*(1/365)*s_ED_w))*1,".")</f>
        <v>2.2143010904124428E-6</v>
      </c>
      <c r="G10" s="96">
        <f t="shared" ref="G10" si="6">(IF(AND(C10&lt;&gt;".",E10&lt;&gt;".",F10&lt;&gt;"."),1/((1/C10)+(1/E10)+(1/F10)),IF(AND(C10&lt;&gt;".",E10&lt;&gt;".",F10="."), 1/((1/C10)+(1/E10)),IF(AND(C10&lt;&gt;".",E10=".",F10&lt;&gt;"."),1/((1/C10)+(1/F10)),IF(AND(C10=".",E10&lt;&gt;".",F10&lt;&gt;"."),1/((1/E10)+(1/F10)),IF(AND(C10&lt;&gt;".",E10=".",F10="."),1/(1/C10),IF(AND(C10=".",E10&lt;&gt;".",F10="."),1/(1/E10),IF(AND(C10=".",E10=".",F10&lt;&gt;"."),1/(1/F10),IF(AND(C10=".",E10=".",F10="."),".")))))))))</f>
        <v>1.2580894230792387E-11</v>
      </c>
      <c r="H10" s="96">
        <f t="shared" ref="H10" si="7">(IF(AND(C10&lt;&gt;".",D10&lt;&gt;".",F10&lt;&gt;"."),1/((1/C10)+(1/D10)+(1/F10)),IF(AND(C10&lt;&gt;".",D10&lt;&gt;".",F10="."), 1/((1/C10)+(1/D10)),IF(AND(C10&lt;&gt;".",D10=".",F10&lt;&gt;"."),1/((1/C10)+(1/F10)),IF(AND(C10=".",D10&lt;&gt;".",F10&lt;&gt;"."),1/((1/D10)+(1/F10)),IF(AND(C10&lt;&gt;".",D10=".",F10="."),1/(1/C10),IF(AND(C10=".",D10&lt;&gt;".",F10="."),1/(1/D10),IF(AND(C10=".",D10=".",F10&lt;&gt;"."),1/(1/F10),IF(AND(C10=".",D10=".",F10="."),".")))))))))</f>
        <v>2.0137969420745819E-13</v>
      </c>
      <c r="I10" s="108">
        <f>IFERROR((s_TR/(up_Rad_Spec!F10*s_GSF_s*s_Fam*s_Foffset*Fsurf!C10*s_EF_w*(1/365)*s_ET_w*(1/24)*s_ED_w))*1,".")</f>
        <v>3.7143826322930801E-7</v>
      </c>
      <c r="J10" s="96">
        <f>IFERROR((s_TR/(up_Rad_Spec!M10*s_GSF_s*s_Fam*s_Foffset*Fsurf!C10*s_EF_w*(1/365)*s_ET_w*(1/24)*s_ED_w))*1,".")</f>
        <v>3.7143826322930801E-7</v>
      </c>
      <c r="K10" s="96">
        <f>IFERROR((s_TR/(up_Rad_Spec!N10*s_GSF_s*s_Fam*s_Foffset*Fsurf!C10*s_EF_w*(1/365)*s_ET_w*(1/24)*s_ED_w))*1,".")</f>
        <v>3.7143826322930801E-7</v>
      </c>
      <c r="L10" s="96">
        <f>IFERROR((s_TR/(up_Rad_Spec!O10*s_GSF_s*s_Fam*s_Foffset*Fsurf!C10*s_EF_w*(1/365)*s_ET_w*(1/24)*s_ED_w))*1,".")</f>
        <v>3.7143826322930801E-7</v>
      </c>
      <c r="M10" s="96">
        <f>IFERROR((s_TR/(up_Rad_Spec!K10*s_GSF_s*s_Fam*s_Foffset*Fsurf!C10*s_EF_w*(1/365)*s_ET_w*(1/24)*s_ED_w))*1,".")</f>
        <v>3.7143826322930801E-7</v>
      </c>
      <c r="N10" s="96">
        <f>IFERROR((s_TR/(up_Rad_Spec!F10*s_GSF_s*s_Fam*s_Foffset*ACF!D10*s_ET_w*(1/24)*s_EF_w*(1/365)*s_ED_w))*1,".")</f>
        <v>4.6644155844155841E-7</v>
      </c>
      <c r="O10" s="96">
        <f>IFERROR((s_TR/(up_Rad_Spec!M10*s_GSF_s*s_Fam*s_Foffset*ACF!E10*s_ET_w*(1/24)*s_EF_w*(1/365)*s_ED_w))*1,".")</f>
        <v>4.3610389610389594E-7</v>
      </c>
      <c r="P10" s="96">
        <f>IFERROR((s_TR/(up_Rad_Spec!N10*s_GSF_s*s_Fam*s_Foffset*ACF!F10*s_ET_w*(1/24)*s_EF_w*(1/365)*s_ED_w))*1,".")</f>
        <v>4.2908855697988958E-7</v>
      </c>
      <c r="Q10" s="96">
        <f>IFERROR((s_TR/(up_Rad_Spec!O10*s_GSF_s*s_Fam*s_Foffset*ACF!G10*s_ET_w*(1/24)*s_EF_w*(1/365)*s_ED_w))*1,".")</f>
        <v>4.5575027382256293E-7</v>
      </c>
      <c r="R10" s="96">
        <f>IFERROR((s_TR/(up_Rad_Spec!K10*s_GSF_s*s_Fam*s_Foffset*ACF!C10*s_ET_w*(1/24)*s_EF_w*(1/365)*s_ED_w))*1,".")</f>
        <v>4.3987624940504527E-7</v>
      </c>
    </row>
    <row r="11" spans="1:18">
      <c r="A11" s="90" t="s">
        <v>34</v>
      </c>
      <c r="B11" s="91" t="s">
        <v>24</v>
      </c>
      <c r="C11" s="96">
        <f>IFERROR((s_TR/(k_decay_w*up_Rad_Spec!I11*s_IFD_w*s_EF_w*s_ED_w))*1,".")</f>
        <v>1.3584532365070731E-11</v>
      </c>
      <c r="D11" s="96">
        <f>IFERROR((s_TR/(k_decay_w*up_Rad_Spec!G11*s_IRA_w*(1/s_PEFm_up)*s_SLF*s_ET_w*s_EF_w*s_ED_w))*1,".")</f>
        <v>2.0440992443600236E-13</v>
      </c>
      <c r="E11" s="96">
        <f>IFERROR((s_TR/(k_decay_w*up_Rad_Spec!G11*s_IRA_w*(1/s_PEF)*s_SLF*s_ET_w*s_EF_w*s_ED_w))*1,".")</f>
        <v>1.7029913786274649E-10</v>
      </c>
      <c r="F11" s="96">
        <f>IFERROR((s_TR/(k_decay_w*up_Rad_Spec!K11*s_GSF_s*s_Fam*s_Foffset*ACF!C11*s_ET_w*(1/24)*s_EF_w*(1/365)*s_ED_w))*1,".")</f>
        <v>2.1610096320013018E-6</v>
      </c>
      <c r="G11" s="96">
        <f t="shared" ref="G11" si="8">(IF(AND(C11&lt;&gt;".",E11&lt;&gt;".",F11&lt;&gt;"."),1/((1/C11)+(1/E11)+(1/F11)),IF(AND(C11&lt;&gt;".",E11&lt;&gt;".",F11="."), 1/((1/C11)+(1/E11)),IF(AND(C11&lt;&gt;".",E11=".",F11&lt;&gt;"."),1/((1/C11)+(1/F11)),IF(AND(C11=".",E11&lt;&gt;".",F11&lt;&gt;"."),1/((1/E11)+(1/F11)),IF(AND(C11&lt;&gt;".",E11=".",F11="."),1/(1/C11),IF(AND(C11=".",E11&lt;&gt;".",F11="."),1/(1/E11),IF(AND(C11=".",E11=".",F11&lt;&gt;"."),1/(1/F11),IF(AND(C11=".",E11=".",F11="."),".")))))))))</f>
        <v>1.2580892468056727E-11</v>
      </c>
      <c r="H11" s="96">
        <f t="shared" ref="H11" si="9">(IF(AND(C11&lt;&gt;".",D11&lt;&gt;".",F11&lt;&gt;"."),1/((1/C11)+(1/D11)+(1/F11)),IF(AND(C11&lt;&gt;".",D11&lt;&gt;".",F11="."), 1/((1/C11)+(1/D11)),IF(AND(C11&lt;&gt;".",D11=".",F11&lt;&gt;"."),1/((1/C11)+(1/F11)),IF(AND(C11=".",D11&lt;&gt;".",F11&lt;&gt;"."),1/((1/D11)+(1/F11)),IF(AND(C11&lt;&gt;".",D11=".",F11="."),1/(1/C11),IF(AND(C11=".",D11&lt;&gt;".",F11="."),1/(1/D11),IF(AND(C11=".",D11=".",F11&lt;&gt;"."),1/(1/F11),IF(AND(C11=".",D11=".",F11="."),".")))))))))</f>
        <v>2.013796937558149E-13</v>
      </c>
      <c r="I11" s="108">
        <f>IFERROR((s_TR/(up_Rad_Spec!F11*s_GSF_s*s_Fam*s_Foffset*Fsurf!C11*s_EF_w*(1/365)*s_ET_w*(1/24)*s_ED_w))*1,".")</f>
        <v>3.7423103212576901E-7</v>
      </c>
      <c r="J11" s="96">
        <f>IFERROR((s_TR/(up_Rad_Spec!M11*s_GSF_s*s_Fam*s_Foffset*Fsurf!C11*s_EF_w*(1/365)*s_ET_w*(1/24)*s_ED_w))*1,".")</f>
        <v>3.7423103212576901E-7</v>
      </c>
      <c r="K11" s="96">
        <f>IFERROR((s_TR/(up_Rad_Spec!N11*s_GSF_s*s_Fam*s_Foffset*Fsurf!C11*s_EF_w*(1/365)*s_ET_w*(1/24)*s_ED_w))*1,".")</f>
        <v>3.7423103212576901E-7</v>
      </c>
      <c r="L11" s="96">
        <f>IFERROR((s_TR/(up_Rad_Spec!O11*s_GSF_s*s_Fam*s_Foffset*Fsurf!C11*s_EF_w*(1/365)*s_ET_w*(1/24)*s_ED_w))*1,".")</f>
        <v>3.7423103212576901E-7</v>
      </c>
      <c r="M11" s="96">
        <f>IFERROR((s_TR/(up_Rad_Spec!K11*s_GSF_s*s_Fam*s_Foffset*Fsurf!C11*s_EF_w*(1/365)*s_ET_w*(1/24)*s_ED_w))*1,".")</f>
        <v>3.7423103212576901E-7</v>
      </c>
      <c r="N11" s="96">
        <f>IFERROR((s_TR/(up_Rad_Spec!F11*s_GSF_s*s_Fam*s_Foffset*ACF!D11*s_ET_w*(1/24)*s_EF_w*(1/365)*s_ED_w))*1,".")</f>
        <v>4.8350649350649347E-7</v>
      </c>
      <c r="O11" s="96">
        <f>IFERROR((s_TR/(up_Rad_Spec!M11*s_GSF_s*s_Fam*s_Foffset*ACF!E11*s_ET_w*(1/24)*s_EF_w*(1/365)*s_ED_w))*1,".")</f>
        <v>4.4708133971291872E-7</v>
      </c>
      <c r="P11" s="96">
        <f>IFERROR((s_TR/(up_Rad_Spec!N11*s_GSF_s*s_Fam*s_Foffset*ACF!F11*s_ET_w*(1/24)*s_EF_w*(1/365)*s_ED_w))*1,".")</f>
        <v>4.3828646173969912E-7</v>
      </c>
      <c r="Q11" s="96">
        <f>IFERROR((s_TR/(up_Rad_Spec!O11*s_GSF_s*s_Fam*s_Foffset*ACF!G11*s_ET_w*(1/24)*s_EF_w*(1/365)*s_ED_w))*1,".")</f>
        <v>4.5228260869565239E-7</v>
      </c>
      <c r="R11" s="96">
        <f>IFERROR((s_TR/(up_Rad_Spec!K11*s_GSF_s*s_Fam*s_Foffset*ACF!C11*s_ET_w*(1/24)*s_EF_w*(1/365)*s_ED_w))*1,".")</f>
        <v>4.2928977272727283E-7</v>
      </c>
    </row>
    <row r="12" spans="1:18">
      <c r="A12" s="90" t="s">
        <v>35</v>
      </c>
      <c r="B12" s="97" t="s">
        <v>24</v>
      </c>
      <c r="C12" s="96">
        <f>IFERROR((s_TR/(k_decay_w*up_Rad_Spec!I12*s_IFD_w*s_EF_w*s_ED_w))*1,".")</f>
        <v>1.3584532365070731E-11</v>
      </c>
      <c r="D12" s="96">
        <f>IFERROR((s_TR/(k_decay_w*up_Rad_Spec!G12*s_IRA_w*(1/s_PEFm_up)*s_SLF*s_ET_w*s_EF_w*s_ED_w))*1,".")</f>
        <v>2.0440992443600236E-13</v>
      </c>
      <c r="E12" s="96">
        <f>IFERROR((s_TR/(k_decay_w*up_Rad_Spec!G12*s_IRA_w*(1/s_PEF)*s_SLF*s_ET_w*s_EF_w*s_ED_w))*1,".")</f>
        <v>1.7029913786274649E-10</v>
      </c>
      <c r="F12" s="96">
        <f>IFERROR((s_TR/(k_decay_w*up_Rad_Spec!K12*s_GSF_s*s_Fam*s_Foffset*ACF!C12*s_ET_w*(1/24)*s_EF_w*(1/365)*s_ED_w))*1,".")</f>
        <v>2.2225823209146782E-6</v>
      </c>
      <c r="G12" s="96">
        <f t="shared" ref="G12" si="10">(IF(AND(C12&lt;&gt;".",E12&lt;&gt;".",F12&lt;&gt;"."),1/((1/C12)+(1/E12)+(1/F12)),IF(AND(C12&lt;&gt;".",E12&lt;&gt;".",F12="."), 1/((1/C12)+(1/E12)),IF(AND(C12&lt;&gt;".",E12=".",F12&lt;&gt;"."),1/((1/C12)+(1/F12)),IF(AND(C12=".",E12&lt;&gt;".",F12&lt;&gt;"."),1/((1/E12)+(1/F12)),IF(AND(C12&lt;&gt;".",E12=".",F12="."),1/(1/C12),IF(AND(C12=".",E12&lt;&gt;".",F12="."),1/(1/E12),IF(AND(C12=".",E12=".",F12&lt;&gt;"."),1/(1/F12),IF(AND(C12=".",E12=".",F12="."),".")))))))))</f>
        <v>1.2580894497124403E-11</v>
      </c>
      <c r="H12" s="96">
        <f t="shared" ref="H12" si="11">(IF(AND(C12&lt;&gt;".",D12&lt;&gt;".",F12&lt;&gt;"."),1/((1/C12)+(1/D12)+(1/F12)),IF(AND(C12&lt;&gt;".",D12&lt;&gt;".",F12="."), 1/((1/C12)+(1/D12)),IF(AND(C12&lt;&gt;".",D12=".",F12&lt;&gt;"."),1/((1/C12)+(1/F12)),IF(AND(C12=".",D12&lt;&gt;".",F12&lt;&gt;"."),1/((1/D12)+(1/F12)),IF(AND(C12&lt;&gt;".",D12=".",F12="."),1/(1/C12),IF(AND(C12=".",D12&lt;&gt;".",F12="."),1/(1/D12),IF(AND(C12=".",D12=".",F12&lt;&gt;"."),1/(1/F12),IF(AND(C12=".",D12=".",F12="."),".")))))))))</f>
        <v>2.0137969427569705E-13</v>
      </c>
      <c r="I12" s="108" t="str">
        <f>IFERROR((s_TR/(up_Rad_Spec!F12*s_GSF_s*s_Fam*s_Foffset*Fsurf!C12*s_EF_w*(1/365)*s_ET_w*(1/24)*s_ED_w))*1,".")</f>
        <v>.</v>
      </c>
      <c r="J12" s="96" t="str">
        <f>IFERROR((s_TR/(up_Rad_Spec!M12*s_GSF_s*s_Fam*s_Foffset*Fsurf!C12*s_EF_w*(1/365)*s_ET_w*(1/24)*s_ED_w))*1,".")</f>
        <v>.</v>
      </c>
      <c r="K12" s="96" t="str">
        <f>IFERROR((s_TR/(up_Rad_Spec!N12*s_GSF_s*s_Fam*s_Foffset*Fsurf!C12*s_EF_w*(1/365)*s_ET_w*(1/24)*s_ED_w))*1,".")</f>
        <v>.</v>
      </c>
      <c r="L12" s="96" t="str">
        <f>IFERROR((s_TR/(up_Rad_Spec!O12*s_GSF_s*s_Fam*s_Foffset*Fsurf!C12*s_EF_w*(1/365)*s_ET_w*(1/24)*s_ED_w))*1,".")</f>
        <v>.</v>
      </c>
      <c r="M12" s="96" t="str">
        <f>IFERROR((s_TR/(up_Rad_Spec!K12*s_GSF_s*s_Fam*s_Foffset*Fsurf!C12*s_EF_w*(1/365)*s_ET_w*(1/24)*s_ED_w))*1,".")</f>
        <v>.</v>
      </c>
      <c r="N12" s="96">
        <f>IFERROR((s_TR/(up_Rad_Spec!F12*s_GSF_s*s_Fam*s_Foffset*ACF!D12*s_ET_w*(1/24)*s_EF_w*(1/365)*s_ED_w))*1,".")</f>
        <v>4.4551286449399659E-7</v>
      </c>
      <c r="O12" s="96">
        <f>IFERROR((s_TR/(up_Rad_Spec!M12*s_GSF_s*s_Fam*s_Foffset*ACF!E12*s_ET_w*(1/24)*s_EF_w*(1/365)*s_ED_w))*1,".")</f>
        <v>4.3161047241812411E-7</v>
      </c>
      <c r="P12" s="96">
        <f>IFERROR((s_TR/(up_Rad_Spec!N12*s_GSF_s*s_Fam*s_Foffset*ACF!F12*s_ET_w*(1/24)*s_EF_w*(1/365)*s_ED_w))*1,".")</f>
        <v>4.288648304410124E-7</v>
      </c>
      <c r="Q12" s="96">
        <f>IFERROR((s_TR/(up_Rad_Spec!O12*s_GSF_s*s_Fam*s_Foffset*ACF!G12*s_ET_w*(1/24)*s_EF_w*(1/365)*s_ED_w))*1,".")</f>
        <v>4.5040238450074515E-7</v>
      </c>
      <c r="R12" s="96">
        <f>IFERROR((s_TR/(up_Rad_Spec!K12*s_GSF_s*s_Fam*s_Foffset*ACF!C12*s_ET_w*(1/24)*s_EF_w*(1/365)*s_ED_w))*1,".")</f>
        <v>4.4152133580705016E-7</v>
      </c>
    </row>
    <row r="13" spans="1:18">
      <c r="A13" s="90" t="s">
        <v>36</v>
      </c>
      <c r="B13" s="91" t="s">
        <v>24</v>
      </c>
      <c r="C13" s="96">
        <f>IFERROR((s_TR/(k_decay_w*up_Rad_Spec!I13*s_IFD_w*s_EF_w*s_ED_w))*1,".")</f>
        <v>1.3584532365070731E-11</v>
      </c>
      <c r="D13" s="96">
        <f>IFERROR((s_TR/(k_decay_w*up_Rad_Spec!G13*s_IRA_w*(1/s_PEFm_up)*s_SLF*s_ET_w*s_EF_w*s_ED_w))*1,".")</f>
        <v>2.0440992443600236E-13</v>
      </c>
      <c r="E13" s="96">
        <f>IFERROR((s_TR/(k_decay_w*up_Rad_Spec!G13*s_IRA_w*(1/s_PEF)*s_SLF*s_ET_w*s_EF_w*s_ED_w))*1,".")</f>
        <v>1.7029913786274649E-10</v>
      </c>
      <c r="F13" s="96">
        <f>IFERROR((s_TR/(k_decay_w*up_Rad_Spec!K13*s_GSF_s*s_Fam*s_Foffset*ACF!C13*s_ET_w*(1/24)*s_EF_w*(1/365)*s_ED_w))*1,".")</f>
        <v>2.0252940512475954E-6</v>
      </c>
      <c r="G13" s="96">
        <f t="shared" ref="G13:G14" si="12">(IF(AND(C13&lt;&gt;".",E13&lt;&gt;".",F13&lt;&gt;"."),1/((1/C13)+(1/E13)+(1/F13)),IF(AND(C13&lt;&gt;".",E13&lt;&gt;".",F13="."), 1/((1/C13)+(1/E13)),IF(AND(C13&lt;&gt;".",E13=".",F13&lt;&gt;"."),1/((1/C13)+(1/F13)),IF(AND(C13=".",E13&lt;&gt;".",F13&lt;&gt;"."),1/((1/E13)+(1/F13)),IF(AND(C13&lt;&gt;".",E13=".",F13="."),1/(1/C13),IF(AND(C13=".",E13&lt;&gt;".",F13="."),1/(1/E13),IF(AND(C13=".",E13=".",F13&lt;&gt;"."),1/(1/F13),IF(AND(C13=".",E13=".",F13="."),".")))))))))</f>
        <v>1.2580887560021728E-11</v>
      </c>
      <c r="H13" s="96">
        <f t="shared" ref="H13:H14" si="13">(IF(AND(C13&lt;&gt;".",D13&lt;&gt;".",F13&lt;&gt;"."),1/((1/C13)+(1/D13)+(1/F13)),IF(AND(C13&lt;&gt;".",D13&lt;&gt;".",F13="."), 1/((1/C13)+(1/D13)),IF(AND(C13&lt;&gt;".",D13=".",F13&lt;&gt;"."),1/((1/C13)+(1/F13)),IF(AND(C13=".",D13&lt;&gt;".",F13&lt;&gt;"."),1/((1/D13)+(1/F13)),IF(AND(C13&lt;&gt;".",D13=".",F13="."),1/(1/C13),IF(AND(C13=".",D13&lt;&gt;".",F13="."),1/(1/D13),IF(AND(C13=".",D13=".",F13&lt;&gt;"."),1/(1/F13),IF(AND(C13=".",D13=".",F13="."),".")))))))))</f>
        <v>2.0137969249829095E-13</v>
      </c>
      <c r="I13" s="108">
        <f>IFERROR((s_TR/(up_Rad_Spec!F13*s_GSF_s*s_Fam*s_Foffset*Fsurf!C13*s_EF_w*(1/365)*s_ET_w*(1/24)*s_ED_w))*1,".")</f>
        <v>3.3460656990068761E-7</v>
      </c>
      <c r="J13" s="96">
        <f>IFERROR((s_TR/(up_Rad_Spec!M13*s_GSF_s*s_Fam*s_Foffset*Fsurf!C13*s_EF_w*(1/365)*s_ET_w*(1/24)*s_ED_w))*1,".")</f>
        <v>3.3460656990068761E-7</v>
      </c>
      <c r="K13" s="96">
        <f>IFERROR((s_TR/(up_Rad_Spec!N13*s_GSF_s*s_Fam*s_Foffset*Fsurf!C13*s_EF_w*(1/365)*s_ET_w*(1/24)*s_ED_w))*1,".")</f>
        <v>3.3460656990068761E-7</v>
      </c>
      <c r="L13" s="96">
        <f>IFERROR((s_TR/(up_Rad_Spec!O13*s_GSF_s*s_Fam*s_Foffset*Fsurf!C13*s_EF_w*(1/365)*s_ET_w*(1/24)*s_ED_w))*1,".")</f>
        <v>3.3460656990068761E-7</v>
      </c>
      <c r="M13" s="96">
        <f>IFERROR((s_TR/(up_Rad_Spec!K13*s_GSF_s*s_Fam*s_Foffset*Fsurf!C13*s_EF_w*(1/365)*s_ET_w*(1/24)*s_ED_w))*1,".")</f>
        <v>3.3460656990068761E-7</v>
      </c>
      <c r="N13" s="96">
        <f>IFERROR((s_TR/(up_Rad_Spec!F13*s_GSF_s*s_Fam*s_Foffset*ACF!D13*s_ET_w*(1/24)*s_EF_w*(1/365)*s_ED_w))*1,".")</f>
        <v>4.0408080808080845E-7</v>
      </c>
      <c r="O13" s="96">
        <f>IFERROR((s_TR/(up_Rad_Spec!M13*s_GSF_s*s_Fam*s_Foffset*ACF!E13*s_ET_w*(1/24)*s_EF_w*(1/365)*s_ED_w))*1,".")</f>
        <v>4.1820213306246829E-7</v>
      </c>
      <c r="P13" s="96">
        <f>IFERROR((s_TR/(up_Rad_Spec!N13*s_GSF_s*s_Fam*s_Foffset*ACF!F13*s_ET_w*(1/24)*s_EF_w*(1/365)*s_ED_w))*1,".")</f>
        <v>4.2591587516960639E-7</v>
      </c>
      <c r="Q13" s="96">
        <f>IFERROR((s_TR/(up_Rad_Spec!O13*s_GSF_s*s_Fam*s_Foffset*ACF!G13*s_ET_w*(1/24)*s_EF_w*(1/365)*s_ED_w))*1,".")</f>
        <v>4.2485204572161103E-7</v>
      </c>
      <c r="R13" s="96">
        <f>IFERROR((s_TR/(up_Rad_Spec!K13*s_GSF_s*s_Fam*s_Foffset*ACF!C13*s_ET_w*(1/24)*s_EF_w*(1/365)*s_ED_w))*1,".")</f>
        <v>4.0232954545454532E-7</v>
      </c>
    </row>
    <row r="14" spans="1:18">
      <c r="A14" s="90" t="s">
        <v>37</v>
      </c>
      <c r="B14" s="91" t="s">
        <v>24</v>
      </c>
      <c r="C14" s="96">
        <f>IFERROR((s_TR/(k_decay_w*up_Rad_Spec!I14*s_IFD_w*s_EF_w*s_ED_w))*1,".")</f>
        <v>1.3584532365070731E-11</v>
      </c>
      <c r="D14" s="96">
        <f>IFERROR((s_TR/(k_decay_w*up_Rad_Spec!G14*s_IRA_w*(1/s_PEFm_up)*s_SLF*s_ET_w*s_EF_w*s_ED_w))*1,".")</f>
        <v>2.0440992443600236E-13</v>
      </c>
      <c r="E14" s="96">
        <f>IFERROR((s_TR/(k_decay_w*up_Rad_Spec!G14*s_IRA_w*(1/s_PEF)*s_SLF*s_ET_w*s_EF_w*s_ED_w))*1,".")</f>
        <v>1.7029913786274649E-10</v>
      </c>
      <c r="F14" s="96">
        <f>IFERROR((s_TR/(k_decay_w*up_Rad_Spec!K14*s_GSF_s*s_Fam*s_Foffset*ACF!C14*s_ET_w*(1/24)*s_EF_w*(1/365)*s_ED_w))*1,".")</f>
        <v>2.1505699719433256E-6</v>
      </c>
      <c r="G14" s="96">
        <f t="shared" si="12"/>
        <v>1.2580892112508134E-11</v>
      </c>
      <c r="H14" s="96">
        <f t="shared" si="13"/>
        <v>2.0137969366471719E-13</v>
      </c>
      <c r="I14" s="108">
        <f>IFERROR((s_TR/(up_Rad_Spec!F14*s_GSF_s*s_Fam*s_Foffset*Fsurf!C14*s_EF_w*(1/365)*s_ET_w*(1/24)*s_ED_w))*1,".")</f>
        <v>3.6496958586784438E-7</v>
      </c>
      <c r="J14" s="96">
        <f>IFERROR((s_TR/(up_Rad_Spec!M14*s_GSF_s*s_Fam*s_Foffset*Fsurf!C14*s_EF_w*(1/365)*s_ET_w*(1/24)*s_ED_w))*1,".")</f>
        <v>3.6496958586784438E-7</v>
      </c>
      <c r="K14" s="96">
        <f>IFERROR((s_TR/(up_Rad_Spec!N14*s_GSF_s*s_Fam*s_Foffset*Fsurf!C14*s_EF_w*(1/365)*s_ET_w*(1/24)*s_ED_w))*1,".")</f>
        <v>3.6496958586784438E-7</v>
      </c>
      <c r="L14" s="96">
        <f>IFERROR((s_TR/(up_Rad_Spec!O14*s_GSF_s*s_Fam*s_Foffset*Fsurf!C14*s_EF_w*(1/365)*s_ET_w*(1/24)*s_ED_w))*1,".")</f>
        <v>3.6496958586784438E-7</v>
      </c>
      <c r="M14" s="96">
        <f>IFERROR((s_TR/(up_Rad_Spec!K14*s_GSF_s*s_Fam*s_Foffset*Fsurf!C14*s_EF_w*(1/365)*s_ET_w*(1/24)*s_ED_w))*1,".")</f>
        <v>3.6496958586784438E-7</v>
      </c>
      <c r="N14" s="96">
        <f>IFERROR((s_TR/(up_Rad_Spec!F14*s_GSF_s*s_Fam*s_Foffset*ACF!D14*s_ET_w*(1/24)*s_EF_w*(1/365)*s_ED_w))*1,".")</f>
        <v>4.3181344203241991E-7</v>
      </c>
      <c r="O14" s="96">
        <f>IFERROR((s_TR/(up_Rad_Spec!M14*s_GSF_s*s_Fam*s_Foffset*ACF!E14*s_ET_w*(1/24)*s_EF_w*(1/365)*s_ED_w))*1,".")</f>
        <v>4.2945264159923872E-7</v>
      </c>
      <c r="P14" s="96">
        <f>IFERROR((s_TR/(up_Rad_Spec!N14*s_GSF_s*s_Fam*s_Foffset*ACF!F14*s_ET_w*(1/24)*s_EF_w*(1/365)*s_ED_w))*1,".")</f>
        <v>4.2795242141036566E-7</v>
      </c>
      <c r="Q14" s="96">
        <f>IFERROR((s_TR/(up_Rad_Spec!O14*s_GSF_s*s_Fam*s_Foffset*ACF!G14*s_ET_w*(1/24)*s_EF_w*(1/365)*s_ED_w))*1,".")</f>
        <v>4.4759646827992164E-7</v>
      </c>
      <c r="R14" s="96">
        <f>IFERROR((s_TR/(up_Rad_Spec!K14*s_GSF_s*s_Fam*s_Foffset*ACF!C14*s_ET_w*(1/24)*s_EF_w*(1/365)*s_ED_w))*1,".")</f>
        <v>4.2721590909090926E-7</v>
      </c>
    </row>
    <row r="15" spans="1:18">
      <c r="A15" s="90" t="s">
        <v>38</v>
      </c>
      <c r="B15" s="91" t="s">
        <v>24</v>
      </c>
      <c r="C15" s="96">
        <f>IFERROR((s_TR/(k_decay_w*up_Rad_Spec!I15*s_IFD_w*s_EF_w*s_ED_w))*1,".")</f>
        <v>1.3584532365070731E-11</v>
      </c>
      <c r="D15" s="96">
        <f>IFERROR((s_TR/(k_decay_w*up_Rad_Spec!G15*s_IRA_w*(1/s_PEFm_up)*s_SLF*s_ET_w*s_EF_w*s_ED_w))*1,".")</f>
        <v>2.0440992443600236E-13</v>
      </c>
      <c r="E15" s="96">
        <f>IFERROR((s_TR/(k_decay_w*up_Rad_Spec!G15*s_IRA_w*(1/s_PEF)*s_SLF*s_ET_w*s_EF_w*s_ED_w))*1,".")</f>
        <v>1.7029913786274649E-10</v>
      </c>
      <c r="F15" s="96">
        <f>IFERROR((s_TR/(k_decay_w*up_Rad_Spec!K15*s_GSF_s*s_Fam*s_Foffset*ACF!C15*s_ET_w*(1/24)*s_EF_w*(1/365)*s_ED_w))*1,".")</f>
        <v>2.2271274790351579E-6</v>
      </c>
      <c r="G15" s="96">
        <f t="shared" ref="G15:G21" si="14">(IF(AND(C15&lt;&gt;".",E15&lt;&gt;".",F15&lt;&gt;"."),1/((1/C15)+(1/E15)+(1/F15)),IF(AND(C15&lt;&gt;".",E15&lt;&gt;".",F15="."), 1/((1/C15)+(1/E15)),IF(AND(C15&lt;&gt;".",E15=".",F15&lt;&gt;"."),1/((1/C15)+(1/F15)),IF(AND(C15=".",E15&lt;&gt;".",F15&lt;&gt;"."),1/((1/E15)+(1/F15)),IF(AND(C15&lt;&gt;".",E15=".",F15="."),1/(1/C15),IF(AND(C15=".",E15&lt;&gt;".",F15="."),1/(1/E15),IF(AND(C15=".",E15=".",F15&lt;&gt;"."),1/(1/F15),IF(AND(C15=".",E15=".",F15="."),".")))))))))</f>
        <v>1.2580894642459033E-11</v>
      </c>
      <c r="H15" s="96">
        <f t="shared" ref="H15:H21" si="15">(IF(AND(C15&lt;&gt;".",D15&lt;&gt;".",F15&lt;&gt;"."),1/((1/C15)+(1/D15)+(1/F15)),IF(AND(C15&lt;&gt;".",D15&lt;&gt;".",F15="."), 1/((1/C15)+(1/D15)),IF(AND(C15&lt;&gt;".",D15=".",F15&lt;&gt;"."),1/((1/C15)+(1/F15)),IF(AND(C15=".",D15&lt;&gt;".",F15&lt;&gt;"."),1/((1/D15)+(1/F15)),IF(AND(C15&lt;&gt;".",D15=".",F15="."),1/(1/C15),IF(AND(C15=".",D15&lt;&gt;".",F15="."),1/(1/D15),IF(AND(C15=".",D15=".",F15&lt;&gt;"."),1/(1/F15),IF(AND(C15=".",D15=".",F15="."),".")))))))))</f>
        <v>2.0137969431293429E-13</v>
      </c>
      <c r="I15" s="108">
        <f>IFERROR((s_TR/(up_Rad_Spec!F15*s_GSF_s*s_Fam*s_Foffset*Fsurf!C15*s_EF_w*(1/365)*s_ET_w*(1/24)*s_ED_w))*1,".")</f>
        <v>3.7143826322930801E-7</v>
      </c>
      <c r="J15" s="96">
        <f>IFERROR((s_TR/(up_Rad_Spec!M15*s_GSF_s*s_Fam*s_Foffset*Fsurf!C15*s_EF_w*(1/365)*s_ET_w*(1/24)*s_ED_w))*1,".")</f>
        <v>3.7143826322930801E-7</v>
      </c>
      <c r="K15" s="96">
        <f>IFERROR((s_TR/(up_Rad_Spec!N15*s_GSF_s*s_Fam*s_Foffset*Fsurf!C15*s_EF_w*(1/365)*s_ET_w*(1/24)*s_ED_w))*1,".")</f>
        <v>3.7143826322930801E-7</v>
      </c>
      <c r="L15" s="96">
        <f>IFERROR((s_TR/(up_Rad_Spec!O15*s_GSF_s*s_Fam*s_Foffset*Fsurf!C15*s_EF_w*(1/365)*s_ET_w*(1/24)*s_ED_w))*1,".")</f>
        <v>3.7143826322930801E-7</v>
      </c>
      <c r="M15" s="96">
        <f>IFERROR((s_TR/(up_Rad_Spec!K15*s_GSF_s*s_Fam*s_Foffset*Fsurf!C15*s_EF_w*(1/365)*s_ET_w*(1/24)*s_ED_w))*1,".")</f>
        <v>3.7143826322930801E-7</v>
      </c>
      <c r="N15" s="96">
        <f>IFERROR((s_TR/(up_Rad_Spec!F15*s_GSF_s*s_Fam*s_Foffset*ACF!D15*s_ET_w*(1/24)*s_EF_w*(1/365)*s_ED_w))*1,".")</f>
        <v>4.4242424242424243E-7</v>
      </c>
      <c r="O15" s="96">
        <f>IFERROR((s_TR/(up_Rad_Spec!M15*s_GSF_s*s_Fam*s_Foffset*ACF!E15*s_ET_w*(1/24)*s_EF_w*(1/365)*s_ED_w))*1,".")</f>
        <v>4.4242424242424243E-7</v>
      </c>
      <c r="P15" s="96">
        <f>IFERROR((s_TR/(up_Rad_Spec!N15*s_GSF_s*s_Fam*s_Foffset*ACF!F15*s_ET_w*(1/24)*s_EF_w*(1/365)*s_ED_w))*1,".")</f>
        <v>4.4242424242424243E-7</v>
      </c>
      <c r="Q15" s="96">
        <f>IFERROR((s_TR/(up_Rad_Spec!O15*s_GSF_s*s_Fam*s_Foffset*ACF!G15*s_ET_w*(1/24)*s_EF_w*(1/365)*s_ED_w))*1,".")</f>
        <v>4.4242424242424243E-7</v>
      </c>
      <c r="R15" s="96">
        <f>IFERROR((s_TR/(up_Rad_Spec!K15*s_GSF_s*s_Fam*s_Foffset*ACF!C15*s_ET_w*(1/24)*s_EF_w*(1/365)*s_ED_w))*1,".")</f>
        <v>4.4242424242424243E-7</v>
      </c>
    </row>
    <row r="16" spans="1:18">
      <c r="A16" s="90" t="s">
        <v>39</v>
      </c>
      <c r="B16" s="97" t="s">
        <v>24</v>
      </c>
      <c r="C16" s="96">
        <f>IFERROR((s_TR/(k_decay_w*up_Rad_Spec!I16*s_IFD_w*s_EF_w*s_ED_w))*1,".")</f>
        <v>1.3584532365070731E-11</v>
      </c>
      <c r="D16" s="96">
        <f>IFERROR((s_TR/(k_decay_w*up_Rad_Spec!G16*s_IRA_w*(1/s_PEFm_up)*s_SLF*s_ET_w*s_EF_w*s_ED_w))*1,".")</f>
        <v>2.0440992443600236E-13</v>
      </c>
      <c r="E16" s="96">
        <f>IFERROR((s_TR/(k_decay_w*up_Rad_Spec!G16*s_IRA_w*(1/s_PEF)*s_SLF*s_ET_w*s_EF_w*s_ED_w))*1,".")</f>
        <v>1.7029913786274649E-10</v>
      </c>
      <c r="F16" s="96">
        <f>IFERROR((s_TR/(k_decay_w*up_Rad_Spec!K16*s_GSF_s*s_Fam*s_Foffset*ACF!C16*s_ET_w*(1/24)*s_EF_w*(1/365)*s_ED_w))*1,".")</f>
        <v>2.0044147311316416E-6</v>
      </c>
      <c r="G16" s="96">
        <f t="shared" si="14"/>
        <v>1.2580886745948986E-11</v>
      </c>
      <c r="H16" s="96">
        <f t="shared" si="15"/>
        <v>2.0137969228971125E-13</v>
      </c>
      <c r="I16" s="108">
        <f>IFERROR((s_TR/(up_Rad_Spec!F16*s_GSF_s*s_Fam*s_Foffset*Fsurf!C16*s_EF_w*(1/365)*s_ET_w*(1/24)*s_ED_w))*1,".")</f>
        <v>3.3209492759117451E-7</v>
      </c>
      <c r="J16" s="96">
        <f>IFERROR((s_TR/(up_Rad_Spec!M16*s_GSF_s*s_Fam*s_Foffset*Fsurf!C16*s_EF_w*(1/365)*s_ET_w*(1/24)*s_ED_w))*1,".")</f>
        <v>3.3209492759117451E-7</v>
      </c>
      <c r="K16" s="96">
        <f>IFERROR((s_TR/(up_Rad_Spec!N16*s_GSF_s*s_Fam*s_Foffset*Fsurf!C16*s_EF_w*(1/365)*s_ET_w*(1/24)*s_ED_w))*1,".")</f>
        <v>3.3209492759117451E-7</v>
      </c>
      <c r="L16" s="96">
        <f>IFERROR((s_TR/(up_Rad_Spec!O16*s_GSF_s*s_Fam*s_Foffset*Fsurf!C16*s_EF_w*(1/365)*s_ET_w*(1/24)*s_ED_w))*1,".")</f>
        <v>3.3209492759117451E-7</v>
      </c>
      <c r="M16" s="96">
        <f>IFERROR((s_TR/(up_Rad_Spec!K16*s_GSF_s*s_Fam*s_Foffset*Fsurf!C16*s_EF_w*(1/365)*s_ET_w*(1/24)*s_ED_w))*1,".")</f>
        <v>3.3209492759117451E-7</v>
      </c>
      <c r="N16" s="96">
        <f>IFERROR((s_TR/(up_Rad_Spec!F16*s_GSF_s*s_Fam*s_Foffset*ACF!D16*s_ET_w*(1/24)*s_EF_w*(1/365)*s_ED_w))*1,".")</f>
        <v>4.2072041166380821E-7</v>
      </c>
      <c r="O16" s="96">
        <f>IFERROR((s_TR/(up_Rad_Spec!M16*s_GSF_s*s_Fam*s_Foffset*ACF!E16*s_ET_w*(1/24)*s_EF_w*(1/365)*s_ED_w))*1,".")</f>
        <v>4.0870288248337044E-7</v>
      </c>
      <c r="P16" s="96">
        <f>IFERROR((s_TR/(up_Rad_Spec!N16*s_GSF_s*s_Fam*s_Foffset*ACF!F16*s_ET_w*(1/24)*s_EF_w*(1/365)*s_ED_w))*1,".")</f>
        <v>4.1943707538013608E-7</v>
      </c>
      <c r="Q16" s="96">
        <f>IFERROR((s_TR/(up_Rad_Spec!O16*s_GSF_s*s_Fam*s_Foffset*ACF!G16*s_ET_w*(1/24)*s_EF_w*(1/365)*s_ED_w))*1,".")</f>
        <v>4.2160427807486651E-7</v>
      </c>
      <c r="R16" s="96">
        <f>IFERROR((s_TR/(up_Rad_Spec!K16*s_GSF_s*s_Fam*s_Foffset*ACF!C16*s_ET_w*(1/24)*s_EF_w*(1/365)*s_ED_w))*1,".")</f>
        <v>3.9818181818181828E-7</v>
      </c>
    </row>
    <row r="17" spans="1:18">
      <c r="A17" s="90" t="s">
        <v>40</v>
      </c>
      <c r="B17" s="97" t="s">
        <v>24</v>
      </c>
      <c r="C17" s="96">
        <f>IFERROR((s_TR/(k_decay_w*up_Rad_Spec!I17*s_IFD_w*s_EF_w*s_ED_w))*1,".")</f>
        <v>1.3584532365070731E-11</v>
      </c>
      <c r="D17" s="96">
        <f>IFERROR((s_TR/(k_decay_w*up_Rad_Spec!G17*s_IRA_w*(1/s_PEFm_up)*s_SLF*s_ET_w*s_EF_w*s_ED_w))*1,".")</f>
        <v>2.0440992443600236E-13</v>
      </c>
      <c r="E17" s="96">
        <f>IFERROR((s_TR/(k_decay_w*up_Rad_Spec!G17*s_IRA_w*(1/s_PEF)*s_SLF*s_ET_w*s_EF_w*s_ED_w))*1,".")</f>
        <v>1.7029913786274649E-10</v>
      </c>
      <c r="F17" s="96">
        <f>IFERROR((s_TR/(k_decay_w*up_Rad_Spec!K17*s_GSF_s*s_Fam*s_Foffset*ACF!C17*s_ET_w*(1/24)*s_EF_w*(1/365)*s_ED_w))*1,".")</f>
        <v>2.2229646239341577E-6</v>
      </c>
      <c r="G17" s="96">
        <f t="shared" si="14"/>
        <v>1.2580894509371702E-11</v>
      </c>
      <c r="H17" s="96">
        <f t="shared" si="15"/>
        <v>2.0137969427883503E-13</v>
      </c>
      <c r="I17" s="108">
        <f>IFERROR((s_TR/(up_Rad_Spec!F17*s_GSF_s*s_Fam*s_Foffset*Fsurf!C17*s_EF_w*(1/365)*s_ET_w*(1/24)*s_ED_w))*1,".")</f>
        <v>3.8360483447188643E-7</v>
      </c>
      <c r="J17" s="96">
        <f>IFERROR((s_TR/(up_Rad_Spec!M17*s_GSF_s*s_Fam*s_Foffset*Fsurf!C17*s_EF_w*(1/365)*s_ET_w*(1/24)*s_ED_w))*1,".")</f>
        <v>3.8360483447188643E-7</v>
      </c>
      <c r="K17" s="96">
        <f>IFERROR((s_TR/(up_Rad_Spec!N17*s_GSF_s*s_Fam*s_Foffset*Fsurf!C17*s_EF_w*(1/365)*s_ET_w*(1/24)*s_ED_w))*1,".")</f>
        <v>3.8360483447188643E-7</v>
      </c>
      <c r="L17" s="96">
        <f>IFERROR((s_TR/(up_Rad_Spec!O17*s_GSF_s*s_Fam*s_Foffset*Fsurf!C17*s_EF_w*(1/365)*s_ET_w*(1/24)*s_ED_w))*1,".")</f>
        <v>3.8360483447188643E-7</v>
      </c>
      <c r="M17" s="96">
        <f>IFERROR((s_TR/(up_Rad_Spec!K17*s_GSF_s*s_Fam*s_Foffset*Fsurf!C17*s_EF_w*(1/365)*s_ET_w*(1/24)*s_ED_w))*1,".")</f>
        <v>3.8360483447188643E-7</v>
      </c>
      <c r="N17" s="96">
        <f>IFERROR((s_TR/(up_Rad_Spec!F17*s_GSF_s*s_Fam*s_Foffset*ACF!D17*s_ET_w*(1/24)*s_EF_w*(1/365)*s_ED_w))*1,".")</f>
        <v>4.3076033057851229E-7</v>
      </c>
      <c r="O17" s="96">
        <f>IFERROR((s_TR/(up_Rad_Spec!M17*s_GSF_s*s_Fam*s_Foffset*ACF!E17*s_ET_w*(1/24)*s_EF_w*(1/365)*s_ED_w))*1,".")</f>
        <v>4.3019643672910009E-7</v>
      </c>
      <c r="P17" s="96">
        <f>IFERROR((s_TR/(up_Rad_Spec!N17*s_GSF_s*s_Fam*s_Foffset*ACF!F17*s_ET_w*(1/24)*s_EF_w*(1/365)*s_ED_w))*1,".")</f>
        <v>4.2829640947288006E-7</v>
      </c>
      <c r="Q17" s="96">
        <f>IFERROR((s_TR/(up_Rad_Spec!O17*s_GSF_s*s_Fam*s_Foffset*ACF!G17*s_ET_w*(1/24)*s_EF_w*(1/365)*s_ED_w))*1,".")</f>
        <v>4.5290822921154662E-7</v>
      </c>
      <c r="R17" s="96">
        <f>IFERROR((s_TR/(up_Rad_Spec!K17*s_GSF_s*s_Fam*s_Foffset*ACF!C17*s_ET_w*(1/24)*s_EF_w*(1/365)*s_ED_w))*1,".")</f>
        <v>4.4159728122344943E-7</v>
      </c>
    </row>
    <row r="18" spans="1:18">
      <c r="A18" s="90" t="s">
        <v>41</v>
      </c>
      <c r="B18" s="97" t="s">
        <v>24</v>
      </c>
      <c r="C18" s="96">
        <f>IFERROR((s_TR/(k_decay_w*up_Rad_Spec!I18*s_IFD_w*s_EF_w*s_ED_w))*1,".")</f>
        <v>1.3584532365070731E-11</v>
      </c>
      <c r="D18" s="96">
        <f>IFERROR((s_TR/(k_decay_w*up_Rad_Spec!G18*s_IRA_w*(1/s_PEFm_up)*s_SLF*s_ET_w*s_EF_w*s_ED_w))*1,".")</f>
        <v>2.0440992443600236E-13</v>
      </c>
      <c r="E18" s="96">
        <f>IFERROR((s_TR/(k_decay_w*up_Rad_Spec!G18*s_IRA_w*(1/s_PEF)*s_SLF*s_ET_w*s_EF_w*s_ED_w))*1,".")</f>
        <v>1.7029913786274649E-10</v>
      </c>
      <c r="F18" s="96">
        <f>IFERROR((s_TR/(k_decay_w*up_Rad_Spec!K18*s_GSF_s*s_Fam*s_Foffset*ACF!C18*s_ET_w*(1/24)*s_EF_w*(1/365)*s_ED_w))*1,".")</f>
        <v>2.2742397910916708E-6</v>
      </c>
      <c r="G18" s="96">
        <f t="shared" si="14"/>
        <v>1.2580896114690819E-11</v>
      </c>
      <c r="H18" s="96">
        <f t="shared" si="15"/>
        <v>2.0137969469014539E-13</v>
      </c>
      <c r="I18" s="108">
        <f>IFERROR((s_TR/(up_Rad_Spec!F18*s_GSF_s*s_Fam*s_Foffset*Fsurf!C18*s_EF_w*(1/365)*s_ET_w*(1/24)*s_ED_w))*1,".")</f>
        <v>4.0965207631874314E-7</v>
      </c>
      <c r="J18" s="96">
        <f>IFERROR((s_TR/(up_Rad_Spec!M18*s_GSF_s*s_Fam*s_Foffset*Fsurf!C18*s_EF_w*(1/365)*s_ET_w*(1/24)*s_ED_w))*1,".")</f>
        <v>4.0965207631874314E-7</v>
      </c>
      <c r="K18" s="96">
        <f>IFERROR((s_TR/(up_Rad_Spec!N18*s_GSF_s*s_Fam*s_Foffset*Fsurf!C18*s_EF_w*(1/365)*s_ET_w*(1/24)*s_ED_w))*1,".")</f>
        <v>4.0965207631874314E-7</v>
      </c>
      <c r="L18" s="96">
        <f>IFERROR((s_TR/(up_Rad_Spec!O18*s_GSF_s*s_Fam*s_Foffset*Fsurf!C18*s_EF_w*(1/365)*s_ET_w*(1/24)*s_ED_w))*1,".")</f>
        <v>4.0965207631874314E-7</v>
      </c>
      <c r="M18" s="96">
        <f>IFERROR((s_TR/(up_Rad_Spec!K18*s_GSF_s*s_Fam*s_Foffset*Fsurf!C18*s_EF_w*(1/365)*s_ET_w*(1/24)*s_ED_w))*1,".")</f>
        <v>4.0965207631874314E-7</v>
      </c>
      <c r="N18" s="96">
        <f>IFERROR((s_TR/(up_Rad_Spec!F18*s_GSF_s*s_Fam*s_Foffset*ACF!D18*s_ET_w*(1/24)*s_EF_w*(1/365)*s_ED_w))*1,".")</f>
        <v>4.2535187165775411E-7</v>
      </c>
      <c r="O18" s="96">
        <f>IFERROR((s_TR/(up_Rad_Spec!M18*s_GSF_s*s_Fam*s_Foffset*ACF!E18*s_ET_w*(1/24)*s_EF_w*(1/365)*s_ED_w))*1,".")</f>
        <v>4.2525366984290509E-7</v>
      </c>
      <c r="P18" s="96">
        <f>IFERROR((s_TR/(up_Rad_Spec!N18*s_GSF_s*s_Fam*s_Foffset*ACF!F18*s_ET_w*(1/24)*s_EF_w*(1/365)*s_ED_w))*1,".")</f>
        <v>4.2809218950064043E-7</v>
      </c>
      <c r="Q18" s="96">
        <f>IFERROR((s_TR/(up_Rad_Spec!O18*s_GSF_s*s_Fam*s_Foffset*ACF!G18*s_ET_w*(1/24)*s_EF_w*(1/365)*s_ED_w))*1,".")</f>
        <v>4.2150627615062783E-7</v>
      </c>
      <c r="R18" s="96">
        <f>IFERROR((s_TR/(up_Rad_Spec!K18*s_GSF_s*s_Fam*s_Foffset*ACF!C18*s_ET_w*(1/24)*s_EF_w*(1/365)*s_ED_w))*1,".")</f>
        <v>4.517832167832168E-7</v>
      </c>
    </row>
    <row r="19" spans="1:18">
      <c r="A19" s="90" t="s">
        <v>42</v>
      </c>
      <c r="B19" s="91" t="s">
        <v>24</v>
      </c>
      <c r="C19" s="96">
        <f>IFERROR((s_TR/(k_decay_w*up_Rad_Spec!I19*s_IFD_w*s_EF_w*s_ED_w))*1,".")</f>
        <v>1.3584532365070731E-11</v>
      </c>
      <c r="D19" s="96">
        <f>IFERROR((s_TR/(k_decay_w*up_Rad_Spec!G19*s_IRA_w*(1/s_PEFm_up)*s_SLF*s_ET_w*s_EF_w*s_ED_w))*1,".")</f>
        <v>2.0440992443600236E-13</v>
      </c>
      <c r="E19" s="96">
        <f>IFERROR((s_TR/(k_decay_w*up_Rad_Spec!G19*s_IRA_w*(1/s_PEF)*s_SLF*s_ET_w*s_EF_w*s_ED_w))*1,".")</f>
        <v>1.7029913786274649E-10</v>
      </c>
      <c r="F19" s="96">
        <f>IFERROR((s_TR/(k_decay_w*up_Rad_Spec!K19*s_GSF_s*s_Fam*s_Foffset*ACF!C19*s_ET_w*(1/24)*s_EF_w*(1/365)*s_ED_w))*1,".")</f>
        <v>2.2779700914597835E-6</v>
      </c>
      <c r="G19" s="96">
        <f t="shared" si="14"/>
        <v>1.2580896228658754E-11</v>
      </c>
      <c r="H19" s="96">
        <f t="shared" si="15"/>
        <v>2.0137969471934592E-13</v>
      </c>
      <c r="I19" s="108" t="str">
        <f>IFERROR((s_TR/(up_Rad_Spec!F19*s_GSF_s*s_Fam*s_Foffset*Fsurf!C19*s_EF_w*(1/365)*s_ET_w*(1/24)*s_ED_w))*1,".")</f>
        <v>.</v>
      </c>
      <c r="J19" s="96" t="str">
        <f>IFERROR((s_TR/(up_Rad_Spec!M19*s_GSF_s*s_Fam*s_Foffset*Fsurf!C19*s_EF_w*(1/365)*s_ET_w*(1/24)*s_ED_w))*1,".")</f>
        <v>.</v>
      </c>
      <c r="K19" s="96" t="str">
        <f>IFERROR((s_TR/(up_Rad_Spec!N19*s_GSF_s*s_Fam*s_Foffset*Fsurf!C19*s_EF_w*(1/365)*s_ET_w*(1/24)*s_ED_w))*1,".")</f>
        <v>.</v>
      </c>
      <c r="L19" s="96" t="str">
        <f>IFERROR((s_TR/(up_Rad_Spec!O19*s_GSF_s*s_Fam*s_Foffset*Fsurf!C19*s_EF_w*(1/365)*s_ET_w*(1/24)*s_ED_w))*1,".")</f>
        <v>.</v>
      </c>
      <c r="M19" s="96" t="str">
        <f>IFERROR((s_TR/(up_Rad_Spec!K19*s_GSF_s*s_Fam*s_Foffset*Fsurf!C19*s_EF_w*(1/365)*s_ET_w*(1/24)*s_ED_w))*1,".")</f>
        <v>.</v>
      </c>
      <c r="N19" s="96">
        <f>IFERROR((s_TR/(up_Rad_Spec!F19*s_GSF_s*s_Fam*s_Foffset*ACF!D19*s_ET_w*(1/24)*s_EF_w*(1/365)*s_ED_w))*1,".")</f>
        <v>4.2488913525498908E-7</v>
      </c>
      <c r="O19" s="96">
        <f>IFERROR((s_TR/(up_Rad_Spec!M19*s_GSF_s*s_Fam*s_Foffset*ACF!E19*s_ET_w*(1/24)*s_EF_w*(1/365)*s_ED_w))*1,".")</f>
        <v>4.2589410589410593E-7</v>
      </c>
      <c r="P19" s="96">
        <f>IFERROR((s_TR/(up_Rad_Spec!N19*s_GSF_s*s_Fam*s_Foffset*ACF!F19*s_ET_w*(1/24)*s_EF_w*(1/365)*s_ED_w))*1,".")</f>
        <v>4.2714049586776884E-7</v>
      </c>
      <c r="Q19" s="96">
        <f>IFERROR((s_TR/(up_Rad_Spec!O19*s_GSF_s*s_Fam*s_Foffset*ACF!G19*s_ET_w*(1/24)*s_EF_w*(1/365)*s_ED_w))*1,".")</f>
        <v>4.1970515970515965E-7</v>
      </c>
      <c r="R19" s="96">
        <f>IFERROR((s_TR/(up_Rad_Spec!K19*s_GSF_s*s_Fam*s_Foffset*ACF!C19*s_ET_w*(1/24)*s_EF_w*(1/365)*s_ED_w))*1,".")</f>
        <v>4.5252424994360517E-7</v>
      </c>
    </row>
    <row r="20" spans="1:18">
      <c r="A20" s="90" t="s">
        <v>43</v>
      </c>
      <c r="B20" s="97" t="s">
        <v>24</v>
      </c>
      <c r="C20" s="96">
        <f>IFERROR((s_TR/(k_decay_w*up_Rad_Spec!I20*s_IFD_w*s_EF_w*s_ED_w))*1,".")</f>
        <v>1.3584532365070731E-11</v>
      </c>
      <c r="D20" s="96">
        <f>IFERROR((s_TR/(k_decay_w*up_Rad_Spec!G20*s_IRA_w*(1/s_PEFm_up)*s_SLF*s_ET_w*s_EF_w*s_ED_w))*1,".")</f>
        <v>2.0440992443600236E-13</v>
      </c>
      <c r="E20" s="96">
        <f>IFERROR((s_TR/(k_decay_w*up_Rad_Spec!G20*s_IRA_w*(1/s_PEF)*s_SLF*s_ET_w*s_EF_w*s_ED_w))*1,".")</f>
        <v>1.7029913786274649E-10</v>
      </c>
      <c r="F20" s="96">
        <f>IFERROR((s_TR/(k_decay_w*up_Rad_Spec!K20*s_GSF_s*s_Fam*s_Foffset*ACF!C20*s_ET_w*(1/24)*s_EF_w*(1/365)*s_ED_w))*1,".")</f>
        <v>2.2797960342826117E-6</v>
      </c>
      <c r="G20" s="96">
        <f t="shared" si="14"/>
        <v>1.2580896284308903E-11</v>
      </c>
      <c r="H20" s="96">
        <f t="shared" si="15"/>
        <v>2.0137969473360443E-13</v>
      </c>
      <c r="I20" s="108">
        <f>IFERROR((s_TR/(up_Rad_Spec!F20*s_GSF_s*s_Fam*s_Foffset*Fsurf!C20*s_EF_w*(1/365)*s_ET_w*(1/24)*s_ED_w))*1,".")</f>
        <v>4.0965207631874314E-7</v>
      </c>
      <c r="J20" s="96">
        <f>IFERROR((s_TR/(up_Rad_Spec!M20*s_GSF_s*s_Fam*s_Foffset*Fsurf!C20*s_EF_w*(1/365)*s_ET_w*(1/24)*s_ED_w))*1,".")</f>
        <v>4.0965207631874314E-7</v>
      </c>
      <c r="K20" s="96">
        <f>IFERROR((s_TR/(up_Rad_Spec!N20*s_GSF_s*s_Fam*s_Foffset*Fsurf!C20*s_EF_w*(1/365)*s_ET_w*(1/24)*s_ED_w))*1,".")</f>
        <v>4.0965207631874314E-7</v>
      </c>
      <c r="L20" s="96">
        <f>IFERROR((s_TR/(up_Rad_Spec!O20*s_GSF_s*s_Fam*s_Foffset*Fsurf!C20*s_EF_w*(1/365)*s_ET_w*(1/24)*s_ED_w))*1,".")</f>
        <v>4.0965207631874314E-7</v>
      </c>
      <c r="M20" s="96">
        <f>IFERROR((s_TR/(up_Rad_Spec!K20*s_GSF_s*s_Fam*s_Foffset*Fsurf!C20*s_EF_w*(1/365)*s_ET_w*(1/24)*s_ED_w))*1,".")</f>
        <v>4.0965207631874314E-7</v>
      </c>
      <c r="N20" s="96">
        <f>IFERROR((s_TR/(up_Rad_Spec!F20*s_GSF_s*s_Fam*s_Foffset*ACF!D20*s_ET_w*(1/24)*s_EF_w*(1/365)*s_ED_w))*1,".")</f>
        <v>4.2678051230537408E-7</v>
      </c>
      <c r="O20" s="96">
        <f>IFERROR((s_TR/(up_Rad_Spec!M20*s_GSF_s*s_Fam*s_Foffset*ACF!E20*s_ET_w*(1/24)*s_EF_w*(1/365)*s_ED_w))*1,".")</f>
        <v>4.2525554047942124E-7</v>
      </c>
      <c r="P20" s="96">
        <f>IFERROR((s_TR/(up_Rad_Spec!N20*s_GSF_s*s_Fam*s_Foffset*ACF!F20*s_ET_w*(1/24)*s_EF_w*(1/365)*s_ED_w))*1,".")</f>
        <v>4.2771728271728286E-7</v>
      </c>
      <c r="Q20" s="96">
        <f>IFERROR((s_TR/(up_Rad_Spec!O20*s_GSF_s*s_Fam*s_Foffset*ACF!G20*s_ET_w*(1/24)*s_EF_w*(1/365)*s_ED_w))*1,".")</f>
        <v>4.2160427807486651E-7</v>
      </c>
      <c r="R20" s="96">
        <f>IFERROR((s_TR/(up_Rad_Spec!K20*s_GSF_s*s_Fam*s_Foffset*ACF!C20*s_ET_w*(1/24)*s_EF_w*(1/365)*s_ED_w))*1,".")</f>
        <v>4.5288697788697804E-7</v>
      </c>
    </row>
    <row r="21" spans="1:18">
      <c r="A21" s="90" t="s">
        <v>44</v>
      </c>
      <c r="B21" s="97" t="s">
        <v>24</v>
      </c>
      <c r="C21" s="96">
        <f>IFERROR((s_TR/(k_decay_w*up_Rad_Spec!I21*s_IFD_w*s_EF_w*s_ED_w))*1,".")</f>
        <v>1.3584532365070731E-11</v>
      </c>
      <c r="D21" s="96">
        <f>IFERROR((s_TR/(k_decay_w*up_Rad_Spec!G21*s_IRA_w*(1/s_PEFm_up)*s_SLF*s_ET_w*s_EF_w*s_ED_w))*1,".")</f>
        <v>2.0440992443600236E-13</v>
      </c>
      <c r="E21" s="96">
        <f>IFERROR((s_TR/(k_decay_w*up_Rad_Spec!G21*s_IRA_w*(1/s_PEF)*s_SLF*s_ET_w*s_EF_w*s_ED_w))*1,".")</f>
        <v>1.7029913786274649E-10</v>
      </c>
      <c r="F21" s="96">
        <f>IFERROR((s_TR/(k_decay_w*up_Rad_Spec!K21*s_GSF_s*s_Fam*s_Foffset*ACF!C21*s_ET_w*(1/24)*s_EF_w*(1/365)*s_ED_w))*1,".")</f>
        <v>2.2271274790351579E-6</v>
      </c>
      <c r="G21" s="96">
        <f t="shared" si="14"/>
        <v>1.2580894642459033E-11</v>
      </c>
      <c r="H21" s="96">
        <f t="shared" si="15"/>
        <v>2.0137969431293429E-13</v>
      </c>
      <c r="I21" s="108">
        <f>IFERROR((s_TR/(up_Rad_Spec!F21*s_GSF_s*s_Fam*s_Foffset*Fsurf!C21*s_EF_w*(1/365)*s_ET_w*(1/24)*s_ED_w))*1,".")</f>
        <v>4.1049671977507034E-7</v>
      </c>
      <c r="J21" s="96">
        <f>IFERROR((s_TR/(up_Rad_Spec!M21*s_GSF_s*s_Fam*s_Foffset*Fsurf!C21*s_EF_w*(1/365)*s_ET_w*(1/24)*s_ED_w))*1,".")</f>
        <v>4.1049671977507034E-7</v>
      </c>
      <c r="K21" s="96">
        <f>IFERROR((s_TR/(up_Rad_Spec!N21*s_GSF_s*s_Fam*s_Foffset*Fsurf!C21*s_EF_w*(1/365)*s_ET_w*(1/24)*s_ED_w))*1,".")</f>
        <v>4.1049671977507034E-7</v>
      </c>
      <c r="L21" s="96">
        <f>IFERROR((s_TR/(up_Rad_Spec!O21*s_GSF_s*s_Fam*s_Foffset*Fsurf!C21*s_EF_w*(1/365)*s_ET_w*(1/24)*s_ED_w))*1,".")</f>
        <v>4.1049671977507034E-7</v>
      </c>
      <c r="M21" s="96">
        <f>IFERROR((s_TR/(up_Rad_Spec!K21*s_GSF_s*s_Fam*s_Foffset*Fsurf!C21*s_EF_w*(1/365)*s_ET_w*(1/24)*s_ED_w))*1,".")</f>
        <v>4.1049671977507034E-7</v>
      </c>
      <c r="N21" s="96">
        <f>IFERROR((s_TR/(up_Rad_Spec!F21*s_GSF_s*s_Fam*s_Foffset*ACF!D21*s_ET_w*(1/24)*s_EF_w*(1/365)*s_ED_w))*1,".")</f>
        <v>4.4242424242424243E-7</v>
      </c>
      <c r="O21" s="96">
        <f>IFERROR((s_TR/(up_Rad_Spec!M21*s_GSF_s*s_Fam*s_Foffset*ACF!E21*s_ET_w*(1/24)*s_EF_w*(1/365)*s_ED_w))*1,".")</f>
        <v>4.4242424242424243E-7</v>
      </c>
      <c r="P21" s="96">
        <f>IFERROR((s_TR/(up_Rad_Spec!N21*s_GSF_s*s_Fam*s_Foffset*ACF!F21*s_ET_w*(1/24)*s_EF_w*(1/365)*s_ED_w))*1,".")</f>
        <v>4.4242424242424243E-7</v>
      </c>
      <c r="Q21" s="96">
        <f>IFERROR((s_TR/(up_Rad_Spec!O21*s_GSF_s*s_Fam*s_Foffset*ACF!G21*s_ET_w*(1/24)*s_EF_w*(1/365)*s_ED_w))*1,".")</f>
        <v>4.4242424242424243E-7</v>
      </c>
      <c r="R21" s="96">
        <f>IFERROR((s_TR/(up_Rad_Spec!K21*s_GSF_s*s_Fam*s_Foffset*ACF!C21*s_ET_w*(1/24)*s_EF_w*(1/365)*s_ED_w))*1,".")</f>
        <v>4.4242424242424243E-7</v>
      </c>
    </row>
    <row r="22" spans="1:18">
      <c r="A22" s="90" t="s">
        <v>45</v>
      </c>
      <c r="B22" s="91" t="s">
        <v>24</v>
      </c>
      <c r="C22" s="96">
        <f>IFERROR((s_TR/(k_decay_w*up_Rad_Spec!I22*s_IFD_w*s_EF_w*s_ED_w))*1,".")</f>
        <v>1.3584532365070731E-11</v>
      </c>
      <c r="D22" s="96">
        <f>IFERROR((s_TR/(k_decay_w*up_Rad_Spec!G22*s_IRA_w*(1/s_PEFm_up)*s_SLF*s_ET_w*s_EF_w*s_ED_w))*1,".")</f>
        <v>2.0440992443600236E-13</v>
      </c>
      <c r="E22" s="96">
        <f>IFERROR((s_TR/(k_decay_w*up_Rad_Spec!G22*s_IRA_w*(1/s_PEF)*s_SLF*s_ET_w*s_EF_w*s_ED_w))*1,".")</f>
        <v>1.7029913786274649E-10</v>
      </c>
      <c r="F22" s="96">
        <f>IFERROR((s_TR/(k_decay_w*up_Rad_Spec!K22*s_GSF_s*s_Fam*s_Foffset*ACF!C22*s_ET_w*(1/24)*s_EF_w*(1/365)*s_ED_w))*1,".")</f>
        <v>2.0298228051882409E-6</v>
      </c>
      <c r="G22" s="96">
        <f t="shared" ref="G22:G23" si="16">(IF(AND(C22&lt;&gt;".",E22&lt;&gt;".",F22&lt;&gt;"."),1/((1/C22)+(1/E22)+(1/F22)),IF(AND(C22&lt;&gt;".",E22&lt;&gt;".",F22="."), 1/((1/C22)+(1/E22)),IF(AND(C22&lt;&gt;".",E22=".",F22&lt;&gt;"."),1/((1/C22)+(1/F22)),IF(AND(C22=".",E22&lt;&gt;".",F22&lt;&gt;"."),1/((1/E22)+(1/F22)),IF(AND(C22&lt;&gt;".",E22=".",F22="."),1/(1/C22),IF(AND(C22=".",E22&lt;&gt;".",F22="."),1/(1/E22),IF(AND(C22=".",E22=".",F22&lt;&gt;"."),1/(1/F22),IF(AND(C22=".",E22=".",F22="."),".")))))))))</f>
        <v>1.2580887734385026E-11</v>
      </c>
      <c r="H22" s="96">
        <f t="shared" ref="H22:H23" si="17">(IF(AND(C22&lt;&gt;".",D22&lt;&gt;".",F22&lt;&gt;"."),1/((1/C22)+(1/D22)+(1/F22)),IF(AND(C22&lt;&gt;".",D22&lt;&gt;".",F22="."), 1/((1/C22)+(1/D22)),IF(AND(C22&lt;&gt;".",D22=".",F22&lt;&gt;"."),1/((1/C22)+(1/F22)),IF(AND(C22=".",D22&lt;&gt;".",F22&lt;&gt;"."),1/((1/D22)+(1/F22)),IF(AND(C22&lt;&gt;".",D22=".",F22="."),1/(1/C22),IF(AND(C22=".",D22&lt;&gt;".",F22="."),1/(1/D22),IF(AND(C22=".",D22=".",F22&lt;&gt;"."),1/(1/F22),IF(AND(C22=".",D22=".",F22="."),".")))))))))</f>
        <v>2.0137969254296587E-13</v>
      </c>
      <c r="I22" s="108">
        <f>IFERROR((s_TR/(up_Rad_Spec!F22*s_GSF_s*s_Fam*s_Foffset*Fsurf!C22*s_EF_w*(1/365)*s_ET_w*(1/24)*s_ED_w))*1,".")</f>
        <v>3.4032634032634034E-7</v>
      </c>
      <c r="J22" s="96">
        <f>IFERROR((s_TR/(up_Rad_Spec!M22*s_GSF_s*s_Fam*s_Foffset*Fsurf!C22*s_EF_w*(1/365)*s_ET_w*(1/24)*s_ED_w))*1,".")</f>
        <v>3.4032634032634034E-7</v>
      </c>
      <c r="K22" s="96">
        <f>IFERROR((s_TR/(up_Rad_Spec!N22*s_GSF_s*s_Fam*s_Foffset*Fsurf!C22*s_EF_w*(1/365)*s_ET_w*(1/24)*s_ED_w))*1,".")</f>
        <v>3.4032634032634034E-7</v>
      </c>
      <c r="L22" s="96">
        <f>IFERROR((s_TR/(up_Rad_Spec!O22*s_GSF_s*s_Fam*s_Foffset*Fsurf!C22*s_EF_w*(1/365)*s_ET_w*(1/24)*s_ED_w))*1,".")</f>
        <v>3.4032634032634034E-7</v>
      </c>
      <c r="M22" s="96">
        <f>IFERROR((s_TR/(up_Rad_Spec!K22*s_GSF_s*s_Fam*s_Foffset*Fsurf!C22*s_EF_w*(1/365)*s_ET_w*(1/24)*s_ED_w))*1,".")</f>
        <v>3.4032634032634034E-7</v>
      </c>
      <c r="N22" s="96">
        <f>IFERROR((s_TR/(up_Rad_Spec!F22*s_GSF_s*s_Fam*s_Foffset*ACF!D22*s_ET_w*(1/24)*s_EF_w*(1/365)*s_ED_w))*1,".")</f>
        <v>4.5855131964809403E-7</v>
      </c>
      <c r="O22" s="96">
        <f>IFERROR((s_TR/(up_Rad_Spec!M22*s_GSF_s*s_Fam*s_Foffset*ACF!E22*s_ET_w*(1/24)*s_EF_w*(1/365)*s_ED_w))*1,".")</f>
        <v>4.0267259056732786E-7</v>
      </c>
      <c r="P22" s="96">
        <f>IFERROR((s_TR/(up_Rad_Spec!N22*s_GSF_s*s_Fam*s_Foffset*ACF!F22*s_ET_w*(1/24)*s_EF_w*(1/365)*s_ED_w))*1,".")</f>
        <v>4.1696397941680959E-7</v>
      </c>
      <c r="Q22" s="96">
        <f>IFERROR((s_TR/(up_Rad_Spec!O22*s_GSF_s*s_Fam*s_Foffset*ACF!G22*s_ET_w*(1/24)*s_EF_w*(1/365)*s_ED_w))*1,".")</f>
        <v>4.1580965909090892E-7</v>
      </c>
      <c r="R22" s="96">
        <f>IFERROR((s_TR/(up_Rad_Spec!K22*s_GSF_s*s_Fam*s_Foffset*ACF!C22*s_ET_w*(1/24)*s_EF_w*(1/365)*s_ED_w))*1,".")</f>
        <v>4.0322919334186951E-7</v>
      </c>
    </row>
    <row r="23" spans="1:18">
      <c r="A23" s="94" t="s">
        <v>46</v>
      </c>
      <c r="B23" s="97" t="s">
        <v>26</v>
      </c>
      <c r="C23" s="96">
        <f>IFERROR((s_TR/(k_decay_w*up_Rad_Spec!I23*s_IFD_w*s_EF_w*s_ED_w))*1,".")</f>
        <v>1.3584532365070731E-11</v>
      </c>
      <c r="D23" s="96">
        <f>IFERROR((s_TR/(k_decay_w*up_Rad_Spec!G23*s_IRA_w*(1/s_PEFm_up)*s_SLF*s_ET_w*s_EF_w*s_ED_w))*1,".")</f>
        <v>2.0440992443600236E-13</v>
      </c>
      <c r="E23" s="96">
        <f>IFERROR((s_TR/(k_decay_w*up_Rad_Spec!G23*s_IRA_w*(1/s_PEF)*s_SLF*s_ET_w*s_EF_w*s_ED_w))*1,".")</f>
        <v>1.7029913786274649E-10</v>
      </c>
      <c r="F23" s="96">
        <f>IFERROR((s_TR/(k_decay_w*up_Rad_Spec!K23*s_GSF_s*s_Fam*s_Foffset*ACF!C23*s_ET_w*(1/24)*s_EF_w*(1/365)*s_ED_w))*1,".")</f>
        <v>2.1600974286952653E-6</v>
      </c>
      <c r="G23" s="96">
        <f t="shared" si="16"/>
        <v>1.2580892437126401E-11</v>
      </c>
      <c r="H23" s="96">
        <f t="shared" si="17"/>
        <v>2.0137969374788999E-13</v>
      </c>
      <c r="I23" s="108">
        <f>IFERROR((s_TR/(up_Rad_Spec!F23*s_GSF_s*s_Fam*s_Foffset*Fsurf!C23*s_EF_w*(1/365)*s_ET_w*(1/24)*s_ED_w))*1,".")</f>
        <v>3.6698785085881863E-7</v>
      </c>
      <c r="J23" s="96">
        <f>IFERROR((s_TR/(up_Rad_Spec!M23*s_GSF_s*s_Fam*s_Foffset*Fsurf!C23*s_EF_w*(1/365)*s_ET_w*(1/24)*s_ED_w))*1,".")</f>
        <v>3.6698785085881863E-7</v>
      </c>
      <c r="K23" s="96">
        <f>IFERROR((s_TR/(up_Rad_Spec!N23*s_GSF_s*s_Fam*s_Foffset*Fsurf!C23*s_EF_w*(1/365)*s_ET_w*(1/24)*s_ED_w))*1,".")</f>
        <v>3.6698785085881863E-7</v>
      </c>
      <c r="L23" s="96">
        <f>IFERROR((s_TR/(up_Rad_Spec!O23*s_GSF_s*s_Fam*s_Foffset*Fsurf!C23*s_EF_w*(1/365)*s_ET_w*(1/24)*s_ED_w))*1,".")</f>
        <v>3.6698785085881863E-7</v>
      </c>
      <c r="M23" s="96">
        <f>IFERROR((s_TR/(up_Rad_Spec!K23*s_GSF_s*s_Fam*s_Foffset*Fsurf!C23*s_EF_w*(1/365)*s_ET_w*(1/24)*s_ED_w))*1,".")</f>
        <v>3.6698785085881863E-7</v>
      </c>
      <c r="N23" s="96">
        <f>IFERROR((s_TR/(up_Rad_Spec!F23*s_GSF_s*s_Fam*s_Foffset*ACF!D23*s_ET_w*(1/24)*s_EF_w*(1/365)*s_ED_w))*1,".")</f>
        <v>4.8130394857667568E-7</v>
      </c>
      <c r="O23" s="96">
        <f>IFERROR((s_TR/(up_Rad_Spec!M23*s_GSF_s*s_Fam*s_Foffset*ACF!E23*s_ET_w*(1/24)*s_EF_w*(1/365)*s_ED_w))*1,".")</f>
        <v>4.5173040752351139E-7</v>
      </c>
      <c r="P23" s="96">
        <f>IFERROR((s_TR/(up_Rad_Spec!N23*s_GSF_s*s_Fam*s_Foffset*ACF!F23*s_ET_w*(1/24)*s_EF_w*(1/365)*s_ED_w))*1,".")</f>
        <v>4.461005470174523E-7</v>
      </c>
      <c r="Q23" s="96">
        <f>IFERROR((s_TR/(up_Rad_Spec!O23*s_GSF_s*s_Fam*s_Foffset*ACF!G23*s_ET_w*(1/24)*s_EF_w*(1/365)*s_ED_w))*1,".")</f>
        <v>4.5068931068931081E-7</v>
      </c>
      <c r="R23" s="96">
        <f>IFERROR((s_TR/(up_Rad_Spec!K23*s_GSF_s*s_Fam*s_Foffset*ACF!C23*s_ET_w*(1/24)*s_EF_w*(1/365)*s_ED_w))*1,".")</f>
        <v>4.2910856134157104E-7</v>
      </c>
    </row>
    <row r="24" spans="1:18">
      <c r="A24" s="90" t="s">
        <v>47</v>
      </c>
      <c r="B24" s="97" t="s">
        <v>24</v>
      </c>
      <c r="C24" s="96">
        <f>IFERROR((s_TR/(k_decay_w*up_Rad_Spec!I24*s_IFD_w*s_EF_w*s_ED_w))*1,".")</f>
        <v>1.3584532365070731E-11</v>
      </c>
      <c r="D24" s="96">
        <f>IFERROR((s_TR/(k_decay_w*up_Rad_Spec!G24*s_IRA_w*(1/s_PEFm_up)*s_SLF*s_ET_w*s_EF_w*s_ED_w))*1,".")</f>
        <v>2.0440992443600236E-13</v>
      </c>
      <c r="E24" s="96">
        <f>IFERROR((s_TR/(k_decay_w*up_Rad_Spec!G24*s_IRA_w*(1/s_PEF)*s_SLF*s_ET_w*s_EF_w*s_ED_w))*1,".")</f>
        <v>1.7029913786274649E-10</v>
      </c>
      <c r="F24" s="96">
        <f>IFERROR((s_TR/(k_decay_w*up_Rad_Spec!K24*s_GSF_s*s_Fam*s_Foffset*ACF!C24*s_ET_w*(1/24)*s_EF_w*(1/365)*s_ED_w))*1,".")</f>
        <v>2.2621251965628532E-6</v>
      </c>
      <c r="G24" s="96">
        <f t="shared" ref="G24:G25" si="18">(IF(AND(C24&lt;&gt;".",E24&lt;&gt;".",F24&lt;&gt;"."),1/((1/C24)+(1/E24)+(1/F24)),IF(AND(C24&lt;&gt;".",E24&lt;&gt;".",F24="."), 1/((1/C24)+(1/E24)),IF(AND(C24&lt;&gt;".",E24=".",F24&lt;&gt;"."),1/((1/C24)+(1/F24)),IF(AND(C24=".",E24&lt;&gt;".",F24&lt;&gt;"."),1/((1/E24)+(1/F24)),IF(AND(C24&lt;&gt;".",E24=".",F24="."),1/(1/C24),IF(AND(C24=".",E24&lt;&gt;".",F24="."),1/(1/E24),IF(AND(C24=".",E24=".",F24&lt;&gt;"."),1/(1/F24),IF(AND(C24=".",E24=".",F24="."),".")))))))))</f>
        <v>1.2580895741973878E-11</v>
      </c>
      <c r="H24" s="96">
        <f t="shared" ref="H24:H25" si="19">(IF(AND(C24&lt;&gt;".",D24&lt;&gt;".",F24&lt;&gt;"."),1/((1/C24)+(1/D24)+(1/F24)),IF(AND(C24&lt;&gt;".",D24&lt;&gt;".",F24="."), 1/((1/C24)+(1/D24)),IF(AND(C24&lt;&gt;".",D24=".",F24&lt;&gt;"."),1/((1/C24)+(1/F24)),IF(AND(C24=".",D24&lt;&gt;".",F24&lt;&gt;"."),1/((1/D24)+(1/F24)),IF(AND(C24&lt;&gt;".",D24=".",F24="."),1/(1/C24),IF(AND(C24=".",D24&lt;&gt;".",F24="."),1/(1/D24),IF(AND(C24=".",D24=".",F24&lt;&gt;"."),1/(1/F24),IF(AND(C24=".",D24=".",F24="."),".")))))))))</f>
        <v>2.0137969459464892E-13</v>
      </c>
      <c r="I24" s="108">
        <f>IFERROR((s_TR/(up_Rad_Spec!F24*s_GSF_s*s_Fam*s_Foffset*Fsurf!C24*s_EF_w*(1/365)*s_ET_w*(1/24)*s_ED_w))*1,".")</f>
        <v>4.0261053405643903E-7</v>
      </c>
      <c r="J24" s="96">
        <f>IFERROR((s_TR/(up_Rad_Spec!M24*s_GSF_s*s_Fam*s_Foffset*Fsurf!C24*s_EF_w*(1/365)*s_ET_w*(1/24)*s_ED_w))*1,".")</f>
        <v>4.0261053405643903E-7</v>
      </c>
      <c r="K24" s="96">
        <f>IFERROR((s_TR/(up_Rad_Spec!N24*s_GSF_s*s_Fam*s_Foffset*Fsurf!C24*s_EF_w*(1/365)*s_ET_w*(1/24)*s_ED_w))*1,".")</f>
        <v>4.0261053405643903E-7</v>
      </c>
      <c r="L24" s="96">
        <f>IFERROR((s_TR/(up_Rad_Spec!O24*s_GSF_s*s_Fam*s_Foffset*Fsurf!C24*s_EF_w*(1/365)*s_ET_w*(1/24)*s_ED_w))*1,".")</f>
        <v>4.0261053405643903E-7</v>
      </c>
      <c r="M24" s="96">
        <f>IFERROR((s_TR/(up_Rad_Spec!K24*s_GSF_s*s_Fam*s_Foffset*Fsurf!C24*s_EF_w*(1/365)*s_ET_w*(1/24)*s_ED_w))*1,".")</f>
        <v>4.0261053405643903E-7</v>
      </c>
      <c r="N24" s="96">
        <f>IFERROR((s_TR/(up_Rad_Spec!F24*s_GSF_s*s_Fam*s_Foffset*ACF!D24*s_ET_w*(1/24)*s_EF_w*(1/365)*s_ED_w))*1,".")</f>
        <v>4.359299416180151E-7</v>
      </c>
      <c r="O24" s="96">
        <f>IFERROR((s_TR/(up_Rad_Spec!M24*s_GSF_s*s_Fam*s_Foffset*ACF!E24*s_ET_w*(1/24)*s_EF_w*(1/365)*s_ED_w))*1,".")</f>
        <v>4.2637168141592937E-7</v>
      </c>
      <c r="P24" s="96">
        <f>IFERROR((s_TR/(up_Rad_Spec!N24*s_GSF_s*s_Fam*s_Foffset*ACF!F24*s_ET_w*(1/24)*s_EF_w*(1/365)*s_ED_w))*1,".")</f>
        <v>4.3321247667288708E-7</v>
      </c>
      <c r="Q24" s="96">
        <f>IFERROR((s_TR/(up_Rad_Spec!O24*s_GSF_s*s_Fam*s_Foffset*ACF!G24*s_ET_w*(1/24)*s_EF_w*(1/365)*s_ED_w))*1,".")</f>
        <v>4.1694431223227041E-7</v>
      </c>
      <c r="R24" s="96">
        <f>IFERROR((s_TR/(up_Rad_Spec!K24*s_GSF_s*s_Fam*s_Foffset*ACF!C24*s_ET_w*(1/24)*s_EF_w*(1/365)*s_ED_w))*1,".")</f>
        <v>4.4937662337662319E-7</v>
      </c>
    </row>
    <row r="25" spans="1:18">
      <c r="A25" s="94" t="s">
        <v>48</v>
      </c>
      <c r="B25" s="97" t="s">
        <v>26</v>
      </c>
      <c r="C25" s="96">
        <f>IFERROR((s_TR/(k_decay_w*up_Rad_Spec!I25*s_IFD_w*s_EF_w*s_ED_w))*1,".")</f>
        <v>1.3584532365070731E-11</v>
      </c>
      <c r="D25" s="96">
        <f>IFERROR((s_TR/(k_decay_w*up_Rad_Spec!G25*s_IRA_w*(1/s_PEFm_up)*s_SLF*s_ET_w*s_EF_w*s_ED_w))*1,".")</f>
        <v>2.0440992443600236E-13</v>
      </c>
      <c r="E25" s="96">
        <f>IFERROR((s_TR/(k_decay_w*up_Rad_Spec!G25*s_IRA_w*(1/s_PEF)*s_SLF*s_ET_w*s_EF_w*s_ED_w))*1,".")</f>
        <v>1.7029913786274649E-10</v>
      </c>
      <c r="F25" s="96">
        <f>IFERROR((s_TR/(k_decay_w*up_Rad_Spec!K25*s_GSF_s*s_Fam*s_Foffset*ACF!C25*s_ET_w*(1/24)*s_EF_w*(1/365)*s_ED_w))*1,".")</f>
        <v>2.2744158022201512E-6</v>
      </c>
      <c r="G25" s="96">
        <f t="shared" si="18"/>
        <v>1.2580896120076703E-11</v>
      </c>
      <c r="H25" s="96">
        <f t="shared" si="19"/>
        <v>2.0137969469152533E-13</v>
      </c>
      <c r="I25" s="108">
        <f>IFERROR((s_TR/(up_Rad_Spec!F25*s_GSF_s*s_Fam*s_Foffset*Fsurf!C25*s_EF_w*(1/365)*s_ET_w*(1/24)*s_ED_w))*1,".")</f>
        <v>3.985803985803986E-7</v>
      </c>
      <c r="J25" s="96">
        <f>IFERROR((s_TR/(up_Rad_Spec!M25*s_GSF_s*s_Fam*s_Foffset*Fsurf!C25*s_EF_w*(1/365)*s_ET_w*(1/24)*s_ED_w))*1,".")</f>
        <v>3.985803985803986E-7</v>
      </c>
      <c r="K25" s="96">
        <f>IFERROR((s_TR/(up_Rad_Spec!N25*s_GSF_s*s_Fam*s_Foffset*Fsurf!C25*s_EF_w*(1/365)*s_ET_w*(1/24)*s_ED_w))*1,".")</f>
        <v>3.985803985803986E-7</v>
      </c>
      <c r="L25" s="96">
        <f>IFERROR((s_TR/(up_Rad_Spec!O25*s_GSF_s*s_Fam*s_Foffset*Fsurf!C25*s_EF_w*(1/365)*s_ET_w*(1/24)*s_ED_w))*1,".")</f>
        <v>3.985803985803986E-7</v>
      </c>
      <c r="M25" s="96">
        <f>IFERROR((s_TR/(up_Rad_Spec!K25*s_GSF_s*s_Fam*s_Foffset*Fsurf!C25*s_EF_w*(1/365)*s_ET_w*(1/24)*s_ED_w))*1,".")</f>
        <v>3.985803985803986E-7</v>
      </c>
      <c r="N25" s="96">
        <f>IFERROR((s_TR/(up_Rad_Spec!F25*s_GSF_s*s_Fam*s_Foffset*ACF!D25*s_ET_w*(1/24)*s_EF_w*(1/365)*s_ED_w))*1,".")</f>
        <v>4.2216867469879533E-7</v>
      </c>
      <c r="O25" s="96">
        <f>IFERROR((s_TR/(up_Rad_Spec!M25*s_GSF_s*s_Fam*s_Foffset*ACF!E25*s_ET_w*(1/24)*s_EF_w*(1/365)*s_ED_w))*1,".")</f>
        <v>4.2382742681047753E-7</v>
      </c>
      <c r="P25" s="96">
        <f>IFERROR((s_TR/(up_Rad_Spec!N25*s_GSF_s*s_Fam*s_Foffset*ACF!F25*s_ET_w*(1/24)*s_EF_w*(1/365)*s_ED_w))*1,".")</f>
        <v>4.2726251276813086E-7</v>
      </c>
      <c r="Q25" s="96">
        <f>IFERROR((s_TR/(up_Rad_Spec!O25*s_GSF_s*s_Fam*s_Foffset*ACF!G25*s_ET_w*(1/24)*s_EF_w*(1/365)*s_ED_w))*1,".")</f>
        <v>4.3289510489510497E-7</v>
      </c>
      <c r="R25" s="96">
        <f>IFERROR((s_TR/(up_Rad_Spec!K25*s_GSF_s*s_Fam*s_Foffset*ACF!C25*s_ET_w*(1/24)*s_EF_w*(1/365)*s_ED_w))*1,".")</f>
        <v>4.5181818181818184E-7</v>
      </c>
    </row>
    <row r="26" spans="1:18">
      <c r="A26" s="90" t="s">
        <v>49</v>
      </c>
      <c r="B26" s="91" t="s">
        <v>24</v>
      </c>
      <c r="C26" s="96">
        <f>IFERROR((s_TR/(k_decay_w*up_Rad_Spec!I26*s_IFD_w*s_EF_w*s_ED_w))*1,".")</f>
        <v>1.3584532365070731E-11</v>
      </c>
      <c r="D26" s="96">
        <f>IFERROR((s_TR/(k_decay_w*up_Rad_Spec!G26*s_IRA_w*(1/s_PEFm_up)*s_SLF*s_ET_w*s_EF_w*s_ED_w))*1,".")</f>
        <v>2.0440992443600236E-13</v>
      </c>
      <c r="E26" s="96">
        <f>IFERROR((s_TR/(k_decay_w*up_Rad_Spec!G26*s_IRA_w*(1/s_PEF)*s_SLF*s_ET_w*s_EF_w*s_ED_w))*1,".")</f>
        <v>1.7029913786274649E-10</v>
      </c>
      <c r="F26" s="96">
        <f>IFERROR((s_TR/(k_decay_w*up_Rad_Spec!K26*s_GSF_s*s_Fam*s_Foffset*ACF!C26*s_ET_w*(1/24)*s_EF_w*(1/365)*s_ED_w))*1,".")</f>
        <v>2.0549993300245552E-6</v>
      </c>
      <c r="G26" s="96">
        <f t="shared" ref="G26" si="20">(IF(AND(C26&lt;&gt;".",E26&lt;&gt;".",F26&lt;&gt;"."),1/((1/C26)+(1/E26)+(1/F26)),IF(AND(C26&lt;&gt;".",E26&lt;&gt;".",F26="."), 1/((1/C26)+(1/E26)),IF(AND(C26&lt;&gt;".",E26=".",F26&lt;&gt;"."),1/((1/C26)+(1/F26)),IF(AND(C26=".",E26&lt;&gt;".",F26&lt;&gt;"."),1/((1/E26)+(1/F26)),IF(AND(C26&lt;&gt;".",E26=".",F26="."),1/(1/C26),IF(AND(C26=".",E26&lt;&gt;".",F26="."),1/(1/E26),IF(AND(C26=".",E26=".",F26&lt;&gt;"."),1/(1/F26),IF(AND(C26=".",E26=".",F26="."),".")))))))))</f>
        <v>1.2580888689704384E-11</v>
      </c>
      <c r="H26" s="96">
        <f t="shared" ref="H26" si="21">(IF(AND(C26&lt;&gt;".",D26&lt;&gt;".",F26&lt;&gt;"."),1/((1/C26)+(1/D26)+(1/F26)),IF(AND(C26&lt;&gt;".",D26&lt;&gt;".",F26="."), 1/((1/C26)+(1/D26)),IF(AND(C26&lt;&gt;".",D26=".",F26&lt;&gt;"."),1/((1/C26)+(1/F26)),IF(AND(C26=".",D26&lt;&gt;".",F26&lt;&gt;"."),1/((1/D26)+(1/F26)),IF(AND(C26&lt;&gt;".",D26=".",F26="."),1/(1/C26),IF(AND(C26=".",D26&lt;&gt;".",F26="."),1/(1/D26),IF(AND(C26=".",D26=".",F26&lt;&gt;"."),1/(1/F26),IF(AND(C26=".",D26=".",F26="."),".")))))))))</f>
        <v>2.013796927877354E-13</v>
      </c>
      <c r="I26" s="108">
        <f>IFERROR((s_TR/(up_Rad_Spec!F26*s_GSF_s*s_Fam*s_Foffset*Fsurf!C26*s_EF_w*(1/365)*s_ET_w*(1/24)*s_ED_w))*1,".")</f>
        <v>3.4032634032634034E-7</v>
      </c>
      <c r="J26" s="96">
        <f>IFERROR((s_TR/(up_Rad_Spec!M26*s_GSF_s*s_Fam*s_Foffset*Fsurf!C26*s_EF_w*(1/365)*s_ET_w*(1/24)*s_ED_w))*1,".")</f>
        <v>3.4032634032634034E-7</v>
      </c>
      <c r="K26" s="96">
        <f>IFERROR((s_TR/(up_Rad_Spec!N26*s_GSF_s*s_Fam*s_Foffset*Fsurf!C26*s_EF_w*(1/365)*s_ET_w*(1/24)*s_ED_w))*1,".")</f>
        <v>3.4032634032634034E-7</v>
      </c>
      <c r="L26" s="96">
        <f>IFERROR((s_TR/(up_Rad_Spec!O26*s_GSF_s*s_Fam*s_Foffset*Fsurf!C26*s_EF_w*(1/365)*s_ET_w*(1/24)*s_ED_w))*1,".")</f>
        <v>3.4032634032634034E-7</v>
      </c>
      <c r="M26" s="96">
        <f>IFERROR((s_TR/(up_Rad_Spec!K26*s_GSF_s*s_Fam*s_Foffset*Fsurf!C26*s_EF_w*(1/365)*s_ET_w*(1/24)*s_ED_w))*1,".")</f>
        <v>3.4032634032634034E-7</v>
      </c>
      <c r="N26" s="96">
        <f>IFERROR((s_TR/(up_Rad_Spec!F26*s_GSF_s*s_Fam*s_Foffset*ACF!D26*s_ET_w*(1/24)*s_EF_w*(1/365)*s_ED_w))*1,".")</f>
        <v>4.1849721706864563E-7</v>
      </c>
      <c r="O26" s="96">
        <f>IFERROR((s_TR/(up_Rad_Spec!M26*s_GSF_s*s_Fam*s_Foffset*ACF!E26*s_ET_w*(1/24)*s_EF_w*(1/365)*s_ED_w))*1,".")</f>
        <v>4.3297440423654028E-7</v>
      </c>
      <c r="P26" s="96">
        <f>IFERROR((s_TR/(up_Rad_Spec!N26*s_GSF_s*s_Fam*s_Foffset*ACF!F26*s_ET_w*(1/24)*s_EF_w*(1/365)*s_ED_w))*1,".")</f>
        <v>4.3720363636363636E-7</v>
      </c>
      <c r="Q26" s="96">
        <f>IFERROR((s_TR/(up_Rad_Spec!O26*s_GSF_s*s_Fam*s_Foffset*ACF!G26*s_ET_w*(1/24)*s_EF_w*(1/365)*s_ED_w))*1,".")</f>
        <v>4.3302272727272702E-7</v>
      </c>
      <c r="R26" s="96">
        <f>IFERROR((s_TR/(up_Rad_Spec!K26*s_GSF_s*s_Fam*s_Foffset*ACF!C26*s_ET_w*(1/24)*s_EF_w*(1/365)*s_ED_w))*1,".")</f>
        <v>4.0823057069113876E-7</v>
      </c>
    </row>
    <row r="27" spans="1:18">
      <c r="A27" s="90" t="s">
        <v>50</v>
      </c>
      <c r="B27" s="97" t="s">
        <v>24</v>
      </c>
      <c r="C27" s="96">
        <f>IFERROR((s_TR/(k_decay_w*up_Rad_Spec!I27*s_IFD_w*s_EF_w*s_ED_w))*1,".")</f>
        <v>1.3584532365070731E-11</v>
      </c>
      <c r="D27" s="96">
        <f>IFERROR((s_TR/(k_decay_w*up_Rad_Spec!G27*s_IRA_w*(1/s_PEFm_up)*s_SLF*s_ET_w*s_EF_w*s_ED_w))*1,".")</f>
        <v>2.0440992443600236E-13</v>
      </c>
      <c r="E27" s="96">
        <f>IFERROR((s_TR/(k_decay_w*up_Rad_Spec!G27*s_IRA_w*(1/s_PEF)*s_SLF*s_ET_w*s_EF_w*s_ED_w))*1,".")</f>
        <v>1.7029913786274649E-10</v>
      </c>
      <c r="F27" s="96">
        <f>IFERROR((s_TR/(k_decay_w*up_Rad_Spec!K27*s_GSF_s*s_Fam*s_Foffset*ACF!C27*s_ET_w*(1/24)*s_EF_w*(1/365)*s_ED_w))*1,".")</f>
        <v>2.127763329970513E-6</v>
      </c>
      <c r="G27" s="96">
        <f t="shared" ref="G27:G30" si="22">(IF(AND(C27&lt;&gt;".",E27&lt;&gt;".",F27&lt;&gt;"."),1/((1/C27)+(1/E27)+(1/F27)),IF(AND(C27&lt;&gt;".",E27&lt;&gt;".",F27="."), 1/((1/C27)+(1/E27)),IF(AND(C27&lt;&gt;".",E27=".",F27&lt;&gt;"."),1/((1/C27)+(1/F27)),IF(AND(C27=".",E27&lt;&gt;".",F27&lt;&gt;"."),1/((1/E27)+(1/F27)),IF(AND(C27&lt;&gt;".",E27=".",F27="."),1/(1/C27),IF(AND(C27=".",E27&lt;&gt;".",F27="."),1/(1/E27),IF(AND(C27=".",E27=".",F27&lt;&gt;"."),1/(1/F27),IF(AND(C27=".",E27=".",F27="."),".")))))))))</f>
        <v>1.2580891323634763E-11</v>
      </c>
      <c r="H27" s="96">
        <f t="shared" ref="H27:H30" si="23">(IF(AND(C27&lt;&gt;".",D27&lt;&gt;".",F27&lt;&gt;"."),1/((1/C27)+(1/D27)+(1/F27)),IF(AND(C27&lt;&gt;".",D27&lt;&gt;".",F27="."), 1/((1/C27)+(1/D27)),IF(AND(C27&lt;&gt;".",D27=".",F27&lt;&gt;"."),1/((1/C27)+(1/F27)),IF(AND(C27=".",D27&lt;&gt;".",F27&lt;&gt;"."),1/((1/D27)+(1/F27)),IF(AND(C27&lt;&gt;".",D27=".",F27="."),1/(1/C27),IF(AND(C27=".",D27&lt;&gt;".",F27="."),1/(1/D27),IF(AND(C27=".",D27=".",F27&lt;&gt;"."),1/(1/F27),IF(AND(C27=".",D27=".",F27="."),".")))))))))</f>
        <v>2.0137969346259419E-13</v>
      </c>
      <c r="I27" s="108">
        <f>IFERROR((s_TR/(up_Rad_Spec!F27*s_GSF_s*s_Fam*s_Foffset*Fsurf!C27*s_EF_w*(1/365)*s_ET_w*(1/24)*s_ED_w))*1,".")</f>
        <v>3.6597593582887698E-7</v>
      </c>
      <c r="J27" s="96">
        <f>IFERROR((s_TR/(up_Rad_Spec!M27*s_GSF_s*s_Fam*s_Foffset*Fsurf!C27*s_EF_w*(1/365)*s_ET_w*(1/24)*s_ED_w))*1,".")</f>
        <v>3.6597593582887698E-7</v>
      </c>
      <c r="K27" s="96">
        <f>IFERROR((s_TR/(up_Rad_Spec!N27*s_GSF_s*s_Fam*s_Foffset*Fsurf!C27*s_EF_w*(1/365)*s_ET_w*(1/24)*s_ED_w))*1,".")</f>
        <v>3.6597593582887698E-7</v>
      </c>
      <c r="L27" s="96">
        <f>IFERROR((s_TR/(up_Rad_Spec!O27*s_GSF_s*s_Fam*s_Foffset*Fsurf!C27*s_EF_w*(1/365)*s_ET_w*(1/24)*s_ED_w))*1,".")</f>
        <v>3.6597593582887698E-7</v>
      </c>
      <c r="M27" s="96">
        <f>IFERROR((s_TR/(up_Rad_Spec!K27*s_GSF_s*s_Fam*s_Foffset*Fsurf!C27*s_EF_w*(1/365)*s_ET_w*(1/24)*s_ED_w))*1,".")</f>
        <v>3.6597593582887698E-7</v>
      </c>
      <c r="N27" s="96">
        <f>IFERROR((s_TR/(up_Rad_Spec!F27*s_GSF_s*s_Fam*s_Foffset*ACF!D27*s_ET_w*(1/24)*s_EF_w*(1/365)*s_ED_w))*1,".")</f>
        <v>4.1148410609435131E-7</v>
      </c>
      <c r="O27" s="96">
        <f>IFERROR((s_TR/(up_Rad_Spec!M27*s_GSF_s*s_Fam*s_Foffset*ACF!E27*s_ET_w*(1/24)*s_EF_w*(1/365)*s_ED_w))*1,".")</f>
        <v>4.3590430622009604E-7</v>
      </c>
      <c r="P27" s="96">
        <f>IFERROR((s_TR/(up_Rad_Spec!N27*s_GSF_s*s_Fam*s_Foffset*ACF!F27*s_ET_w*(1/24)*s_EF_w*(1/365)*s_ED_w))*1,".")</f>
        <v>4.4094949494949493E-7</v>
      </c>
      <c r="Q27" s="96">
        <f>IFERROR((s_TR/(up_Rad_Spec!O27*s_GSF_s*s_Fam*s_Foffset*ACF!G27*s_ET_w*(1/24)*s_EF_w*(1/365)*s_ED_w))*1,".")</f>
        <v>4.3741871267418729E-7</v>
      </c>
      <c r="R27" s="96">
        <f>IFERROR((s_TR/(up_Rad_Spec!K27*s_GSF_s*s_Fam*s_Foffset*ACF!C27*s_ET_w*(1/24)*s_EF_w*(1/365)*s_ED_w))*1,".")</f>
        <v>4.2268531468531485E-7</v>
      </c>
    </row>
    <row r="28" spans="1:18">
      <c r="A28" s="90" t="s">
        <v>51</v>
      </c>
      <c r="B28" s="91" t="s">
        <v>24</v>
      </c>
      <c r="C28" s="96">
        <f>IFERROR((s_TR/(k_decay_w*up_Rad_Spec!I28*s_IFD_w*s_EF_w*s_ED_w))*1,".")</f>
        <v>1.3584532365070731E-11</v>
      </c>
      <c r="D28" s="96">
        <f>IFERROR((s_TR/(k_decay_w*up_Rad_Spec!G28*s_IRA_w*(1/s_PEFm_up)*s_SLF*s_ET_w*s_EF_w*s_ED_w))*1,".")</f>
        <v>2.0440992443600236E-13</v>
      </c>
      <c r="E28" s="96">
        <f>IFERROR((s_TR/(k_decay_w*up_Rad_Spec!G28*s_IRA_w*(1/s_PEF)*s_SLF*s_ET_w*s_EF_w*s_ED_w))*1,".")</f>
        <v>1.7029913786274649E-10</v>
      </c>
      <c r="F28" s="96">
        <f>IFERROR((s_TR/(k_decay_w*up_Rad_Spec!K28*s_GSF_s*s_Fam*s_Foffset*ACF!C28*s_ET_w*(1/24)*s_EF_w*(1/365)*s_ED_w))*1,".")</f>
        <v>2.3098493568278932E-6</v>
      </c>
      <c r="G28" s="96">
        <f t="shared" si="22"/>
        <v>1.2580897187617277E-11</v>
      </c>
      <c r="H28" s="96">
        <f t="shared" si="23"/>
        <v>2.0137969496504751E-13</v>
      </c>
      <c r="I28" s="108">
        <f>IFERROR((s_TR/(up_Rad_Spec!F28*s_GSF_s*s_Fam*s_Foffset*Fsurf!C28*s_EF_w*(1/365)*s_ET_w*(1/24)*s_ED_w))*1,".")</f>
        <v>4.1869802122168062E-7</v>
      </c>
      <c r="J28" s="96">
        <f>IFERROR((s_TR/(up_Rad_Spec!M28*s_GSF_s*s_Fam*s_Foffset*Fsurf!C28*s_EF_w*(1/365)*s_ET_w*(1/24)*s_ED_w))*1,".")</f>
        <v>4.1869802122168062E-7</v>
      </c>
      <c r="K28" s="96">
        <f>IFERROR((s_TR/(up_Rad_Spec!N28*s_GSF_s*s_Fam*s_Foffset*Fsurf!C28*s_EF_w*(1/365)*s_ET_w*(1/24)*s_ED_w))*1,".")</f>
        <v>4.1869802122168062E-7</v>
      </c>
      <c r="L28" s="96">
        <f>IFERROR((s_TR/(up_Rad_Spec!O28*s_GSF_s*s_Fam*s_Foffset*Fsurf!C28*s_EF_w*(1/365)*s_ET_w*(1/24)*s_ED_w))*1,".")</f>
        <v>4.1869802122168062E-7</v>
      </c>
      <c r="M28" s="96">
        <f>IFERROR((s_TR/(up_Rad_Spec!K28*s_GSF_s*s_Fam*s_Foffset*Fsurf!C28*s_EF_w*(1/365)*s_ET_w*(1/24)*s_ED_w))*1,".")</f>
        <v>4.1869802122168062E-7</v>
      </c>
      <c r="N28" s="96">
        <f>IFERROR((s_TR/(up_Rad_Spec!F28*s_GSF_s*s_Fam*s_Foffset*ACF!D28*s_ET_w*(1/24)*s_EF_w*(1/365)*s_ED_w))*1,".")</f>
        <v>4.2269832078749282E-7</v>
      </c>
      <c r="O28" s="96">
        <f>IFERROR((s_TR/(up_Rad_Spec!M28*s_GSF_s*s_Fam*s_Foffset*ACF!E28*s_ET_w*(1/24)*s_EF_w*(1/365)*s_ED_w))*1,".")</f>
        <v>4.2777641277641289E-7</v>
      </c>
      <c r="P28" s="96">
        <f>IFERROR((s_TR/(up_Rad_Spec!N28*s_GSF_s*s_Fam*s_Foffset*ACF!F28*s_ET_w*(1/24)*s_EF_w*(1/365)*s_ED_w))*1,".")</f>
        <v>4.2284794851166515E-7</v>
      </c>
      <c r="Q28" s="96">
        <f>IFERROR((s_TR/(up_Rad_Spec!O28*s_GSF_s*s_Fam*s_Foffset*ACF!G28*s_ET_w*(1/24)*s_EF_w*(1/365)*s_ED_w))*1,".")</f>
        <v>4.3583683921712073E-7</v>
      </c>
      <c r="R28" s="96">
        <f>IFERROR((s_TR/(up_Rad_Spec!K28*s_GSF_s*s_Fam*s_Foffset*ACF!C28*s_ET_w*(1/24)*s_EF_w*(1/365)*s_ED_w))*1,".")</f>
        <v>4.5885714285714306E-7</v>
      </c>
    </row>
    <row r="29" spans="1:18">
      <c r="A29" s="90" t="s">
        <v>52</v>
      </c>
      <c r="B29" s="97" t="s">
        <v>24</v>
      </c>
      <c r="C29" s="96">
        <f>IFERROR((s_TR/(k_decay_w*up_Rad_Spec!I29*s_IFD_w*s_EF_w*s_ED_w))*1,".")</f>
        <v>1.3584532365070731E-11</v>
      </c>
      <c r="D29" s="96">
        <f>IFERROR((s_TR/(k_decay_w*up_Rad_Spec!G29*s_IRA_w*(1/s_PEFm_up)*s_SLF*s_ET_w*s_EF_w*s_ED_w))*1,".")</f>
        <v>2.0440992443600236E-13</v>
      </c>
      <c r="E29" s="96">
        <f>IFERROR((s_TR/(k_decay_w*up_Rad_Spec!G29*s_IRA_w*(1/s_PEF)*s_SLF*s_ET_w*s_EF_w*s_ED_w))*1,".")</f>
        <v>1.7029913786274649E-10</v>
      </c>
      <c r="F29" s="96">
        <f>IFERROR((s_TR/(k_decay_w*up_Rad_Spec!K29*s_GSF_s*s_Fam*s_Foffset*ACF!C29*s_ET_w*(1/24)*s_EF_w*(1/365)*s_ED_w))*1,".")</f>
        <v>2.2959659647507908E-6</v>
      </c>
      <c r="G29" s="96">
        <f t="shared" si="22"/>
        <v>1.2580896773265031E-11</v>
      </c>
      <c r="H29" s="96">
        <f t="shared" si="23"/>
        <v>2.0137969485888337E-13</v>
      </c>
      <c r="I29" s="108" t="str">
        <f>IFERROR((s_TR/(up_Rad_Spec!F29*s_GSF_s*s_Fam*s_Foffset*Fsurf!C29*s_EF_w*(1/365)*s_ET_w*(1/24)*s_ED_w))*1,".")</f>
        <v>.</v>
      </c>
      <c r="J29" s="96" t="str">
        <f>IFERROR((s_TR/(up_Rad_Spec!M29*s_GSF_s*s_Fam*s_Foffset*Fsurf!C29*s_EF_w*(1/365)*s_ET_w*(1/24)*s_ED_w))*1,".")</f>
        <v>.</v>
      </c>
      <c r="K29" s="96" t="str">
        <f>IFERROR((s_TR/(up_Rad_Spec!N29*s_GSF_s*s_Fam*s_Foffset*Fsurf!C29*s_EF_w*(1/365)*s_ET_w*(1/24)*s_ED_w))*1,".")</f>
        <v>.</v>
      </c>
      <c r="L29" s="96" t="str">
        <f>IFERROR((s_TR/(up_Rad_Spec!O29*s_GSF_s*s_Fam*s_Foffset*Fsurf!C29*s_EF_w*(1/365)*s_ET_w*(1/24)*s_ED_w))*1,".")</f>
        <v>.</v>
      </c>
      <c r="M29" s="96" t="str">
        <f>IFERROR((s_TR/(up_Rad_Spec!K29*s_GSF_s*s_Fam*s_Foffset*Fsurf!C29*s_EF_w*(1/365)*s_ET_w*(1/24)*s_ED_w))*1,".")</f>
        <v>.</v>
      </c>
      <c r="N29" s="96">
        <f>IFERROR((s_TR/(up_Rad_Spec!F29*s_GSF_s*s_Fam*s_Foffset*ACF!D29*s_ET_w*(1/24)*s_EF_w*(1/365)*s_ED_w))*1,".")</f>
        <v>4.2429210134128206E-7</v>
      </c>
      <c r="O29" s="96">
        <f>IFERROR((s_TR/(up_Rad_Spec!M29*s_GSF_s*s_Fam*s_Foffset*ACF!E29*s_ET_w*(1/24)*s_EF_w*(1/365)*s_ED_w))*1,".")</f>
        <v>4.2333014354066982E-7</v>
      </c>
      <c r="P29" s="96">
        <f>IFERROR((s_TR/(up_Rad_Spec!N29*s_GSF_s*s_Fam*s_Foffset*ACF!F29*s_ET_w*(1/24)*s_EF_w*(1/365)*s_ED_w))*1,".")</f>
        <v>4.2221003134796248E-7</v>
      </c>
      <c r="Q29" s="96">
        <f>IFERROR((s_TR/(up_Rad_Spec!O29*s_GSF_s*s_Fam*s_Foffset*ACF!G29*s_ET_w*(1/24)*s_EF_w*(1/365)*s_ED_w))*1,".")</f>
        <v>4.2636083916083905E-7</v>
      </c>
      <c r="R29" s="96">
        <f>IFERROR((s_TR/(up_Rad_Spec!K29*s_GSF_s*s_Fam*s_Foffset*ACF!C29*s_ET_w*(1/24)*s_EF_w*(1/365)*s_ED_w))*1,".")</f>
        <v>4.5609917355371897E-7</v>
      </c>
    </row>
    <row r="30" spans="1:18">
      <c r="A30" s="90" t="s">
        <v>53</v>
      </c>
      <c r="B30" s="91" t="s">
        <v>24</v>
      </c>
      <c r="C30" s="96">
        <f>IFERROR((s_TR/(k_decay_w*up_Rad_Spec!I30*s_IFD_w*s_EF_w*s_ED_w))*1,".")</f>
        <v>1.3584532365070731E-11</v>
      </c>
      <c r="D30" s="96">
        <f>IFERROR((s_TR/(k_decay_w*up_Rad_Spec!G30*s_IRA_w*(1/s_PEFm_up)*s_SLF*s_ET_w*s_EF_w*s_ED_w))*1,".")</f>
        <v>2.0440992443600236E-13</v>
      </c>
      <c r="E30" s="96">
        <f>IFERROR((s_TR/(k_decay_w*up_Rad_Spec!G30*s_IRA_w*(1/s_PEF)*s_SLF*s_ET_w*s_EF_w*s_ED_w))*1,".")</f>
        <v>1.7029913786274649E-10</v>
      </c>
      <c r="F30" s="96">
        <f>IFERROR((s_TR/(k_decay_w*up_Rad_Spec!K30*s_GSF_s*s_Fam*s_Foffset*ACF!C30*s_ET_w*(1/24)*s_EF_w*(1/365)*s_ED_w))*1,".")</f>
        <v>2.0044147311316416E-6</v>
      </c>
      <c r="G30" s="96">
        <f t="shared" si="22"/>
        <v>1.2580886745948986E-11</v>
      </c>
      <c r="H30" s="96">
        <f t="shared" si="23"/>
        <v>2.0137969228971125E-13</v>
      </c>
      <c r="I30" s="108">
        <f>IFERROR((s_TR/(up_Rad_Spec!F30*s_GSF_s*s_Fam*s_Foffset*Fsurf!C30*s_EF_w*(1/365)*s_ET_w*(1/24)*s_ED_w))*1,".")</f>
        <v>3.2962071041541253E-7</v>
      </c>
      <c r="J30" s="96">
        <f>IFERROR((s_TR/(up_Rad_Spec!M30*s_GSF_s*s_Fam*s_Foffset*Fsurf!C30*s_EF_w*(1/365)*s_ET_w*(1/24)*s_ED_w))*1,".")</f>
        <v>3.2962071041541253E-7</v>
      </c>
      <c r="K30" s="96">
        <f>IFERROR((s_TR/(up_Rad_Spec!N30*s_GSF_s*s_Fam*s_Foffset*Fsurf!C30*s_EF_w*(1/365)*s_ET_w*(1/24)*s_ED_w))*1,".")</f>
        <v>3.2962071041541253E-7</v>
      </c>
      <c r="L30" s="96">
        <f>IFERROR((s_TR/(up_Rad_Spec!O30*s_GSF_s*s_Fam*s_Foffset*Fsurf!C30*s_EF_w*(1/365)*s_ET_w*(1/24)*s_ED_w))*1,".")</f>
        <v>3.2962071041541253E-7</v>
      </c>
      <c r="M30" s="96">
        <f>IFERROR((s_TR/(up_Rad_Spec!K30*s_GSF_s*s_Fam*s_Foffset*Fsurf!C30*s_EF_w*(1/365)*s_ET_w*(1/24)*s_ED_w))*1,".")</f>
        <v>3.2962071041541253E-7</v>
      </c>
      <c r="N30" s="96">
        <f>IFERROR((s_TR/(up_Rad_Spec!F30*s_GSF_s*s_Fam*s_Foffset*ACF!D30*s_ET_w*(1/24)*s_EF_w*(1/365)*s_ED_w))*1,".")</f>
        <v>3.9818181818181828E-7</v>
      </c>
      <c r="O30" s="96">
        <f>IFERROR((s_TR/(up_Rad_Spec!M30*s_GSF_s*s_Fam*s_Foffset*ACF!E30*s_ET_w*(1/24)*s_EF_w*(1/365)*s_ED_w))*1,".")</f>
        <v>4.0639175257731958E-7</v>
      </c>
      <c r="P30" s="96">
        <f>IFERROR((s_TR/(up_Rad_Spec!N30*s_GSF_s*s_Fam*s_Foffset*ACF!F30*s_ET_w*(1/24)*s_EF_w*(1/365)*s_ED_w))*1,".")</f>
        <v>4.1005940082644618E-7</v>
      </c>
      <c r="Q30" s="96">
        <f>IFERROR((s_TR/(up_Rad_Spec!O30*s_GSF_s*s_Fam*s_Foffset*ACF!G30*s_ET_w*(1/24)*s_EF_w*(1/365)*s_ED_w))*1,".")</f>
        <v>4.1423753665689178E-7</v>
      </c>
      <c r="R30" s="96">
        <f>IFERROR((s_TR/(up_Rad_Spec!K30*s_GSF_s*s_Fam*s_Foffset*ACF!C30*s_ET_w*(1/24)*s_EF_w*(1/365)*s_ED_w))*1,".")</f>
        <v>3.9818181818181828E-7</v>
      </c>
    </row>
    <row r="31" spans="1:18">
      <c r="A31" s="98" t="s">
        <v>25</v>
      </c>
      <c r="B31" s="98" t="s">
        <v>24</v>
      </c>
      <c r="C31" s="109">
        <f t="shared" ref="C31:H31" si="24">1/SUM(1/C32,1/C33,1/C34,1/C35,1/C36,1/C37,1/C38,1/C39,1/C40,1/C41,1/C42,1/C43,1/C44)</f>
        <v>1.1320783261056773E-12</v>
      </c>
      <c r="D31" s="109">
        <f t="shared" si="24"/>
        <v>1.7034671409809157E-14</v>
      </c>
      <c r="E31" s="109">
        <f t="shared" si="24"/>
        <v>1.4192020582513017E-11</v>
      </c>
      <c r="F31" s="109">
        <f t="shared" si="24"/>
        <v>1.7645190415662094E-7</v>
      </c>
      <c r="G31" s="109">
        <f t="shared" si="24"/>
        <v>1.0484390330142916E-12</v>
      </c>
      <c r="H31" s="109">
        <f t="shared" si="24"/>
        <v>1.6782144578415924E-14</v>
      </c>
      <c r="I31" s="109">
        <f>1/SUM(1/I32,1/I33,1/I34,1/I35,1/I36,1/I37,1/I38,1/I39,1/I40,1/I41,1/I43,1/I44)</f>
        <v>3.2205915093140087E-8</v>
      </c>
      <c r="J31" s="109">
        <f t="shared" ref="J31:M31" si="25">1/SUM(1/J32,1/J33,1/J34,1/J35,1/J36,1/J37,1/J38,1/J39,1/J40,1/J41,1/J43,1/J44)</f>
        <v>3.2205915093140087E-8</v>
      </c>
      <c r="K31" s="109">
        <f t="shared" si="25"/>
        <v>3.2205915093140087E-8</v>
      </c>
      <c r="L31" s="109">
        <f t="shared" si="25"/>
        <v>3.2205915093140087E-8</v>
      </c>
      <c r="M31" s="109">
        <f t="shared" si="25"/>
        <v>3.2205915093140087E-8</v>
      </c>
      <c r="N31" s="109">
        <f t="shared" ref="N31:R31" si="26">1/SUM(1/N32,1/N33,1/N34,1/N35,1/N36,1/N37,1/N38,1/N39,1/N40,1/N41,1/N42,1/N43,1/N44)</f>
        <v>3.5816705544359704E-8</v>
      </c>
      <c r="O31" s="109">
        <f t="shared" si="26"/>
        <v>3.5540694364884187E-8</v>
      </c>
      <c r="P31" s="109">
        <f t="shared" si="26"/>
        <v>3.5844976651754478E-8</v>
      </c>
      <c r="Q31" s="109">
        <f t="shared" si="26"/>
        <v>3.627969730217106E-8</v>
      </c>
      <c r="R31" s="109">
        <f t="shared" si="26"/>
        <v>3.5052596115705177E-8</v>
      </c>
    </row>
    <row r="32" spans="1:18">
      <c r="A32" s="101" t="s">
        <v>303</v>
      </c>
      <c r="B32" s="102">
        <v>1</v>
      </c>
      <c r="C32" s="110">
        <f>IFERROR(C3/$B32,0)</f>
        <v>1.3584532365070731E-11</v>
      </c>
      <c r="D32" s="110">
        <f>IFERROR(D3/$B32,0)</f>
        <v>2.0440992443600236E-13</v>
      </c>
      <c r="E32" s="110">
        <f>IFERROR(E3/$B32,0)</f>
        <v>1.7029913786274649E-10</v>
      </c>
      <c r="F32" s="110">
        <f>IFERROR(F3/$B32,0)</f>
        <v>2.0332552308601561E-6</v>
      </c>
      <c r="G32" s="103">
        <f t="shared" ref="G32:G44" si="27">(IF(AND(C32&lt;&gt;0,E32&lt;&gt;0,F32&lt;&gt;0),1/((1/C32)+(1/E32)+(1/F32)),IF(AND(C32&lt;&gt;0,E32&lt;&gt;0,F32=0), 1/((1/C32)+(1/E32)),IF(AND(C32&lt;&gt;0,E32=0,F32&lt;&gt;0),1/((1/C32)+(1/F32)),IF(AND(C32=0,E32&lt;&gt;0,F32&lt;&gt;0),1/((1/E32)+(1/F32)),IF(AND(C32&lt;&gt;0,E32=0,F32=0),1/(1/C32),IF(AND(C32=0,E32&lt;&gt;0,F32=0),1/(1/E32),IF(AND(C32=0,E32=0,F32&lt;&gt;0),1/(1/F32),IF(AND(C32=0,E32=0,F32=0),0)))))))))</f>
        <v>1.258088786602073E-11</v>
      </c>
      <c r="H32" s="103">
        <f t="shared" ref="H32:H44" si="28">(IF(AND(C32&lt;&gt;0,D32&lt;&gt;0,F32&lt;&gt;0),1/((1/C32)+(1/D32)+(1/F32)),IF(AND(C32&lt;&gt;0,D32&lt;&gt;0,F32=0), 1/((1/C32)+(1/D32)),IF(AND(C32&lt;&gt;0,D32=0,F32&lt;&gt;0),1/((1/C32)+(1/F32)),IF(AND(C32=0,D32&lt;&gt;0,F32&lt;&gt;0),1/((1/D32)+(1/F32)),IF(AND(C32&lt;&gt;0,D32=0,F32=0),1/(1/C32),IF(AND(C32=0,D32&lt;&gt;0,F32=0),1/(1/D32),IF(AND(C32=0,D32=0,F32&lt;&gt;0),1/(1/F32),IF(AND(C32=0,D32=0,F32=0),0)))))))))</f>
        <v>2.0137969257669324E-13</v>
      </c>
      <c r="I32" s="110">
        <f>IFERROR(I3/$B32,0)</f>
        <v>3.3376514516497753E-7</v>
      </c>
      <c r="J32" s="110">
        <f>IFERROR(J3/$B32,0)</f>
        <v>3.3376514516497753E-7</v>
      </c>
      <c r="K32" s="110">
        <f>IFERROR(K3/$B32,0)</f>
        <v>3.3376514516497753E-7</v>
      </c>
      <c r="L32" s="110">
        <f>IFERROR(L3/$B32,0)</f>
        <v>3.3376514516497753E-7</v>
      </c>
      <c r="M32" s="110">
        <f>IFERROR(M3/$B32,0)</f>
        <v>3.3376514516497753E-7</v>
      </c>
      <c r="N32" s="110">
        <f>IFERROR(N3/$B32,0)</f>
        <v>4.1595779220779233E-7</v>
      </c>
      <c r="O32" s="110">
        <f>IFERROR(O3/$B32,0)</f>
        <v>4.2770990806945881E-7</v>
      </c>
      <c r="P32" s="110">
        <f>IFERROR(P3/$B32,0)</f>
        <v>4.4217980914113517E-7</v>
      </c>
      <c r="Q32" s="110">
        <f>IFERROR(Q3/$B32,0)</f>
        <v>4.5580656631504071E-7</v>
      </c>
      <c r="R32" s="110">
        <f>IFERROR(R3/$B32,0)</f>
        <v>4.0391105297580146E-7</v>
      </c>
    </row>
    <row r="33" spans="1:18">
      <c r="A33" s="101" t="s">
        <v>304</v>
      </c>
      <c r="B33" s="102">
        <v>1</v>
      </c>
      <c r="C33" s="110">
        <f>IFERROR(C13/$B33,0)</f>
        <v>1.3584532365070731E-11</v>
      </c>
      <c r="D33" s="110">
        <f>IFERROR(D13/$B33,0)</f>
        <v>2.0440992443600236E-13</v>
      </c>
      <c r="E33" s="110">
        <f>IFERROR(E13/$B33,0)</f>
        <v>1.7029913786274649E-10</v>
      </c>
      <c r="F33" s="110">
        <f>IFERROR(F13/$B33,0)</f>
        <v>2.0252940512475954E-6</v>
      </c>
      <c r="G33" s="103">
        <f t="shared" si="27"/>
        <v>1.2580887560021728E-11</v>
      </c>
      <c r="H33" s="103">
        <f t="shared" si="28"/>
        <v>2.0137969249829095E-13</v>
      </c>
      <c r="I33" s="110">
        <f>IFERROR(I13/$B33,0)</f>
        <v>3.3460656990068761E-7</v>
      </c>
      <c r="J33" s="110">
        <f>IFERROR(J13/$B33,0)</f>
        <v>3.3460656990068761E-7</v>
      </c>
      <c r="K33" s="110">
        <f>IFERROR(K13/$B33,0)</f>
        <v>3.3460656990068761E-7</v>
      </c>
      <c r="L33" s="110">
        <f>IFERROR(L13/$B33,0)</f>
        <v>3.3460656990068761E-7</v>
      </c>
      <c r="M33" s="110">
        <f>IFERROR(M13/$B33,0)</f>
        <v>3.3460656990068761E-7</v>
      </c>
      <c r="N33" s="110">
        <f>IFERROR(N13/$B33,0)</f>
        <v>4.0408080808080845E-7</v>
      </c>
      <c r="O33" s="110">
        <f>IFERROR(O13/$B33,0)</f>
        <v>4.1820213306246829E-7</v>
      </c>
      <c r="P33" s="110">
        <f>IFERROR(P13/$B33,0)</f>
        <v>4.2591587516960639E-7</v>
      </c>
      <c r="Q33" s="110">
        <f>IFERROR(Q13/$B33,0)</f>
        <v>4.2485204572161103E-7</v>
      </c>
      <c r="R33" s="110">
        <f>IFERROR(R13/$B33,0)</f>
        <v>4.0232954545454532E-7</v>
      </c>
    </row>
    <row r="34" spans="1:18">
      <c r="A34" s="101" t="s">
        <v>305</v>
      </c>
      <c r="B34" s="102">
        <v>1</v>
      </c>
      <c r="C34" s="110">
        <f>IFERROR(C14/$B34,0)</f>
        <v>1.3584532365070731E-11</v>
      </c>
      <c r="D34" s="110">
        <f>IFERROR(D14/$B34,0)</f>
        <v>2.0440992443600236E-13</v>
      </c>
      <c r="E34" s="110">
        <f>IFERROR(E14/$B34,0)</f>
        <v>1.7029913786274649E-10</v>
      </c>
      <c r="F34" s="110">
        <f>IFERROR(F14/$B34,0)</f>
        <v>2.1505699719433256E-6</v>
      </c>
      <c r="G34" s="103">
        <f t="shared" si="27"/>
        <v>1.2580892112508134E-11</v>
      </c>
      <c r="H34" s="103">
        <f t="shared" si="28"/>
        <v>2.0137969366471719E-13</v>
      </c>
      <c r="I34" s="110">
        <f>IFERROR(I14/$B34,0)</f>
        <v>3.6496958586784438E-7</v>
      </c>
      <c r="J34" s="110">
        <f>IFERROR(J14/$B34,0)</f>
        <v>3.6496958586784438E-7</v>
      </c>
      <c r="K34" s="110">
        <f>IFERROR(K14/$B34,0)</f>
        <v>3.6496958586784438E-7</v>
      </c>
      <c r="L34" s="110">
        <f>IFERROR(L14/$B34,0)</f>
        <v>3.6496958586784438E-7</v>
      </c>
      <c r="M34" s="110">
        <f>IFERROR(M14/$B34,0)</f>
        <v>3.6496958586784438E-7</v>
      </c>
      <c r="N34" s="110">
        <f>IFERROR(N14/$B34,0)</f>
        <v>4.3181344203241991E-7</v>
      </c>
      <c r="O34" s="110">
        <f>IFERROR(O14/$B34,0)</f>
        <v>4.2945264159923872E-7</v>
      </c>
      <c r="P34" s="110">
        <f>IFERROR(P14/$B34,0)</f>
        <v>4.2795242141036566E-7</v>
      </c>
      <c r="Q34" s="110">
        <f>IFERROR(Q14/$B34,0)</f>
        <v>4.4759646827992164E-7</v>
      </c>
      <c r="R34" s="110">
        <f>IFERROR(R14/$B34,0)</f>
        <v>4.2721590909090926E-7</v>
      </c>
    </row>
    <row r="35" spans="1:18">
      <c r="A35" s="101" t="s">
        <v>306</v>
      </c>
      <c r="B35" s="102">
        <v>1</v>
      </c>
      <c r="C35" s="110">
        <f>IFERROR(C30/$B35,0)</f>
        <v>1.3584532365070731E-11</v>
      </c>
      <c r="D35" s="110">
        <f>IFERROR(D30/$B35,0)</f>
        <v>2.0440992443600236E-13</v>
      </c>
      <c r="E35" s="110">
        <f>IFERROR(E30/$B35,0)</f>
        <v>1.7029913786274649E-10</v>
      </c>
      <c r="F35" s="110">
        <f>IFERROR(F30/$B35,0)</f>
        <v>2.0044147311316416E-6</v>
      </c>
      <c r="G35" s="103">
        <f t="shared" si="27"/>
        <v>1.2580886745948986E-11</v>
      </c>
      <c r="H35" s="103">
        <f t="shared" si="28"/>
        <v>2.0137969228971125E-13</v>
      </c>
      <c r="I35" s="110">
        <f>IFERROR(I30/$B35,0)</f>
        <v>3.2962071041541253E-7</v>
      </c>
      <c r="J35" s="110">
        <f>IFERROR(J30/$B35,0)</f>
        <v>3.2962071041541253E-7</v>
      </c>
      <c r="K35" s="110">
        <f>IFERROR(K30/$B35,0)</f>
        <v>3.2962071041541253E-7</v>
      </c>
      <c r="L35" s="110">
        <f>IFERROR(L30/$B35,0)</f>
        <v>3.2962071041541253E-7</v>
      </c>
      <c r="M35" s="110">
        <f>IFERROR(M30/$B35,0)</f>
        <v>3.2962071041541253E-7</v>
      </c>
      <c r="N35" s="110">
        <f>IFERROR(N30/$B35,0)</f>
        <v>3.9818181818181828E-7</v>
      </c>
      <c r="O35" s="110">
        <f>IFERROR(O30/$B35,0)</f>
        <v>4.0639175257731958E-7</v>
      </c>
      <c r="P35" s="110">
        <f>IFERROR(P30/$B35,0)</f>
        <v>4.1005940082644618E-7</v>
      </c>
      <c r="Q35" s="110">
        <f>IFERROR(Q30/$B35,0)</f>
        <v>4.1423753665689178E-7</v>
      </c>
      <c r="R35" s="110">
        <f>IFERROR(R30/$B35,0)</f>
        <v>3.9818181818181828E-7</v>
      </c>
    </row>
    <row r="36" spans="1:18">
      <c r="A36" s="101" t="s">
        <v>307</v>
      </c>
      <c r="B36" s="102">
        <v>1</v>
      </c>
      <c r="C36" s="110">
        <f>IFERROR(C26/$B36,0)</f>
        <v>1.3584532365070731E-11</v>
      </c>
      <c r="D36" s="110">
        <f>IFERROR(D26/$B36,0)</f>
        <v>2.0440992443600236E-13</v>
      </c>
      <c r="E36" s="110">
        <f>IFERROR(E26/$B36,0)</f>
        <v>1.7029913786274649E-10</v>
      </c>
      <c r="F36" s="110">
        <f>IFERROR(F26/$B36,0)</f>
        <v>2.0549993300245552E-6</v>
      </c>
      <c r="G36" s="103">
        <f t="shared" si="27"/>
        <v>1.2580888689704384E-11</v>
      </c>
      <c r="H36" s="103">
        <f t="shared" si="28"/>
        <v>2.013796927877354E-13</v>
      </c>
      <c r="I36" s="110">
        <f>IFERROR(I26/$B36,0)</f>
        <v>3.4032634032634034E-7</v>
      </c>
      <c r="J36" s="110">
        <f>IFERROR(J26/$B36,0)</f>
        <v>3.4032634032634034E-7</v>
      </c>
      <c r="K36" s="110">
        <f>IFERROR(K26/$B36,0)</f>
        <v>3.4032634032634034E-7</v>
      </c>
      <c r="L36" s="110">
        <f>IFERROR(L26/$B36,0)</f>
        <v>3.4032634032634034E-7</v>
      </c>
      <c r="M36" s="110">
        <f>IFERROR(M26/$B36,0)</f>
        <v>3.4032634032634034E-7</v>
      </c>
      <c r="N36" s="110">
        <f>IFERROR(N26/$B36,0)</f>
        <v>4.1849721706864563E-7</v>
      </c>
      <c r="O36" s="110">
        <f>IFERROR(O26/$B36,0)</f>
        <v>4.3297440423654028E-7</v>
      </c>
      <c r="P36" s="110">
        <f>IFERROR(P26/$B36,0)</f>
        <v>4.3720363636363636E-7</v>
      </c>
      <c r="Q36" s="110">
        <f>IFERROR(Q26/$B36,0)</f>
        <v>4.3302272727272702E-7</v>
      </c>
      <c r="R36" s="110">
        <f>IFERROR(R26/$B36,0)</f>
        <v>4.0823057069113876E-7</v>
      </c>
    </row>
    <row r="37" spans="1:18">
      <c r="A37" s="101" t="s">
        <v>308</v>
      </c>
      <c r="B37" s="102">
        <v>1</v>
      </c>
      <c r="C37" s="110">
        <f>IFERROR(C22/$B37,0)</f>
        <v>1.3584532365070731E-11</v>
      </c>
      <c r="D37" s="110">
        <f>IFERROR(D22/$B37,0)</f>
        <v>2.0440992443600236E-13</v>
      </c>
      <c r="E37" s="110">
        <f>IFERROR(E22/$B37,0)</f>
        <v>1.7029913786274649E-10</v>
      </c>
      <c r="F37" s="110">
        <f>IFERROR(F22/$B37,0)</f>
        <v>2.0298228051882409E-6</v>
      </c>
      <c r="G37" s="103">
        <f t="shared" si="27"/>
        <v>1.2580887734385026E-11</v>
      </c>
      <c r="H37" s="103">
        <f t="shared" si="28"/>
        <v>2.0137969254296587E-13</v>
      </c>
      <c r="I37" s="110">
        <f>IFERROR(I22/$B37,0)</f>
        <v>3.4032634032634034E-7</v>
      </c>
      <c r="J37" s="110">
        <f>IFERROR(J22/$B37,0)</f>
        <v>3.4032634032634034E-7</v>
      </c>
      <c r="K37" s="110">
        <f>IFERROR(K22/$B37,0)</f>
        <v>3.4032634032634034E-7</v>
      </c>
      <c r="L37" s="110">
        <f>IFERROR(L22/$B37,0)</f>
        <v>3.4032634032634034E-7</v>
      </c>
      <c r="M37" s="110">
        <f>IFERROR(M22/$B37,0)</f>
        <v>3.4032634032634034E-7</v>
      </c>
      <c r="N37" s="110">
        <f>IFERROR(N22/$B37,0)</f>
        <v>4.5855131964809403E-7</v>
      </c>
      <c r="O37" s="110">
        <f>IFERROR(O22/$B37,0)</f>
        <v>4.0267259056732786E-7</v>
      </c>
      <c r="P37" s="110">
        <f>IFERROR(P22/$B37,0)</f>
        <v>4.1696397941680959E-7</v>
      </c>
      <c r="Q37" s="110">
        <f>IFERROR(Q22/$B37,0)</f>
        <v>4.1580965909090892E-7</v>
      </c>
      <c r="R37" s="110">
        <f>IFERROR(R22/$B37,0)</f>
        <v>4.0322919334186951E-7</v>
      </c>
    </row>
    <row r="38" spans="1:18">
      <c r="A38" s="101" t="s">
        <v>309</v>
      </c>
      <c r="B38" s="102">
        <v>1</v>
      </c>
      <c r="C38" s="110">
        <f>IFERROR(C2/$B38,0)</f>
        <v>1.3584532365070731E-11</v>
      </c>
      <c r="D38" s="110">
        <f>IFERROR(D2/$B38,0)</f>
        <v>2.0440992443600236E-13</v>
      </c>
      <c r="E38" s="110">
        <f>IFERROR(E2/$B38,0)</f>
        <v>1.7029913786274649E-10</v>
      </c>
      <c r="F38" s="110">
        <f>IFERROR(F2/$B38,0)</f>
        <v>2.042904231138601E-6</v>
      </c>
      <c r="G38" s="103">
        <f t="shared" si="27"/>
        <v>1.2580888233696497E-11</v>
      </c>
      <c r="H38" s="103">
        <f t="shared" si="28"/>
        <v>2.0137969267089821E-13</v>
      </c>
      <c r="I38" s="110">
        <f>IFERROR(I2/$B38,0)</f>
        <v>3.4003571151308123E-7</v>
      </c>
      <c r="J38" s="110">
        <f>IFERROR(J2/$B38,0)</f>
        <v>3.4003571151308123E-7</v>
      </c>
      <c r="K38" s="110">
        <f>IFERROR(K2/$B38,0)</f>
        <v>3.4003571151308123E-7</v>
      </c>
      <c r="L38" s="110">
        <f>IFERROR(L2/$B38,0)</f>
        <v>3.4003571151308123E-7</v>
      </c>
      <c r="M38" s="110">
        <f>IFERROR(M2/$B38,0)</f>
        <v>3.4003571151308123E-7</v>
      </c>
      <c r="N38" s="110">
        <f>IFERROR(N2/$B38,0)</f>
        <v>4.2273137388926874E-7</v>
      </c>
      <c r="O38" s="110">
        <f>IFERROR(O2/$B38,0)</f>
        <v>4.2736792003807701E-7</v>
      </c>
      <c r="P38" s="110">
        <f>IFERROR(P2/$B38,0)</f>
        <v>4.3539507221750193E-7</v>
      </c>
      <c r="Q38" s="110">
        <f>IFERROR(Q2/$B38,0)</f>
        <v>4.3429144385026729E-7</v>
      </c>
      <c r="R38" s="110">
        <f>IFERROR(R2/$B38,0)</f>
        <v>4.0582785014099643E-7</v>
      </c>
    </row>
    <row r="39" spans="1:18">
      <c r="A39" s="101" t="s">
        <v>310</v>
      </c>
      <c r="B39" s="102">
        <v>1</v>
      </c>
      <c r="C39" s="110">
        <f>IFERROR(C11/$B39,0)</f>
        <v>1.3584532365070731E-11</v>
      </c>
      <c r="D39" s="110">
        <f>IFERROR(D11/$B39,0)</f>
        <v>2.0440992443600236E-13</v>
      </c>
      <c r="E39" s="110">
        <f>IFERROR(E11/$B39,0)</f>
        <v>1.7029913786274649E-10</v>
      </c>
      <c r="F39" s="110">
        <f>IFERROR(F11/$B39,0)</f>
        <v>2.1610096320013018E-6</v>
      </c>
      <c r="G39" s="103">
        <f t="shared" si="27"/>
        <v>1.2580892468056727E-11</v>
      </c>
      <c r="H39" s="103">
        <f t="shared" si="28"/>
        <v>2.013796937558149E-13</v>
      </c>
      <c r="I39" s="110">
        <f>IFERROR(I11/$B39,0)</f>
        <v>3.7423103212576901E-7</v>
      </c>
      <c r="J39" s="110">
        <f>IFERROR(J11/$B39,0)</f>
        <v>3.7423103212576901E-7</v>
      </c>
      <c r="K39" s="110">
        <f>IFERROR(K11/$B39,0)</f>
        <v>3.7423103212576901E-7</v>
      </c>
      <c r="L39" s="110">
        <f>IFERROR(L11/$B39,0)</f>
        <v>3.7423103212576901E-7</v>
      </c>
      <c r="M39" s="110">
        <f>IFERROR(M11/$B39,0)</f>
        <v>3.7423103212576901E-7</v>
      </c>
      <c r="N39" s="110">
        <f>IFERROR(N11/$B39,0)</f>
        <v>4.8350649350649347E-7</v>
      </c>
      <c r="O39" s="110">
        <f>IFERROR(O11/$B39,0)</f>
        <v>4.4708133971291872E-7</v>
      </c>
      <c r="P39" s="110">
        <f>IFERROR(P11/$B39,0)</f>
        <v>4.3828646173969912E-7</v>
      </c>
      <c r="Q39" s="110">
        <f>IFERROR(Q11/$B39,0)</f>
        <v>4.5228260869565239E-7</v>
      </c>
      <c r="R39" s="110">
        <f>IFERROR(R11/$B39,0)</f>
        <v>4.2928977272727283E-7</v>
      </c>
    </row>
    <row r="40" spans="1:18">
      <c r="A40" s="101" t="s">
        <v>311</v>
      </c>
      <c r="B40" s="102">
        <v>1</v>
      </c>
      <c r="C40" s="110">
        <f>IFERROR(C4/$B40,0)</f>
        <v>1.3584532365070731E-11</v>
      </c>
      <c r="D40" s="110">
        <f>IFERROR(D4/$B40,0)</f>
        <v>2.0440992443600236E-13</v>
      </c>
      <c r="E40" s="110">
        <f>IFERROR(E4/$B40,0)</f>
        <v>1.7029913786274649E-10</v>
      </c>
      <c r="F40" s="110">
        <f>IFERROR(F4/$B40,0)</f>
        <v>2.192531324021019E-6</v>
      </c>
      <c r="G40" s="103">
        <f t="shared" si="27"/>
        <v>1.2580893521060552E-11</v>
      </c>
      <c r="H40" s="103">
        <f t="shared" si="28"/>
        <v>2.0137969402561267E-13</v>
      </c>
      <c r="I40" s="110">
        <f>IFERROR(I4/$B40,0)</f>
        <v>3.9580697632387494E-7</v>
      </c>
      <c r="J40" s="110">
        <f>IFERROR(J4/$B40,0)</f>
        <v>3.9580697632387494E-7</v>
      </c>
      <c r="K40" s="110">
        <f>IFERROR(K4/$B40,0)</f>
        <v>3.9580697632387494E-7</v>
      </c>
      <c r="L40" s="110">
        <f>IFERROR(L4/$B40,0)</f>
        <v>3.9580697632387494E-7</v>
      </c>
      <c r="M40" s="110">
        <f>IFERROR(M4/$B40,0)</f>
        <v>3.9580697632387494E-7</v>
      </c>
      <c r="N40" s="110">
        <f>IFERROR(N4/$B40,0)</f>
        <v>4.6454545454545474E-7</v>
      </c>
      <c r="O40" s="110">
        <f>IFERROR(O4/$B40,0)</f>
        <v>4.3800000000000008E-7</v>
      </c>
      <c r="P40" s="110">
        <f>IFERROR(P4/$B40,0)</f>
        <v>4.3626877470355724E-7</v>
      </c>
      <c r="Q40" s="110">
        <f>IFERROR(Q4/$B40,0)</f>
        <v>4.4306543697848052E-7</v>
      </c>
      <c r="R40" s="110">
        <f>IFERROR(R4/$B40,0)</f>
        <v>4.3555163283318618E-7</v>
      </c>
    </row>
    <row r="41" spans="1:18">
      <c r="A41" s="101" t="s">
        <v>312</v>
      </c>
      <c r="B41" s="105">
        <v>0.99987999999999999</v>
      </c>
      <c r="C41" s="110">
        <f>IFERROR(C8/$B41,0)</f>
        <v>1.3586162704595282E-11</v>
      </c>
      <c r="D41" s="110">
        <f>IFERROR(D8/$B41,0)</f>
        <v>2.0443445657079085E-13</v>
      </c>
      <c r="E41" s="110">
        <f>IFERROR(E8/$B41,0)</f>
        <v>1.7031957621189193E-10</v>
      </c>
      <c r="F41" s="110">
        <f>IFERROR(F8/$B41,0)</f>
        <v>2.2602824743675E-6</v>
      </c>
      <c r="G41" s="103">
        <f t="shared" si="27"/>
        <v>1.2582405565194381E-11</v>
      </c>
      <c r="H41" s="103">
        <f t="shared" si="28"/>
        <v>2.0140386304144516E-13</v>
      </c>
      <c r="I41" s="110">
        <f>IFERROR(I8/$B41,0)</f>
        <v>3.9467750816105685E-7</v>
      </c>
      <c r="J41" s="110">
        <f>IFERROR(J8/$B41,0)</f>
        <v>3.9467750816105685E-7</v>
      </c>
      <c r="K41" s="110">
        <f>IFERROR(K8/$B41,0)</f>
        <v>3.9467750816105685E-7</v>
      </c>
      <c r="L41" s="110">
        <f>IFERROR(L8/$B41,0)</f>
        <v>3.9467750816105685E-7</v>
      </c>
      <c r="M41" s="110">
        <f>IFERROR(M8/$B41,0)</f>
        <v>3.9467750816105685E-7</v>
      </c>
      <c r="N41" s="110">
        <f>IFERROR(N8/$B41,0)</f>
        <v>4.0923042357247639E-7</v>
      </c>
      <c r="O41" s="110">
        <f>IFERROR(O8/$B41,0)</f>
        <v>4.2407818054891651E-7</v>
      </c>
      <c r="P41" s="110">
        <f>IFERROR(P8/$B41,0)</f>
        <v>4.2450871677282411E-7</v>
      </c>
      <c r="Q41" s="110">
        <f>IFERROR(Q8/$B41,0)</f>
        <v>4.4596690863012551E-7</v>
      </c>
      <c r="R41" s="110">
        <f>IFERROR(R8/$B41,0)</f>
        <v>4.4901056217045008E-7</v>
      </c>
    </row>
    <row r="42" spans="1:18">
      <c r="A42" s="101" t="s">
        <v>313</v>
      </c>
      <c r="B42" s="102">
        <v>0.97898250799999997</v>
      </c>
      <c r="C42" s="110">
        <f>IFERROR(C19/$B42,0)</f>
        <v>1.3876174757016936E-11</v>
      </c>
      <c r="D42" s="110">
        <f>IFERROR(D19/$B42,0)</f>
        <v>2.0879834191685309E-13</v>
      </c>
      <c r="E42" s="110">
        <f>IFERROR(E19/$B42,0)</f>
        <v>1.7395524074342961E-10</v>
      </c>
      <c r="F42" s="110">
        <f>IFERROR(F19/$B42,0)</f>
        <v>2.3268751717674037E-6</v>
      </c>
      <c r="G42" s="103">
        <f t="shared" si="27"/>
        <v>1.2850991846995039E-11</v>
      </c>
      <c r="H42" s="103">
        <f t="shared" si="28"/>
        <v>2.0570305707581236E-13</v>
      </c>
      <c r="I42" s="110">
        <f>IFERROR(I19/$B42,0)</f>
        <v>0</v>
      </c>
      <c r="J42" s="110">
        <f>IFERROR(J19/$B42,0)</f>
        <v>0</v>
      </c>
      <c r="K42" s="110">
        <f>IFERROR(K19/$B42,0)</f>
        <v>0</v>
      </c>
      <c r="L42" s="110">
        <f>IFERROR(L19/$B42,0)</f>
        <v>0</v>
      </c>
      <c r="M42" s="110">
        <f>IFERROR(M19/$B42,0)</f>
        <v>0</v>
      </c>
      <c r="N42" s="110">
        <f>IFERROR(N19/$B42,0)</f>
        <v>4.3401095707318712E-7</v>
      </c>
      <c r="O42" s="110">
        <f>IFERROR(O19/$B42,0)</f>
        <v>4.350375031359661E-7</v>
      </c>
      <c r="P42" s="110">
        <f>IFERROR(P19/$B42,0)</f>
        <v>4.3631065149508149E-7</v>
      </c>
      <c r="Q42" s="110">
        <f>IFERROR(Q19/$B42,0)</f>
        <v>4.2871568825329786E-7</v>
      </c>
      <c r="R42" s="110">
        <f>IFERROR(R19/$B42,0)</f>
        <v>4.6223936203730942E-7</v>
      </c>
    </row>
    <row r="43" spans="1:18">
      <c r="A43" s="101" t="s">
        <v>314</v>
      </c>
      <c r="B43" s="102">
        <v>2.0897492E-2</v>
      </c>
      <c r="C43" s="110">
        <f>IFERROR(C28/$B43,0)</f>
        <v>6.5005563179881736E-10</v>
      </c>
      <c r="D43" s="110">
        <f>IFERROR(D28/$B43,0)</f>
        <v>9.7815529459708539E-12</v>
      </c>
      <c r="E43" s="110">
        <f>IFERROR(E28/$B43,0)</f>
        <v>8.1492620197077467E-9</v>
      </c>
      <c r="F43" s="110">
        <f>IFERROR(F28/$B43,0)</f>
        <v>1.1053237186681987E-4</v>
      </c>
      <c r="G43" s="103">
        <f t="shared" si="27"/>
        <v>6.0202904672088291E-10</v>
      </c>
      <c r="H43" s="103">
        <f t="shared" si="28"/>
        <v>9.6365484894095207E-12</v>
      </c>
      <c r="I43" s="110">
        <f>IFERROR(I28/$B43,0)</f>
        <v>2.0035802440870926E-5</v>
      </c>
      <c r="J43" s="110">
        <f>IFERROR(J28/$B43,0)</f>
        <v>2.0035802440870926E-5</v>
      </c>
      <c r="K43" s="110">
        <f>IFERROR(K28/$B43,0)</f>
        <v>2.0035802440870926E-5</v>
      </c>
      <c r="L43" s="110">
        <f>IFERROR(L28/$B43,0)</f>
        <v>2.0035802440870926E-5</v>
      </c>
      <c r="M43" s="110">
        <f>IFERROR(M28/$B43,0)</f>
        <v>2.0035802440870926E-5</v>
      </c>
      <c r="N43" s="110">
        <f>IFERROR(N28/$B43,0)</f>
        <v>2.0227227304955675E-5</v>
      </c>
      <c r="O43" s="110">
        <f>IFERROR(O28/$B43,0)</f>
        <v>2.0470227373524674E-5</v>
      </c>
      <c r="P43" s="110">
        <f>IFERROR(P28/$B43,0)</f>
        <v>2.0234387385417597E-5</v>
      </c>
      <c r="Q43" s="110">
        <f>IFERROR(Q28/$B43,0)</f>
        <v>2.0855939995915333E-5</v>
      </c>
      <c r="R43" s="110">
        <f>IFERROR(R28/$B43,0)</f>
        <v>2.1957522120699608E-5</v>
      </c>
    </row>
    <row r="44" spans="1:18">
      <c r="A44" s="101" t="s">
        <v>315</v>
      </c>
      <c r="B44" s="102">
        <v>0.99987999999999999</v>
      </c>
      <c r="C44" s="110">
        <f>IFERROR(C15/$B44,0)</f>
        <v>1.3586162704595282E-11</v>
      </c>
      <c r="D44" s="110">
        <f>IFERROR(D15/$B44,0)</f>
        <v>2.0443445657079085E-13</v>
      </c>
      <c r="E44" s="110">
        <f>IFERROR(E15/$B44,0)</f>
        <v>1.7031957621189193E-10</v>
      </c>
      <c r="F44" s="110">
        <f>IFERROR(F15/$B44,0)</f>
        <v>2.2273947664071267E-6</v>
      </c>
      <c r="G44" s="103">
        <f t="shared" si="27"/>
        <v>1.2582404531002754E-11</v>
      </c>
      <c r="H44" s="103">
        <f t="shared" si="28"/>
        <v>2.0140386277646749E-13</v>
      </c>
      <c r="I44" s="110">
        <f>IFERROR(I15/$B44,0)</f>
        <v>3.7148284117024846E-7</v>
      </c>
      <c r="J44" s="110">
        <f>IFERROR(J15/$B44,0)</f>
        <v>3.7148284117024846E-7</v>
      </c>
      <c r="K44" s="110">
        <f>IFERROR(K15/$B44,0)</f>
        <v>3.7148284117024846E-7</v>
      </c>
      <c r="L44" s="110">
        <f>IFERROR(L15/$B44,0)</f>
        <v>3.7148284117024846E-7</v>
      </c>
      <c r="M44" s="110">
        <f>IFERROR(M15/$B44,0)</f>
        <v>3.7148284117024846E-7</v>
      </c>
      <c r="N44" s="110">
        <f>IFERROR(N15/$B44,0)</f>
        <v>4.4247733970500703E-7</v>
      </c>
      <c r="O44" s="110">
        <f>IFERROR(O15/$B44,0)</f>
        <v>4.4247733970500703E-7</v>
      </c>
      <c r="P44" s="110">
        <f>IFERROR(P15/$B44,0)</f>
        <v>4.4247733970500703E-7</v>
      </c>
      <c r="Q44" s="110">
        <f>IFERROR(Q15/$B44,0)</f>
        <v>4.4247733970500703E-7</v>
      </c>
      <c r="R44" s="110">
        <f>IFERROR(R15/$B44,0)</f>
        <v>4.4247733970500703E-7</v>
      </c>
    </row>
    <row r="45" spans="1:18">
      <c r="A45" s="98" t="s">
        <v>33</v>
      </c>
      <c r="B45" s="98" t="s">
        <v>24</v>
      </c>
      <c r="C45" s="109">
        <f t="shared" ref="C45:R45" si="29">IFERROR(IF(AND(C46&lt;&gt;0,C47&lt;&gt;0),1/SUM(1/C46,1/C47),IF(AND(C46&lt;&gt;0,C47=0),1/(1/C46),IF(AND(C46=0,C47&lt;&gt;0),1/(1/C47),IF(AND(C46=0,C47=0),".")))),".")</f>
        <v>6.9879641176501578E-12</v>
      </c>
      <c r="D45" s="109">
        <f t="shared" si="29"/>
        <v>1.0514967897777374E-13</v>
      </c>
      <c r="E45" s="109">
        <f t="shared" si="29"/>
        <v>8.7602887804333618E-11</v>
      </c>
      <c r="F45" s="109">
        <f t="shared" si="29"/>
        <v>1.1506850440966295E-6</v>
      </c>
      <c r="G45" s="109">
        <f t="shared" si="29"/>
        <v>6.4716870732780194E-12</v>
      </c>
      <c r="H45" s="109">
        <f t="shared" si="29"/>
        <v>1.0359091064905133E-13</v>
      </c>
      <c r="I45" s="109">
        <f t="shared" si="29"/>
        <v>1.9890889253607164E-7</v>
      </c>
      <c r="J45" s="109">
        <f t="shared" si="29"/>
        <v>1.9890889253607164E-7</v>
      </c>
      <c r="K45" s="109">
        <f t="shared" si="29"/>
        <v>1.9890889253607164E-7</v>
      </c>
      <c r="L45" s="109">
        <f t="shared" si="29"/>
        <v>1.9890889253607164E-7</v>
      </c>
      <c r="M45" s="109">
        <f t="shared" si="29"/>
        <v>1.9890889253607164E-7</v>
      </c>
      <c r="N45" s="109">
        <f t="shared" si="29"/>
        <v>2.31825498547133E-7</v>
      </c>
      <c r="O45" s="109">
        <f t="shared" si="29"/>
        <v>2.2175972754700716E-7</v>
      </c>
      <c r="P45" s="109">
        <f t="shared" si="29"/>
        <v>2.2193880519399725E-7</v>
      </c>
      <c r="Q45" s="109">
        <f t="shared" si="29"/>
        <v>2.2425381468679573E-7</v>
      </c>
      <c r="R45" s="109">
        <f t="shared" si="29"/>
        <v>2.285863578513732E-7</v>
      </c>
    </row>
    <row r="46" spans="1:18">
      <c r="A46" s="101" t="s">
        <v>316</v>
      </c>
      <c r="B46" s="102">
        <v>1</v>
      </c>
      <c r="C46" s="110">
        <f>IFERROR(C10/$B46,0)</f>
        <v>1.3584532365070731E-11</v>
      </c>
      <c r="D46" s="110">
        <f>IFERROR(D10/$B46,0)</f>
        <v>2.0440992443600236E-13</v>
      </c>
      <c r="E46" s="110">
        <f>IFERROR(E10/$B46,0)</f>
        <v>1.7029913786274649E-10</v>
      </c>
      <c r="F46" s="110">
        <f>IFERROR(F10/$B46,0)</f>
        <v>2.2143010904124428E-6</v>
      </c>
      <c r="G46" s="103">
        <f t="shared" ref="G46:G47" si="30">(IF(AND(C46&lt;&gt;0,E46&lt;&gt;0,F46&lt;&gt;0),1/((1/C46)+(1/E46)+(1/F46)),IF(AND(C46&lt;&gt;0,E46&lt;&gt;0,F46=0), 1/((1/C46)+(1/E46)),IF(AND(C46&lt;&gt;0,E46=0,F46&lt;&gt;0),1/((1/C46)+(1/F46)),IF(AND(C46=0,E46&lt;&gt;0,F46&lt;&gt;0),1/((1/E46)+(1/F46)),IF(AND(C46&lt;&gt;0,E46=0,F46=0),1/(1/C46),IF(AND(C46=0,E46&lt;&gt;0,F46=0),1/(1/E46),IF(AND(C46=0,E46=0,F46&lt;&gt;0),1/(1/F46),IF(AND(C46=0,E46=0,F46=0),0)))))))))</f>
        <v>1.2580894230792387E-11</v>
      </c>
      <c r="H46" s="103">
        <f t="shared" ref="H46:H47" si="31">(IF(AND(C46&lt;&gt;0,D46&lt;&gt;0,F46&lt;&gt;0),1/((1/C46)+(1/D46)+(1/F46)),IF(AND(C46&lt;&gt;0,D46&lt;&gt;0,F46=0), 1/((1/C46)+(1/D46)),IF(AND(C46&lt;&gt;0,D46=0,F46&lt;&gt;0),1/((1/C46)+(1/F46)),IF(AND(C46=0,D46&lt;&gt;0,F46&lt;&gt;0),1/((1/D46)+(1/F46)),IF(AND(C46&lt;&gt;0,D46=0,F46=0),1/(1/C46),IF(AND(C46=0,D46&lt;&gt;0,F46=0),1/(1/D46),IF(AND(C46=0,D46=0,F46&lt;&gt;0),1/(1/F46),IF(AND(C46=0,D46=0,F46=0),0)))))))))</f>
        <v>2.0137969420745819E-13</v>
      </c>
      <c r="I46" s="110">
        <f>IFERROR(I10/$B46,0)</f>
        <v>3.7143826322930801E-7</v>
      </c>
      <c r="J46" s="110">
        <f>IFERROR(J10/$B46,0)</f>
        <v>3.7143826322930801E-7</v>
      </c>
      <c r="K46" s="110">
        <f>IFERROR(K10/$B46,0)</f>
        <v>3.7143826322930801E-7</v>
      </c>
      <c r="L46" s="110">
        <f>IFERROR(L10/$B46,0)</f>
        <v>3.7143826322930801E-7</v>
      </c>
      <c r="M46" s="110">
        <f>IFERROR(M10/$B46,0)</f>
        <v>3.7143826322930801E-7</v>
      </c>
      <c r="N46" s="110">
        <f>IFERROR(N10/$B46,0)</f>
        <v>4.6644155844155841E-7</v>
      </c>
      <c r="O46" s="110">
        <f>IFERROR(O10/$B46,0)</f>
        <v>4.3610389610389594E-7</v>
      </c>
      <c r="P46" s="110">
        <f>IFERROR(P10/$B46,0)</f>
        <v>4.2908855697988958E-7</v>
      </c>
      <c r="Q46" s="110">
        <f>IFERROR(Q10/$B46,0)</f>
        <v>4.5575027382256293E-7</v>
      </c>
      <c r="R46" s="110">
        <f>IFERROR(R10/$B46,0)</f>
        <v>4.3987624940504527E-7</v>
      </c>
    </row>
    <row r="47" spans="1:18">
      <c r="A47" s="101" t="s">
        <v>317</v>
      </c>
      <c r="B47" s="102">
        <v>0.94399</v>
      </c>
      <c r="C47" s="110">
        <f>IFERROR(C6/$B47,0)</f>
        <v>1.4390546896758155E-11</v>
      </c>
      <c r="D47" s="110">
        <f>IFERROR(D6/$B47,0)</f>
        <v>2.1653823073973492E-13</v>
      </c>
      <c r="E47" s="110">
        <f>IFERROR(E6/$B47,0)</f>
        <v>1.8040354014634318E-10</v>
      </c>
      <c r="F47" s="110">
        <f>IFERROR(F6/$B47,0)</f>
        <v>2.3955666677746835E-6</v>
      </c>
      <c r="G47" s="103">
        <f t="shared" si="30"/>
        <v>1.332736122125936E-11</v>
      </c>
      <c r="H47" s="103">
        <f t="shared" si="31"/>
        <v>2.1332820749036368E-13</v>
      </c>
      <c r="I47" s="110">
        <f>IFERROR(I6/$B47,0)</f>
        <v>4.28230702329687E-7</v>
      </c>
      <c r="J47" s="110">
        <f>IFERROR(J6/$B47,0)</f>
        <v>4.28230702329687E-7</v>
      </c>
      <c r="K47" s="110">
        <f>IFERROR(K6/$B47,0)</f>
        <v>4.28230702329687E-7</v>
      </c>
      <c r="L47" s="110">
        <f>IFERROR(L6/$B47,0)</f>
        <v>4.28230702329687E-7</v>
      </c>
      <c r="M47" s="110">
        <f>IFERROR(M6/$B47,0)</f>
        <v>4.28230702329687E-7</v>
      </c>
      <c r="N47" s="110">
        <f>IFERROR(N6/$B47,0)</f>
        <v>4.6089362713479462E-7</v>
      </c>
      <c r="O47" s="110">
        <f>IFERROR(O6/$B47,0)</f>
        <v>4.5119156650403831E-7</v>
      </c>
      <c r="P47" s="110">
        <f>IFERROR(P6/$B47,0)</f>
        <v>4.5972249948415684E-7</v>
      </c>
      <c r="Q47" s="110">
        <f>IFERROR(Q6/$B47,0)</f>
        <v>4.4149157974516292E-7</v>
      </c>
      <c r="R47" s="110">
        <f>IFERROR(R6/$B47,0)</f>
        <v>4.7588509330688834E-7</v>
      </c>
    </row>
    <row r="48" spans="1:18">
      <c r="A48" s="98" t="s">
        <v>46</v>
      </c>
      <c r="B48" s="98" t="s">
        <v>24</v>
      </c>
      <c r="C48" s="109">
        <f t="shared" ref="C48:F48" si="32">1/SUM(1/C49,1/C50,1/C51,1/C52,1/C53,1/C54,1/C55,1/C56,1/C57,1/C58,1/C59,1/C60,1/C61,1/C62)</f>
        <v>1.5093922572573386E-12</v>
      </c>
      <c r="D48" s="109">
        <f t="shared" si="32"/>
        <v>2.2712210399202293E-14</v>
      </c>
      <c r="E48" s="109">
        <f t="shared" si="32"/>
        <v>1.8922123574055847E-11</v>
      </c>
      <c r="F48" s="109">
        <f t="shared" si="32"/>
        <v>2.460221470216629E-7</v>
      </c>
      <c r="G48" s="109">
        <f>1/SUM(1/G49,1/G50,1/G51,1/G52,1/G53,1/G54,1/G55,1/G56,1/G57,1/G58,1/G59,1/G60,1/G61,1/G62)</f>
        <v>1.3978769254667764E-12</v>
      </c>
      <c r="H48" s="109">
        <f>1/SUM(1/H49,1/H50,1/H51,1/H52,1/H53,1/H54,1/H55,1/H56,1/H57,1/H58,1/H59,1/H60,1/H61,1/H62)</f>
        <v>2.2375518202296167E-14</v>
      </c>
      <c r="I48" s="109">
        <f>1/SUM(1/I49,1/I50,1/I51,1/I52,1/I53,1/I54,1/I55,1/I56,1/I58,1/I59,1/I61,1/I62)</f>
        <v>4.303817337306609E-8</v>
      </c>
      <c r="J48" s="109">
        <f t="shared" ref="J48:M48" si="33">1/SUM(1/J49,1/J50,1/J51,1/J52,1/J53,1/J54,1/J55,1/J56,1/J58,1/J59,1/J61,1/J62)</f>
        <v>4.303817337306609E-8</v>
      </c>
      <c r="K48" s="109">
        <f t="shared" si="33"/>
        <v>4.303817337306609E-8</v>
      </c>
      <c r="L48" s="109">
        <f t="shared" si="33"/>
        <v>4.303817337306609E-8</v>
      </c>
      <c r="M48" s="109">
        <f t="shared" si="33"/>
        <v>4.303817337306609E-8</v>
      </c>
      <c r="N48" s="109">
        <f t="shared" ref="N48:R48" si="34">1/SUM(1/N49,1/N50,1/N51,1/N52,1/N53,1/N54,1/N55,1/N56,1/N57,1/N58,1/N59,1/N60,1/N61,1/N62)</f>
        <v>4.8441550271596879E-8</v>
      </c>
      <c r="O48" s="109">
        <f t="shared" si="34"/>
        <v>4.7764031444045207E-8</v>
      </c>
      <c r="P48" s="109">
        <f t="shared" si="34"/>
        <v>4.7748927196011636E-8</v>
      </c>
      <c r="Q48" s="109">
        <f t="shared" si="34"/>
        <v>4.8394525074434828E-8</v>
      </c>
      <c r="R48" s="109">
        <f t="shared" si="34"/>
        <v>4.8872892566885948E-8</v>
      </c>
    </row>
    <row r="49" spans="1:18">
      <c r="A49" s="101" t="s">
        <v>318</v>
      </c>
      <c r="B49" s="106">
        <v>1</v>
      </c>
      <c r="C49" s="110">
        <f>IFERROR(C23/$B49,0)</f>
        <v>1.3584532365070731E-11</v>
      </c>
      <c r="D49" s="110">
        <f>IFERROR(D23/$B49,0)</f>
        <v>2.0440992443600236E-13</v>
      </c>
      <c r="E49" s="110">
        <f>IFERROR(E23/$B49,0)</f>
        <v>1.7029913786274649E-10</v>
      </c>
      <c r="F49" s="110">
        <f>IFERROR(F23/$B49,0)</f>
        <v>2.1600974286952653E-6</v>
      </c>
      <c r="G49" s="103">
        <f>(IF(AND(C49&lt;&gt;0,E49&lt;&gt;0,F49&lt;&gt;0),1/((1/C49)+(1/E49)+(1/F49)),IF(AND(C49&lt;&gt;0,E49&lt;&gt;0,F49=0), 1/((1/C49)+(1/E49)),IF(AND(C49&lt;&gt;0,E49=0,F49&lt;&gt;0),1/((1/C49)+(1/F49)),IF(AND(C49=0,E49&lt;&gt;0,F49&lt;&gt;0),1/((1/E49)+(1/F49)),IF(AND(C49&lt;&gt;0,E49=0,F49=0),1/(1/C49),IF(AND(C49=0,E49&lt;&gt;0,F49=0),1/(1/E49),IF(AND(C49=0,E49=0,F49&lt;&gt;0),1/(1/F49),IF(AND(C49=0,E49=0,F49=0),0)))))))))</f>
        <v>1.2580892437126401E-11</v>
      </c>
      <c r="H49" s="103">
        <f t="shared" ref="H49:H62" si="35">(IF(AND(C49&lt;&gt;0,D49&lt;&gt;0,F49&lt;&gt;0),1/((1/C49)+(1/D49)+(1/F49)),IF(AND(C49&lt;&gt;0,D49&lt;&gt;0,F49=0), 1/((1/C49)+(1/D49)),IF(AND(C49&lt;&gt;0,D49=0,F49&lt;&gt;0),1/((1/C49)+(1/F49)),IF(AND(C49=0,D49&lt;&gt;0,F49&lt;&gt;0),1/((1/D49)+(1/F49)),IF(AND(C49&lt;&gt;0,D49=0,F49=0),1/(1/C49),IF(AND(C49=0,D49&lt;&gt;0,F49=0),1/(1/D49),IF(AND(C49=0,D49=0,F49&lt;&gt;0),1/(1/F49),IF(AND(C49=0,D49=0,F49=0),0)))))))))</f>
        <v>2.0137969374788999E-13</v>
      </c>
      <c r="I49" s="110">
        <f>IFERROR(I23/$B49,0)</f>
        <v>3.6698785085881863E-7</v>
      </c>
      <c r="J49" s="110">
        <f>IFERROR(J23/$B49,0)</f>
        <v>3.6698785085881863E-7</v>
      </c>
      <c r="K49" s="110">
        <f>IFERROR(K23/$B49,0)</f>
        <v>3.6698785085881863E-7</v>
      </c>
      <c r="L49" s="110">
        <f>IFERROR(L23/$B49,0)</f>
        <v>3.6698785085881863E-7</v>
      </c>
      <c r="M49" s="110">
        <f>IFERROR(M23/$B49,0)</f>
        <v>3.6698785085881863E-7</v>
      </c>
      <c r="N49" s="110">
        <f>IFERROR(N23/$B49,0)</f>
        <v>4.8130394857667568E-7</v>
      </c>
      <c r="O49" s="110">
        <f>IFERROR(O23/$B49,0)</f>
        <v>4.5173040752351139E-7</v>
      </c>
      <c r="P49" s="110">
        <f>IFERROR(P23/$B49,0)</f>
        <v>4.461005470174523E-7</v>
      </c>
      <c r="Q49" s="110">
        <f>IFERROR(Q23/$B49,0)</f>
        <v>4.5068931068931081E-7</v>
      </c>
      <c r="R49" s="110">
        <f>IFERROR(R23/$B49,0)</f>
        <v>4.2910856134157104E-7</v>
      </c>
    </row>
    <row r="50" spans="1:18">
      <c r="A50" s="101" t="s">
        <v>319</v>
      </c>
      <c r="B50" s="106">
        <v>1</v>
      </c>
      <c r="C50" s="110">
        <f>IFERROR(C25/$B50,0)</f>
        <v>1.3584532365070731E-11</v>
      </c>
      <c r="D50" s="110">
        <f>IFERROR(D25/$B50,0)</f>
        <v>2.0440992443600236E-13</v>
      </c>
      <c r="E50" s="110">
        <f>IFERROR(E25/$B50,0)</f>
        <v>1.7029913786274649E-10</v>
      </c>
      <c r="F50" s="110">
        <f>IFERROR(F25/$B50,0)</f>
        <v>2.2744158022201512E-6</v>
      </c>
      <c r="G50" s="103">
        <f t="shared" ref="G50:G62" si="36">(IF(AND(C50&lt;&gt;0,E50&lt;&gt;0,F50&lt;&gt;0),1/((1/C50)+(1/E50)+(1/F50)),IF(AND(C50&lt;&gt;0,E50&lt;&gt;0,F50=0), 1/((1/C50)+(1/E50)),IF(AND(C50&lt;&gt;0,E50=0,F50&lt;&gt;0),1/((1/C50)+(1/F50)),IF(AND(C50=0,E50&lt;&gt;0,F50&lt;&gt;0),1/((1/E50)+(1/F50)),IF(AND(C50&lt;&gt;0,E50=0,F50=0),1/(1/C50),IF(AND(C50=0,E50&lt;&gt;0,F50=0),1/(1/E50),IF(AND(C50=0,E50=0,F50&lt;&gt;0),1/(1/F50),IF(AND(C50=0,E50=0,F50=0),0)))))))))</f>
        <v>1.2580896120076703E-11</v>
      </c>
      <c r="H50" s="103">
        <f t="shared" si="35"/>
        <v>2.0137969469152533E-13</v>
      </c>
      <c r="I50" s="110">
        <f>IFERROR(I25/$B50,0)</f>
        <v>3.985803985803986E-7</v>
      </c>
      <c r="J50" s="110">
        <f>IFERROR(J25/$B50,0)</f>
        <v>3.985803985803986E-7</v>
      </c>
      <c r="K50" s="110">
        <f>IFERROR(K25/$B50,0)</f>
        <v>3.985803985803986E-7</v>
      </c>
      <c r="L50" s="110">
        <f>IFERROR(L25/$B50,0)</f>
        <v>3.985803985803986E-7</v>
      </c>
      <c r="M50" s="110">
        <f>IFERROR(M25/$B50,0)</f>
        <v>3.985803985803986E-7</v>
      </c>
      <c r="N50" s="110">
        <f>IFERROR(N25/$B50,0)</f>
        <v>4.2216867469879533E-7</v>
      </c>
      <c r="O50" s="110">
        <f>IFERROR(O25/$B50,0)</f>
        <v>4.2382742681047753E-7</v>
      </c>
      <c r="P50" s="110">
        <f>IFERROR(P25/$B50,0)</f>
        <v>4.2726251276813086E-7</v>
      </c>
      <c r="Q50" s="110">
        <f>IFERROR(Q25/$B50,0)</f>
        <v>4.3289510489510497E-7</v>
      </c>
      <c r="R50" s="110">
        <f>IFERROR(R25/$B50,0)</f>
        <v>4.5181818181818184E-7</v>
      </c>
    </row>
    <row r="51" spans="1:18">
      <c r="A51" s="101" t="s">
        <v>320</v>
      </c>
      <c r="B51" s="106">
        <v>1</v>
      </c>
      <c r="C51" s="110">
        <f>IFERROR(C21/$B51,0)</f>
        <v>1.3584532365070731E-11</v>
      </c>
      <c r="D51" s="110">
        <f>IFERROR(D21/$B51,0)</f>
        <v>2.0440992443600236E-13</v>
      </c>
      <c r="E51" s="110">
        <f>IFERROR(E21/$B51,0)</f>
        <v>1.7029913786274649E-10</v>
      </c>
      <c r="F51" s="110">
        <f>IFERROR(F21/$B51,0)</f>
        <v>2.2271274790351579E-6</v>
      </c>
      <c r="G51" s="103">
        <f t="shared" si="36"/>
        <v>1.2580894642459033E-11</v>
      </c>
      <c r="H51" s="103">
        <f t="shared" si="35"/>
        <v>2.0137969431293429E-13</v>
      </c>
      <c r="I51" s="110">
        <f>IFERROR(I21/$B51,0)</f>
        <v>4.1049671977507034E-7</v>
      </c>
      <c r="J51" s="110">
        <f>IFERROR(J21/$B51,0)</f>
        <v>4.1049671977507034E-7</v>
      </c>
      <c r="K51" s="110">
        <f>IFERROR(K21/$B51,0)</f>
        <v>4.1049671977507034E-7</v>
      </c>
      <c r="L51" s="110">
        <f>IFERROR(L21/$B51,0)</f>
        <v>4.1049671977507034E-7</v>
      </c>
      <c r="M51" s="110">
        <f>IFERROR(M21/$B51,0)</f>
        <v>4.1049671977507034E-7</v>
      </c>
      <c r="N51" s="110">
        <f>IFERROR(N21/$B51,0)</f>
        <v>4.4242424242424243E-7</v>
      </c>
      <c r="O51" s="110">
        <f>IFERROR(O21/$B51,0)</f>
        <v>4.4242424242424243E-7</v>
      </c>
      <c r="P51" s="110">
        <f>IFERROR(P21/$B51,0)</f>
        <v>4.4242424242424243E-7</v>
      </c>
      <c r="Q51" s="110">
        <f>IFERROR(Q21/$B51,0)</f>
        <v>4.4242424242424243E-7</v>
      </c>
      <c r="R51" s="110">
        <f>IFERROR(R21/$B51,0)</f>
        <v>4.4242424242424243E-7</v>
      </c>
    </row>
    <row r="52" spans="1:18">
      <c r="A52" s="101" t="s">
        <v>321</v>
      </c>
      <c r="B52" s="106">
        <v>0.99980000000000002</v>
      </c>
      <c r="C52" s="110">
        <f>IFERROR(C17/$B52,0)</f>
        <v>1.3587249815033737E-11</v>
      </c>
      <c r="D52" s="110">
        <f>IFERROR(D17/$B52,0)</f>
        <v>2.0445081459892215E-13</v>
      </c>
      <c r="E52" s="110">
        <f>IFERROR(E17/$B52,0)</f>
        <v>1.7033320450364723E-10</v>
      </c>
      <c r="F52" s="110">
        <f>IFERROR(F17/$B52,0)</f>
        <v>2.2234093057953169E-6</v>
      </c>
      <c r="G52" s="103">
        <f t="shared" si="36"/>
        <v>1.2583411191610025E-11</v>
      </c>
      <c r="H52" s="103">
        <f t="shared" si="35"/>
        <v>2.0141997827448993E-13</v>
      </c>
      <c r="I52" s="110">
        <f>IFERROR(I17/$B52,0)</f>
        <v>3.8368157078604365E-7</v>
      </c>
      <c r="J52" s="110">
        <f>IFERROR(J17/$B52,0)</f>
        <v>3.8368157078604365E-7</v>
      </c>
      <c r="K52" s="110">
        <f>IFERROR(K17/$B52,0)</f>
        <v>3.8368157078604365E-7</v>
      </c>
      <c r="L52" s="110">
        <f>IFERROR(L17/$B52,0)</f>
        <v>3.8368157078604365E-7</v>
      </c>
      <c r="M52" s="110">
        <f>IFERROR(M17/$B52,0)</f>
        <v>3.8368157078604365E-7</v>
      </c>
      <c r="N52" s="110">
        <f>IFERROR(N17/$B52,0)</f>
        <v>4.3084649987848797E-7</v>
      </c>
      <c r="O52" s="110">
        <f>IFERROR(O17/$B52,0)</f>
        <v>4.3028249322774562E-7</v>
      </c>
      <c r="P52" s="110">
        <f>IFERROR(P17/$B52,0)</f>
        <v>4.2838208589005806E-7</v>
      </c>
      <c r="Q52" s="110">
        <f>IFERROR(Q17/$B52,0)</f>
        <v>4.5299882897734206E-7</v>
      </c>
      <c r="R52" s="110">
        <f>IFERROR(R17/$B52,0)</f>
        <v>4.4168561834711883E-7</v>
      </c>
    </row>
    <row r="53" spans="1:18">
      <c r="A53" s="101" t="s">
        <v>322</v>
      </c>
      <c r="B53" s="106">
        <v>2.0000000000000001E-4</v>
      </c>
      <c r="C53" s="110">
        <f>IFERROR(C5/$B53,0)</f>
        <v>6.7922661825353648E-8</v>
      </c>
      <c r="D53" s="110">
        <f>IFERROR(D5/$B53,0)</f>
        <v>1.0220496221800117E-9</v>
      </c>
      <c r="E53" s="110">
        <f>IFERROR(E5/$B53,0)</f>
        <v>8.5149568931373237E-7</v>
      </c>
      <c r="F53" s="110">
        <f>IFERROR(F5/$B53,0)</f>
        <v>1.1135637395175788E-2</v>
      </c>
      <c r="G53" s="103">
        <f t="shared" si="36"/>
        <v>6.2904473212295164E-8</v>
      </c>
      <c r="H53" s="103">
        <f t="shared" si="35"/>
        <v>1.0068984715646714E-9</v>
      </c>
      <c r="I53" s="110">
        <f>IFERROR(I5/$B53,0)</f>
        <v>1.6646397081179695E-3</v>
      </c>
      <c r="J53" s="110">
        <f>IFERROR(J5/$B53,0)</f>
        <v>1.6646397081179695E-3</v>
      </c>
      <c r="K53" s="110">
        <f>IFERROR(K5/$B53,0)</f>
        <v>1.6646397081179695E-3</v>
      </c>
      <c r="L53" s="110">
        <f>IFERROR(L5/$B53,0)</f>
        <v>1.6646397081179695E-3</v>
      </c>
      <c r="M53" s="110">
        <f>IFERROR(M5/$B53,0)</f>
        <v>1.6646397081179695E-3</v>
      </c>
      <c r="N53" s="110">
        <f>IFERROR(N5/$B53,0)</f>
        <v>2.2121212121212121E-3</v>
      </c>
      <c r="O53" s="110">
        <f>IFERROR(O5/$B53,0)</f>
        <v>2.2121212121212121E-3</v>
      </c>
      <c r="P53" s="110">
        <f>IFERROR(P5/$B53,0)</f>
        <v>2.2121212121212121E-3</v>
      </c>
      <c r="Q53" s="110">
        <f>IFERROR(Q5/$B53,0)</f>
        <v>2.2121212121212121E-3</v>
      </c>
      <c r="R53" s="110">
        <f>IFERROR(R5/$B53,0)</f>
        <v>2.2121212121212121E-3</v>
      </c>
    </row>
    <row r="54" spans="1:18">
      <c r="A54" s="101" t="s">
        <v>323</v>
      </c>
      <c r="B54" s="106">
        <v>0.99999979999999999</v>
      </c>
      <c r="C54" s="110">
        <f>IFERROR(C9/$B54,0)</f>
        <v>1.3584535081977746E-11</v>
      </c>
      <c r="D54" s="110">
        <f>IFERROR(D9/$B54,0)</f>
        <v>2.0440996531799542E-13</v>
      </c>
      <c r="E54" s="110">
        <f>IFERROR(E9/$B54,0)</f>
        <v>1.7029917192258087E-10</v>
      </c>
      <c r="F54" s="110">
        <f>IFERROR(F9/$B54,0)</f>
        <v>2.3149583214817307E-6</v>
      </c>
      <c r="G54" s="103">
        <f t="shared" si="36"/>
        <v>1.258089985501056E-11</v>
      </c>
      <c r="H54" s="103">
        <f t="shared" si="35"/>
        <v>2.01379735279738E-13</v>
      </c>
      <c r="I54" s="110">
        <f>IFERROR(I9/$B54,0)</f>
        <v>4.2135650562772255E-7</v>
      </c>
      <c r="J54" s="110">
        <f>IFERROR(J9/$B54,0)</f>
        <v>4.2135650562772255E-7</v>
      </c>
      <c r="K54" s="110">
        <f>IFERROR(K9/$B54,0)</f>
        <v>4.2135650562772255E-7</v>
      </c>
      <c r="L54" s="110">
        <f>IFERROR(L9/$B54,0)</f>
        <v>4.2135650562772255E-7</v>
      </c>
      <c r="M54" s="110">
        <f>IFERROR(M9/$B54,0)</f>
        <v>4.2135650562772255E-7</v>
      </c>
      <c r="N54" s="110">
        <f>IFERROR(N9/$B54,0)</f>
        <v>4.2253553071227711E-7</v>
      </c>
      <c r="O54" s="110">
        <f>IFERROR(O9/$B54,0)</f>
        <v>4.2605463066547196E-7</v>
      </c>
      <c r="P54" s="110">
        <f>IFERROR(P9/$B54,0)</f>
        <v>4.2156615282872846E-7</v>
      </c>
      <c r="Q54" s="110">
        <f>IFERROR(Q9/$B54,0)</f>
        <v>4.2472735767274428E-7</v>
      </c>
      <c r="R54" s="110">
        <f>IFERROR(R9/$B54,0)</f>
        <v>4.5987205100129901E-7</v>
      </c>
    </row>
    <row r="55" spans="1:18">
      <c r="A55" s="101" t="s">
        <v>324</v>
      </c>
      <c r="B55" s="106">
        <v>1.9999999999999999E-7</v>
      </c>
      <c r="C55" s="110">
        <f>IFERROR(C24/$B55,0)</f>
        <v>6.7922661825353653E-5</v>
      </c>
      <c r="D55" s="110">
        <f>IFERROR(D24/$B55,0)</f>
        <v>1.0220496221800118E-6</v>
      </c>
      <c r="E55" s="110">
        <f>IFERROR(E24/$B55,0)</f>
        <v>8.5149568931373247E-4</v>
      </c>
      <c r="F55" s="110">
        <f>IFERROR(F24/$B55,0)</f>
        <v>11.310625982814267</v>
      </c>
      <c r="G55" s="103">
        <f t="shared" si="36"/>
        <v>6.2904478709869386E-5</v>
      </c>
      <c r="H55" s="103">
        <f t="shared" si="35"/>
        <v>1.0068984729732445E-6</v>
      </c>
      <c r="I55" s="110">
        <f>IFERROR(I24/$B55,0)</f>
        <v>2.0130526702821951</v>
      </c>
      <c r="J55" s="110">
        <f>IFERROR(J24/$B55,0)</f>
        <v>2.0130526702821951</v>
      </c>
      <c r="K55" s="110">
        <f>IFERROR(K24/$B55,0)</f>
        <v>2.0130526702821951</v>
      </c>
      <c r="L55" s="110">
        <f>IFERROR(L24/$B55,0)</f>
        <v>2.0130526702821951</v>
      </c>
      <c r="M55" s="110">
        <f>IFERROR(M24/$B55,0)</f>
        <v>2.0130526702821951</v>
      </c>
      <c r="N55" s="110">
        <f>IFERROR(N24/$B55,0)</f>
        <v>2.1796497080900754</v>
      </c>
      <c r="O55" s="110">
        <f>IFERROR(O24/$B55,0)</f>
        <v>2.1318584070796471</v>
      </c>
      <c r="P55" s="110">
        <f>IFERROR(P24/$B55,0)</f>
        <v>2.1660623833644355</v>
      </c>
      <c r="Q55" s="110">
        <f>IFERROR(Q24/$B55,0)</f>
        <v>2.0847215611613521</v>
      </c>
      <c r="R55" s="110">
        <f>IFERROR(R24/$B55,0)</f>
        <v>2.246883116883116</v>
      </c>
    </row>
    <row r="56" spans="1:18">
      <c r="A56" s="101" t="s">
        <v>325</v>
      </c>
      <c r="B56" s="106">
        <v>0.99979000004200003</v>
      </c>
      <c r="C56" s="110">
        <f>IFERROR(C20/$B56,0)</f>
        <v>1.3587385715500314E-11</v>
      </c>
      <c r="D56" s="110">
        <f>IFERROR(D20/$B56,0)</f>
        <v>2.0445285952791619E-13</v>
      </c>
      <c r="E56" s="110">
        <f>IFERROR(E20/$B56,0)</f>
        <v>1.7033490818631154E-10</v>
      </c>
      <c r="F56" s="110">
        <f>IFERROR(F20/$B56,0)</f>
        <v>2.2802748919141422E-6</v>
      </c>
      <c r="G56" s="103">
        <f t="shared" si="36"/>
        <v>1.2583538826934047E-11</v>
      </c>
      <c r="H56" s="103">
        <f t="shared" si="35"/>
        <v>2.0142199334374691E-13</v>
      </c>
      <c r="I56" s="110">
        <f>IFERROR(I20/$B56,0)</f>
        <v>4.097381213070086E-7</v>
      </c>
      <c r="J56" s="110">
        <f>IFERROR(J20/$B56,0)</f>
        <v>4.097381213070086E-7</v>
      </c>
      <c r="K56" s="110">
        <f>IFERROR(K20/$B56,0)</f>
        <v>4.097381213070086E-7</v>
      </c>
      <c r="L56" s="110">
        <f>IFERROR(L20/$B56,0)</f>
        <v>4.097381213070086E-7</v>
      </c>
      <c r="M56" s="110">
        <f>IFERROR(M20/$B56,0)</f>
        <v>4.097381213070086E-7</v>
      </c>
      <c r="N56" s="110">
        <f>IFERROR(N20/$B56,0)</f>
        <v>4.2687015501999971E-7</v>
      </c>
      <c r="O56" s="110">
        <f>IFERROR(O20/$B56,0)</f>
        <v>4.253448628827621E-7</v>
      </c>
      <c r="P56" s="110">
        <f>IFERROR(P20/$B56,0)</f>
        <v>4.2780712219497587E-7</v>
      </c>
      <c r="Q56" s="110">
        <f>IFERROR(Q20/$B56,0)</f>
        <v>4.2169283355220139E-7</v>
      </c>
      <c r="R56" s="110">
        <f>IFERROR(R20/$B56,0)</f>
        <v>4.5298210410981584E-7</v>
      </c>
    </row>
    <row r="57" spans="1:18">
      <c r="A57" s="101" t="s">
        <v>326</v>
      </c>
      <c r="B57" s="106">
        <v>2.0999995799999999E-4</v>
      </c>
      <c r="C57" s="110">
        <f>IFERROR(C29/$B57,0)</f>
        <v>6.4688262295132127E-8</v>
      </c>
      <c r="D57" s="110">
        <f>IFERROR(D29/$B57,0)</f>
        <v>9.7338078722854977E-10</v>
      </c>
      <c r="E57" s="110">
        <f>IFERROR(E29/$B57,0)</f>
        <v>8.1094843772657564E-7</v>
      </c>
      <c r="F57" s="110">
        <f>IFERROR(F29/$B57,0)</f>
        <v>1.0933173447352743E-2</v>
      </c>
      <c r="G57" s="103">
        <f t="shared" si="36"/>
        <v>5.9909044235451851E-8</v>
      </c>
      <c r="H57" s="103">
        <f t="shared" si="35"/>
        <v>9.5895111968966883E-10</v>
      </c>
      <c r="I57" s="110">
        <f>IFERROR(I29/$B57,0)</f>
        <v>0</v>
      </c>
      <c r="J57" s="110">
        <f>IFERROR(J29/$B57,0)</f>
        <v>0</v>
      </c>
      <c r="K57" s="110">
        <f>IFERROR(K29/$B57,0)</f>
        <v>0</v>
      </c>
      <c r="L57" s="110">
        <f>IFERROR(L29/$B57,0)</f>
        <v>0</v>
      </c>
      <c r="M57" s="110">
        <f>IFERROR(M29/$B57,0)</f>
        <v>0</v>
      </c>
      <c r="N57" s="110">
        <f>IFERROR(N29/$B57,0)</f>
        <v>2.0204389819034256E-3</v>
      </c>
      <c r="O57" s="110">
        <f>IFERROR(O29/$B57,0)</f>
        <v>2.0158582295557882E-3</v>
      </c>
      <c r="P57" s="110">
        <f>IFERROR(P29/$B57,0)</f>
        <v>2.0105243609046938E-3</v>
      </c>
      <c r="Q57" s="110">
        <f>IFERROR(Q29/$B57,0)</f>
        <v>2.0302901163477332E-3</v>
      </c>
      <c r="R57" s="110">
        <f>IFERROR(R29/$B57,0)</f>
        <v>2.1719012608265331E-3</v>
      </c>
    </row>
    <row r="58" spans="1:18">
      <c r="A58" s="101" t="s">
        <v>327</v>
      </c>
      <c r="B58" s="106">
        <v>1</v>
      </c>
      <c r="C58" s="110">
        <f>IFERROR(C16/$B58,0)</f>
        <v>1.3584532365070731E-11</v>
      </c>
      <c r="D58" s="110">
        <f>IFERROR(D16/$B58,0)</f>
        <v>2.0440992443600236E-13</v>
      </c>
      <c r="E58" s="110">
        <f>IFERROR(E16/$B58,0)</f>
        <v>1.7029913786274649E-10</v>
      </c>
      <c r="F58" s="110">
        <f>IFERROR(F16/$B58,0)</f>
        <v>2.0044147311316416E-6</v>
      </c>
      <c r="G58" s="103">
        <f t="shared" si="36"/>
        <v>1.2580886745948986E-11</v>
      </c>
      <c r="H58" s="103">
        <f t="shared" si="35"/>
        <v>2.0137969228971125E-13</v>
      </c>
      <c r="I58" s="110">
        <f>IFERROR(I16/$B58,0)</f>
        <v>3.3209492759117451E-7</v>
      </c>
      <c r="J58" s="110">
        <f>IFERROR(J16/$B58,0)</f>
        <v>3.3209492759117451E-7</v>
      </c>
      <c r="K58" s="110">
        <f>IFERROR(K16/$B58,0)</f>
        <v>3.3209492759117451E-7</v>
      </c>
      <c r="L58" s="110">
        <f>IFERROR(L16/$B58,0)</f>
        <v>3.3209492759117451E-7</v>
      </c>
      <c r="M58" s="110">
        <f>IFERROR(M16/$B58,0)</f>
        <v>3.3209492759117451E-7</v>
      </c>
      <c r="N58" s="110">
        <f>IFERROR(N16/$B58,0)</f>
        <v>4.2072041166380821E-7</v>
      </c>
      <c r="O58" s="110">
        <f>IFERROR(O16/$B58,0)</f>
        <v>4.0870288248337044E-7</v>
      </c>
      <c r="P58" s="110">
        <f>IFERROR(P16/$B58,0)</f>
        <v>4.1943707538013608E-7</v>
      </c>
      <c r="Q58" s="110">
        <f>IFERROR(Q16/$B58,0)</f>
        <v>4.2160427807486651E-7</v>
      </c>
      <c r="R58" s="110">
        <f>IFERROR(R16/$B58,0)</f>
        <v>3.9818181818181828E-7</v>
      </c>
    </row>
    <row r="59" spans="1:18">
      <c r="A59" s="101" t="s">
        <v>328</v>
      </c>
      <c r="B59" s="106">
        <v>1</v>
      </c>
      <c r="C59" s="110">
        <f>IFERROR(C7/$B59,0)</f>
        <v>1.3584532365070731E-11</v>
      </c>
      <c r="D59" s="110">
        <f>IFERROR(D7/$B59,0)</f>
        <v>2.0440992443600236E-13</v>
      </c>
      <c r="E59" s="110">
        <f>IFERROR(E7/$B59,0)</f>
        <v>1.7029913786274649E-10</v>
      </c>
      <c r="F59" s="110">
        <f>IFERROR(F7/$B59,0)</f>
        <v>2.2027124451740765E-6</v>
      </c>
      <c r="G59" s="103">
        <f t="shared" si="36"/>
        <v>1.2580893854728874E-11</v>
      </c>
      <c r="H59" s="103">
        <f t="shared" si="35"/>
        <v>2.0137969411110427E-13</v>
      </c>
      <c r="I59" s="110">
        <f>IFERROR(I7/$B59,0)</f>
        <v>3.7143826322930801E-7</v>
      </c>
      <c r="J59" s="110">
        <f>IFERROR(J7/$B59,0)</f>
        <v>3.7143826322930801E-7</v>
      </c>
      <c r="K59" s="110">
        <f>IFERROR(K7/$B59,0)</f>
        <v>3.7143826322930801E-7</v>
      </c>
      <c r="L59" s="110">
        <f>IFERROR(L7/$B59,0)</f>
        <v>3.7143826322930801E-7</v>
      </c>
      <c r="M59" s="110">
        <f>IFERROR(M7/$B59,0)</f>
        <v>3.7143826322930801E-7</v>
      </c>
      <c r="N59" s="110">
        <f>IFERROR(N7/$B59,0)</f>
        <v>4.5921698739216972E-7</v>
      </c>
      <c r="O59" s="110">
        <f>IFERROR(O7/$B59,0)</f>
        <v>4.3833460656990088E-7</v>
      </c>
      <c r="P59" s="110">
        <f>IFERROR(P7/$B59,0)</f>
        <v>4.2818181818181826E-7</v>
      </c>
      <c r="Q59" s="110">
        <f>IFERROR(Q7/$B59,0)</f>
        <v>4.5543003851091124E-7</v>
      </c>
      <c r="R59" s="110">
        <f>IFERROR(R7/$B59,0)</f>
        <v>4.3757413709285365E-7</v>
      </c>
    </row>
    <row r="60" spans="1:18">
      <c r="A60" s="101" t="s">
        <v>329</v>
      </c>
      <c r="B60" s="107">
        <v>1.9000000000000001E-8</v>
      </c>
      <c r="C60" s="110">
        <f>IFERROR(C12/$B60,0)</f>
        <v>7.1497538763530153E-4</v>
      </c>
      <c r="D60" s="110">
        <f>IFERROR(D12/$B60,0)</f>
        <v>1.0758417075579071E-5</v>
      </c>
      <c r="E60" s="110">
        <f>IFERROR(E12/$B60,0)</f>
        <v>8.9631125190919193E-3</v>
      </c>
      <c r="F60" s="110">
        <f>IFERROR(F12/$B60,0)</f>
        <v>116.97801689024621</v>
      </c>
      <c r="G60" s="103">
        <f t="shared" si="36"/>
        <v>6.6215234195391587E-4</v>
      </c>
      <c r="H60" s="103">
        <f t="shared" si="35"/>
        <v>1.0598931277668267E-5</v>
      </c>
      <c r="I60" s="110">
        <f>IFERROR(I12/$B60,0)</f>
        <v>0</v>
      </c>
      <c r="J60" s="110">
        <f>IFERROR(J12/$B60,0)</f>
        <v>0</v>
      </c>
      <c r="K60" s="110">
        <f>IFERROR(K12/$B60,0)</f>
        <v>0</v>
      </c>
      <c r="L60" s="110">
        <f>IFERROR(L12/$B60,0)</f>
        <v>0</v>
      </c>
      <c r="M60" s="110">
        <f>IFERROR(M12/$B60,0)</f>
        <v>0</v>
      </c>
      <c r="N60" s="110">
        <f>IFERROR(N12/$B60,0)</f>
        <v>23.448045499684028</v>
      </c>
      <c r="O60" s="110">
        <f>IFERROR(O12/$B60,0)</f>
        <v>22.716340653585476</v>
      </c>
      <c r="P60" s="110">
        <f>IFERROR(P12/$B60,0)</f>
        <v>22.571833181105916</v>
      </c>
      <c r="Q60" s="110">
        <f>IFERROR(Q12/$B60,0)</f>
        <v>23.705388657933955</v>
      </c>
      <c r="R60" s="110">
        <f>IFERROR(R12/$B60,0)</f>
        <v>23.237965042476322</v>
      </c>
    </row>
    <row r="61" spans="1:18">
      <c r="A61" s="101" t="s">
        <v>330</v>
      </c>
      <c r="B61" s="106">
        <v>1</v>
      </c>
      <c r="C61" s="110">
        <f>IFERROR(C18/$B61,0)</f>
        <v>1.3584532365070731E-11</v>
      </c>
      <c r="D61" s="110">
        <f>IFERROR(D18/$B61,0)</f>
        <v>2.0440992443600236E-13</v>
      </c>
      <c r="E61" s="110">
        <f>IFERROR(E18/$B61,0)</f>
        <v>1.7029913786274649E-10</v>
      </c>
      <c r="F61" s="110">
        <f>IFERROR(F18/$B61,0)</f>
        <v>2.2742397910916708E-6</v>
      </c>
      <c r="G61" s="103">
        <f t="shared" si="36"/>
        <v>1.2580896114690819E-11</v>
      </c>
      <c r="H61" s="103">
        <f t="shared" si="35"/>
        <v>2.0137969469014539E-13</v>
      </c>
      <c r="I61" s="110">
        <f>IFERROR(I18/$B61,0)</f>
        <v>4.0965207631874314E-7</v>
      </c>
      <c r="J61" s="110">
        <f>IFERROR(J18/$B61,0)</f>
        <v>4.0965207631874314E-7</v>
      </c>
      <c r="K61" s="110">
        <f>IFERROR(K18/$B61,0)</f>
        <v>4.0965207631874314E-7</v>
      </c>
      <c r="L61" s="110">
        <f>IFERROR(L18/$B61,0)</f>
        <v>4.0965207631874314E-7</v>
      </c>
      <c r="M61" s="110">
        <f>IFERROR(M18/$B61,0)</f>
        <v>4.0965207631874314E-7</v>
      </c>
      <c r="N61" s="110">
        <f>IFERROR(N18/$B61,0)</f>
        <v>4.2535187165775411E-7</v>
      </c>
      <c r="O61" s="110">
        <f>IFERROR(O18/$B61,0)</f>
        <v>4.2525366984290509E-7</v>
      </c>
      <c r="P61" s="110">
        <f>IFERROR(P18/$B61,0)</f>
        <v>4.2809218950064043E-7</v>
      </c>
      <c r="Q61" s="110">
        <f>IFERROR(Q18/$B61,0)</f>
        <v>4.2150627615062783E-7</v>
      </c>
      <c r="R61" s="110">
        <f>IFERROR(R18/$B61,0)</f>
        <v>4.517832167832168E-7</v>
      </c>
    </row>
    <row r="62" spans="1:18">
      <c r="A62" s="101" t="s">
        <v>331</v>
      </c>
      <c r="B62" s="106">
        <v>1.339E-6</v>
      </c>
      <c r="C62" s="110">
        <f>IFERROR(C27/$B62,0)</f>
        <v>1.0145281826042367E-5</v>
      </c>
      <c r="D62" s="110">
        <f>IFERROR(D27/$B62,0)</f>
        <v>1.5265864408962087E-7</v>
      </c>
      <c r="E62" s="110">
        <f>IFERROR(E27/$B62,0)</f>
        <v>1.2718382215290999E-4</v>
      </c>
      <c r="F62" s="110">
        <f>IFERROR(F27/$B62,0)</f>
        <v>1.589068954421593</v>
      </c>
      <c r="G62" s="103">
        <f t="shared" si="36"/>
        <v>9.3957366121245417E-6</v>
      </c>
      <c r="H62" s="103">
        <f t="shared" si="35"/>
        <v>1.5039558884435712E-7</v>
      </c>
      <c r="I62" s="110">
        <f>IFERROR(I27/$B62,0)</f>
        <v>0.27332034042485209</v>
      </c>
      <c r="J62" s="110">
        <f>IFERROR(J27/$B62,0)</f>
        <v>0.27332034042485209</v>
      </c>
      <c r="K62" s="110">
        <f>IFERROR(K27/$B62,0)</f>
        <v>0.27332034042485209</v>
      </c>
      <c r="L62" s="110">
        <f>IFERROR(L27/$B62,0)</f>
        <v>0.27332034042485209</v>
      </c>
      <c r="M62" s="110">
        <f>IFERROR(M27/$B62,0)</f>
        <v>0.27332034042485209</v>
      </c>
      <c r="N62" s="110">
        <f>IFERROR(N27/$B62,0)</f>
        <v>0.30730702471572169</v>
      </c>
      <c r="O62" s="110">
        <f>IFERROR(O27/$B62,0)</f>
        <v>0.32554466483950412</v>
      </c>
      <c r="P62" s="110">
        <f>IFERROR(P27/$B62,0)</f>
        <v>0.32931254290477591</v>
      </c>
      <c r="Q62" s="110">
        <f>IFERROR(Q27/$B62,0)</f>
        <v>0.32667566293815331</v>
      </c>
      <c r="R62" s="110">
        <f>IFERROR(R27/$B62,0)</f>
        <v>0.31567237840576162</v>
      </c>
    </row>
    <row r="63" spans="1:18">
      <c r="A63" s="98" t="s">
        <v>48</v>
      </c>
      <c r="B63" s="98" t="s">
        <v>24</v>
      </c>
      <c r="C63" s="109">
        <f t="shared" ref="C63:F63" si="37">1/SUM(1/C64,1/C65,1/C66,1/C67,1/C68,1/C69,1/C70,1/C71,1/C72,1/C73,1/C74,1/C75,1/C76)</f>
        <v>1.698066257387094E-12</v>
      </c>
      <c r="D63" s="109">
        <f t="shared" si="37"/>
        <v>2.5551236217177948E-14</v>
      </c>
      <c r="E63" s="109">
        <f t="shared" si="37"/>
        <v>2.128738861930909E-11</v>
      </c>
      <c r="F63" s="109">
        <f t="shared" si="37"/>
        <v>2.7764415134127673E-7</v>
      </c>
      <c r="G63" s="109">
        <f>1/SUM(1/G64,1/G65,1/G66,1/G67,1/G68,1/G69,1/G70,1/G71,1/G72,1/G73,1/G74,1/G75,1/G76)</f>
        <v>1.5726115394637894E-12</v>
      </c>
      <c r="H63" s="109">
        <f t="shared" ref="H63:R63" si="38">1/SUM(1/H64,1/H65,1/H66,1/H67,1/H68,1/H69,1/H70,1/H71,1/H72,1/H73,1/H74,1/H75,1/H76)</f>
        <v>2.5172457509970385E-14</v>
      </c>
      <c r="I63" s="109">
        <f>1/SUM(1/I64,1/I65,1/I66,1/I67,1/I68,1/I69,1/I70,1/I72,1/I73,1/I75,1/I76)</f>
        <v>4.8755988503076696E-8</v>
      </c>
      <c r="J63" s="109">
        <f t="shared" ref="J63:M63" si="39">1/SUM(1/J64,1/J65,1/J66,1/J67,1/J68,1/J69,1/J70,1/J72,1/J73,1/J75,1/J76)</f>
        <v>4.8755988503076696E-8</v>
      </c>
      <c r="K63" s="109">
        <f t="shared" si="39"/>
        <v>4.8755988503076696E-8</v>
      </c>
      <c r="L63" s="109">
        <f t="shared" si="39"/>
        <v>4.8755988503076696E-8</v>
      </c>
      <c r="M63" s="109">
        <f t="shared" si="39"/>
        <v>4.8755988503076696E-8</v>
      </c>
      <c r="N63" s="109">
        <f t="shared" si="38"/>
        <v>5.3862635128826237E-8</v>
      </c>
      <c r="O63" s="109">
        <f t="shared" si="38"/>
        <v>5.3411537857645724E-8</v>
      </c>
      <c r="P63" s="109">
        <f t="shared" si="38"/>
        <v>5.3472413520460367E-8</v>
      </c>
      <c r="Q63" s="109">
        <f t="shared" si="38"/>
        <v>5.4216201469271739E-8</v>
      </c>
      <c r="R63" s="109">
        <f t="shared" si="38"/>
        <v>5.5154679952986625E-8</v>
      </c>
    </row>
    <row r="64" spans="1:18">
      <c r="A64" s="101" t="s">
        <v>319</v>
      </c>
      <c r="B64" s="106">
        <v>1</v>
      </c>
      <c r="C64" s="111">
        <f>IFERROR(C25/$B64,0)</f>
        <v>1.3584532365070731E-11</v>
      </c>
      <c r="D64" s="111">
        <f>IFERROR(D25/$B64,0)</f>
        <v>2.0440992443600236E-13</v>
      </c>
      <c r="E64" s="111">
        <f>IFERROR(E25/$B64,0)</f>
        <v>1.7029913786274649E-10</v>
      </c>
      <c r="F64" s="111">
        <f>IFERROR(F25/$B64,0)</f>
        <v>2.2744158022201512E-6</v>
      </c>
      <c r="G64" s="103">
        <f t="shared" ref="G64:G76" si="40">(IF(AND(C64&lt;&gt;0,E64&lt;&gt;0,F64&lt;&gt;0),1/((1/C64)+(1/E64)+(1/F64)),IF(AND(C64&lt;&gt;0,E64&lt;&gt;0,F64=0), 1/((1/C64)+(1/E64)),IF(AND(C64&lt;&gt;0,E64=0,F64&lt;&gt;0),1/((1/C64)+(1/F64)),IF(AND(C64=0,E64&lt;&gt;0,F64&lt;&gt;0),1/((1/E64)+(1/F64)),IF(AND(C64&lt;&gt;0,E64=0,F64=0),1/(1/C64),IF(AND(C64=0,E64&lt;&gt;0,F64=0),1/(1/E64),IF(AND(C64=0,E64=0,F64&lt;&gt;0),1/(1/F64),IF(AND(C64=0,E64=0,F64=0),0)))))))))</f>
        <v>1.2580896120076703E-11</v>
      </c>
      <c r="H64" s="103">
        <f t="shared" ref="H64:H76" si="41">(IF(AND(C64&lt;&gt;0,D64&lt;&gt;0,F64&lt;&gt;0),1/((1/C64)+(1/D64)+(1/F64)),IF(AND(C64&lt;&gt;0,D64&lt;&gt;0,F64=0), 1/((1/C64)+(1/D64)),IF(AND(C64&lt;&gt;0,D64=0,F64&lt;&gt;0),1/((1/C64)+(1/F64)),IF(AND(C64=0,D64&lt;&gt;0,F64&lt;&gt;0),1/((1/D64)+(1/F64)),IF(AND(C64&lt;&gt;0,D64=0,F64=0),1/(1/C64),IF(AND(C64=0,D64&lt;&gt;0,F64=0),1/(1/D64),IF(AND(C64=0,D64=0,F64&lt;&gt;0),1/(1/F64),IF(AND(C64=0,D64=0,F64=0),0)))))))))</f>
        <v>2.0137969469152533E-13</v>
      </c>
      <c r="I64" s="111">
        <f>IFERROR(I25/$B64,0)</f>
        <v>3.985803985803986E-7</v>
      </c>
      <c r="J64" s="111">
        <f>IFERROR(J25/$B64,0)</f>
        <v>3.985803985803986E-7</v>
      </c>
      <c r="K64" s="111">
        <f>IFERROR(K25/$B64,0)</f>
        <v>3.985803985803986E-7</v>
      </c>
      <c r="L64" s="111">
        <f>IFERROR(L25/$B64,0)</f>
        <v>3.985803985803986E-7</v>
      </c>
      <c r="M64" s="111">
        <f>IFERROR(M25/$B64,0)</f>
        <v>3.985803985803986E-7</v>
      </c>
      <c r="N64" s="111">
        <f>IFERROR(N25/$B64,0)</f>
        <v>4.2216867469879533E-7</v>
      </c>
      <c r="O64" s="111">
        <f>IFERROR(O25/$B64,0)</f>
        <v>4.2382742681047753E-7</v>
      </c>
      <c r="P64" s="111">
        <f>IFERROR(P25/$B64,0)</f>
        <v>4.2726251276813086E-7</v>
      </c>
      <c r="Q64" s="111">
        <f>IFERROR(Q25/$B64,0)</f>
        <v>4.3289510489510497E-7</v>
      </c>
      <c r="R64" s="111">
        <f>IFERROR(R25/$B64,0)</f>
        <v>4.5181818181818184E-7</v>
      </c>
    </row>
    <row r="65" spans="1:18">
      <c r="A65" s="101" t="s">
        <v>320</v>
      </c>
      <c r="B65" s="106">
        <v>1</v>
      </c>
      <c r="C65" s="111">
        <f>IFERROR(C21/$B65,0)</f>
        <v>1.3584532365070731E-11</v>
      </c>
      <c r="D65" s="111">
        <f>IFERROR(D21/$B65,0)</f>
        <v>2.0440992443600236E-13</v>
      </c>
      <c r="E65" s="111">
        <f>IFERROR(E21/$B65,0)</f>
        <v>1.7029913786274649E-10</v>
      </c>
      <c r="F65" s="111">
        <f>IFERROR(F21/$B65,0)</f>
        <v>2.2271274790351579E-6</v>
      </c>
      <c r="G65" s="103">
        <f t="shared" si="40"/>
        <v>1.2580894642459033E-11</v>
      </c>
      <c r="H65" s="103">
        <f t="shared" si="41"/>
        <v>2.0137969431293429E-13</v>
      </c>
      <c r="I65" s="111">
        <f>IFERROR(I21/$B65,0)</f>
        <v>4.1049671977507034E-7</v>
      </c>
      <c r="J65" s="111">
        <f>IFERROR(J21/$B65,0)</f>
        <v>4.1049671977507034E-7</v>
      </c>
      <c r="K65" s="111">
        <f>IFERROR(K21/$B65,0)</f>
        <v>4.1049671977507034E-7</v>
      </c>
      <c r="L65" s="111">
        <f>IFERROR(L21/$B65,0)</f>
        <v>4.1049671977507034E-7</v>
      </c>
      <c r="M65" s="111">
        <f>IFERROR(M21/$B65,0)</f>
        <v>4.1049671977507034E-7</v>
      </c>
      <c r="N65" s="111">
        <f>IFERROR(N21/$B65,0)</f>
        <v>4.4242424242424243E-7</v>
      </c>
      <c r="O65" s="111">
        <f>IFERROR(O21/$B65,0)</f>
        <v>4.4242424242424243E-7</v>
      </c>
      <c r="P65" s="111">
        <f>IFERROR(P21/$B65,0)</f>
        <v>4.4242424242424243E-7</v>
      </c>
      <c r="Q65" s="111">
        <f>IFERROR(Q21/$B65,0)</f>
        <v>4.4242424242424243E-7</v>
      </c>
      <c r="R65" s="111">
        <f>IFERROR(R21/$B65,0)</f>
        <v>4.4242424242424243E-7</v>
      </c>
    </row>
    <row r="66" spans="1:18">
      <c r="A66" s="101" t="s">
        <v>321</v>
      </c>
      <c r="B66" s="106">
        <v>0.99980000000000002</v>
      </c>
      <c r="C66" s="111">
        <f>IFERROR(C17/$B66,0)</f>
        <v>1.3587249815033737E-11</v>
      </c>
      <c r="D66" s="111">
        <f>IFERROR(D17/$B66,0)</f>
        <v>2.0445081459892215E-13</v>
      </c>
      <c r="E66" s="111">
        <f>IFERROR(E17/$B66,0)</f>
        <v>1.7033320450364723E-10</v>
      </c>
      <c r="F66" s="111">
        <f>IFERROR(F17/$B66,0)</f>
        <v>2.2234093057953169E-6</v>
      </c>
      <c r="G66" s="103">
        <f t="shared" si="40"/>
        <v>1.2583411191610025E-11</v>
      </c>
      <c r="H66" s="103">
        <f t="shared" si="41"/>
        <v>2.0141997827448993E-13</v>
      </c>
      <c r="I66" s="111">
        <f>IFERROR(I17/$B66,0)</f>
        <v>3.8368157078604365E-7</v>
      </c>
      <c r="J66" s="111">
        <f>IFERROR(J17/$B66,0)</f>
        <v>3.8368157078604365E-7</v>
      </c>
      <c r="K66" s="111">
        <f>IFERROR(K17/$B66,0)</f>
        <v>3.8368157078604365E-7</v>
      </c>
      <c r="L66" s="111">
        <f>IFERROR(L17/$B66,0)</f>
        <v>3.8368157078604365E-7</v>
      </c>
      <c r="M66" s="111">
        <f>IFERROR(M17/$B66,0)</f>
        <v>3.8368157078604365E-7</v>
      </c>
      <c r="N66" s="111">
        <f>IFERROR(N17/$B66,0)</f>
        <v>4.3084649987848797E-7</v>
      </c>
      <c r="O66" s="111">
        <f>IFERROR(O17/$B66,0)</f>
        <v>4.3028249322774562E-7</v>
      </c>
      <c r="P66" s="111">
        <f>IFERROR(P17/$B66,0)</f>
        <v>4.2838208589005806E-7</v>
      </c>
      <c r="Q66" s="111">
        <f>IFERROR(Q17/$B66,0)</f>
        <v>4.5299882897734206E-7</v>
      </c>
      <c r="R66" s="111">
        <f>IFERROR(R17/$B66,0)</f>
        <v>4.4168561834711883E-7</v>
      </c>
    </row>
    <row r="67" spans="1:18">
      <c r="A67" s="101" t="s">
        <v>322</v>
      </c>
      <c r="B67" s="106">
        <v>2.0000000000000001E-4</v>
      </c>
      <c r="C67" s="111">
        <f>IFERROR(C5/$B67,0)</f>
        <v>6.7922661825353648E-8</v>
      </c>
      <c r="D67" s="111">
        <f>IFERROR(D5/$B67,0)</f>
        <v>1.0220496221800117E-9</v>
      </c>
      <c r="E67" s="111">
        <f>IFERROR(E5/$B67,0)</f>
        <v>8.5149568931373237E-7</v>
      </c>
      <c r="F67" s="111">
        <f>IFERROR(F5/$B67,0)</f>
        <v>1.1135637395175788E-2</v>
      </c>
      <c r="G67" s="103">
        <f t="shared" si="40"/>
        <v>6.2904473212295164E-8</v>
      </c>
      <c r="H67" s="103">
        <f t="shared" si="41"/>
        <v>1.0068984715646714E-9</v>
      </c>
      <c r="I67" s="111">
        <f>IFERROR(I5/$B67,0)</f>
        <v>1.6646397081179695E-3</v>
      </c>
      <c r="J67" s="111">
        <f>IFERROR(J5/$B67,0)</f>
        <v>1.6646397081179695E-3</v>
      </c>
      <c r="K67" s="111">
        <f>IFERROR(K5/$B67,0)</f>
        <v>1.6646397081179695E-3</v>
      </c>
      <c r="L67" s="111">
        <f>IFERROR(L5/$B67,0)</f>
        <v>1.6646397081179695E-3</v>
      </c>
      <c r="M67" s="111">
        <f>IFERROR(M5/$B67,0)</f>
        <v>1.6646397081179695E-3</v>
      </c>
      <c r="N67" s="111">
        <f>IFERROR(N5/$B67,0)</f>
        <v>2.2121212121212121E-3</v>
      </c>
      <c r="O67" s="111">
        <f>IFERROR(O5/$B67,0)</f>
        <v>2.2121212121212121E-3</v>
      </c>
      <c r="P67" s="111">
        <f>IFERROR(P5/$B67,0)</f>
        <v>2.2121212121212121E-3</v>
      </c>
      <c r="Q67" s="111">
        <f>IFERROR(Q5/$B67,0)</f>
        <v>2.2121212121212121E-3</v>
      </c>
      <c r="R67" s="111">
        <f>IFERROR(R5/$B67,0)</f>
        <v>2.2121212121212121E-3</v>
      </c>
    </row>
    <row r="68" spans="1:18">
      <c r="A68" s="101" t="s">
        <v>323</v>
      </c>
      <c r="B68" s="106">
        <v>0.99999979999999999</v>
      </c>
      <c r="C68" s="111">
        <f>IFERROR(C9/$B68,0)</f>
        <v>1.3584535081977746E-11</v>
      </c>
      <c r="D68" s="111">
        <f>IFERROR(D9/$B68,0)</f>
        <v>2.0440996531799542E-13</v>
      </c>
      <c r="E68" s="111">
        <f>IFERROR(E9/$B68,0)</f>
        <v>1.7029917192258087E-10</v>
      </c>
      <c r="F68" s="111">
        <f>IFERROR(F9/$B68,0)</f>
        <v>2.3149583214817307E-6</v>
      </c>
      <c r="G68" s="103">
        <f t="shared" si="40"/>
        <v>1.258089985501056E-11</v>
      </c>
      <c r="H68" s="103">
        <f t="shared" si="41"/>
        <v>2.01379735279738E-13</v>
      </c>
      <c r="I68" s="111">
        <f>IFERROR(I9/$B68,0)</f>
        <v>4.2135650562772255E-7</v>
      </c>
      <c r="J68" s="111">
        <f>IFERROR(J9/$B68,0)</f>
        <v>4.2135650562772255E-7</v>
      </c>
      <c r="K68" s="111">
        <f>IFERROR(K9/$B68,0)</f>
        <v>4.2135650562772255E-7</v>
      </c>
      <c r="L68" s="111">
        <f>IFERROR(L9/$B68,0)</f>
        <v>4.2135650562772255E-7</v>
      </c>
      <c r="M68" s="111">
        <f>IFERROR(M9/$B68,0)</f>
        <v>4.2135650562772255E-7</v>
      </c>
      <c r="N68" s="111">
        <f>IFERROR(N9/$B68,0)</f>
        <v>4.2253553071227711E-7</v>
      </c>
      <c r="O68" s="111">
        <f>IFERROR(O9/$B68,0)</f>
        <v>4.2605463066547196E-7</v>
      </c>
      <c r="P68" s="111">
        <f>IFERROR(P9/$B68,0)</f>
        <v>4.2156615282872846E-7</v>
      </c>
      <c r="Q68" s="111">
        <f>IFERROR(Q9/$B68,0)</f>
        <v>4.2472735767274428E-7</v>
      </c>
      <c r="R68" s="111">
        <f>IFERROR(R9/$B68,0)</f>
        <v>4.5987205100129901E-7</v>
      </c>
    </row>
    <row r="69" spans="1:18">
      <c r="A69" s="101" t="s">
        <v>324</v>
      </c>
      <c r="B69" s="106">
        <v>1.9999999999999999E-7</v>
      </c>
      <c r="C69" s="111">
        <f>IFERROR(C24/$B69,0)</f>
        <v>6.7922661825353653E-5</v>
      </c>
      <c r="D69" s="111">
        <f>IFERROR(D24/$B69,0)</f>
        <v>1.0220496221800118E-6</v>
      </c>
      <c r="E69" s="111">
        <f>IFERROR(E24/$B69,0)</f>
        <v>8.5149568931373247E-4</v>
      </c>
      <c r="F69" s="111">
        <f>IFERROR(F24/$B69,0)</f>
        <v>11.310625982814267</v>
      </c>
      <c r="G69" s="103">
        <f t="shared" si="40"/>
        <v>6.2904478709869386E-5</v>
      </c>
      <c r="H69" s="103">
        <f t="shared" si="41"/>
        <v>1.0068984729732445E-6</v>
      </c>
      <c r="I69" s="111">
        <f>IFERROR(I24/$B69,0)</f>
        <v>2.0130526702821951</v>
      </c>
      <c r="J69" s="111">
        <f>IFERROR(J24/$B69,0)</f>
        <v>2.0130526702821951</v>
      </c>
      <c r="K69" s="111">
        <f>IFERROR(K24/$B69,0)</f>
        <v>2.0130526702821951</v>
      </c>
      <c r="L69" s="111">
        <f>IFERROR(L24/$B69,0)</f>
        <v>2.0130526702821951</v>
      </c>
      <c r="M69" s="111">
        <f>IFERROR(M24/$B69,0)</f>
        <v>2.0130526702821951</v>
      </c>
      <c r="N69" s="111">
        <f>IFERROR(N24/$B69,0)</f>
        <v>2.1796497080900754</v>
      </c>
      <c r="O69" s="111">
        <f>IFERROR(O24/$B69,0)</f>
        <v>2.1318584070796471</v>
      </c>
      <c r="P69" s="111">
        <f>IFERROR(P24/$B69,0)</f>
        <v>2.1660623833644355</v>
      </c>
      <c r="Q69" s="111">
        <f>IFERROR(Q24/$B69,0)</f>
        <v>2.0847215611613521</v>
      </c>
      <c r="R69" s="111">
        <f>IFERROR(R24/$B69,0)</f>
        <v>2.246883116883116</v>
      </c>
    </row>
    <row r="70" spans="1:18">
      <c r="A70" s="101" t="s">
        <v>325</v>
      </c>
      <c r="B70" s="106">
        <v>0.99979000004200003</v>
      </c>
      <c r="C70" s="111">
        <f>IFERROR(C20/$B70,0)</f>
        <v>1.3587385715500314E-11</v>
      </c>
      <c r="D70" s="111">
        <f>IFERROR(D20/$B70,0)</f>
        <v>2.0445285952791619E-13</v>
      </c>
      <c r="E70" s="111">
        <f>IFERROR(E20/$B70,0)</f>
        <v>1.7033490818631154E-10</v>
      </c>
      <c r="F70" s="111">
        <f>IFERROR(F20/$B70,0)</f>
        <v>2.2802748919141422E-6</v>
      </c>
      <c r="G70" s="103">
        <f t="shared" si="40"/>
        <v>1.2583538826934047E-11</v>
      </c>
      <c r="H70" s="103">
        <f t="shared" si="41"/>
        <v>2.0142199334374691E-13</v>
      </c>
      <c r="I70" s="111">
        <f>IFERROR(I20/$B70,0)</f>
        <v>4.097381213070086E-7</v>
      </c>
      <c r="J70" s="111">
        <f>IFERROR(J20/$B70,0)</f>
        <v>4.097381213070086E-7</v>
      </c>
      <c r="K70" s="111">
        <f>IFERROR(K20/$B70,0)</f>
        <v>4.097381213070086E-7</v>
      </c>
      <c r="L70" s="111">
        <f>IFERROR(L20/$B70,0)</f>
        <v>4.097381213070086E-7</v>
      </c>
      <c r="M70" s="111">
        <f>IFERROR(M20/$B70,0)</f>
        <v>4.097381213070086E-7</v>
      </c>
      <c r="N70" s="111">
        <f>IFERROR(N20/$B70,0)</f>
        <v>4.2687015501999971E-7</v>
      </c>
      <c r="O70" s="111">
        <f>IFERROR(O20/$B70,0)</f>
        <v>4.253448628827621E-7</v>
      </c>
      <c r="P70" s="111">
        <f>IFERROR(P20/$B70,0)</f>
        <v>4.2780712219497587E-7</v>
      </c>
      <c r="Q70" s="111">
        <f>IFERROR(Q20/$B70,0)</f>
        <v>4.2169283355220139E-7</v>
      </c>
      <c r="R70" s="111">
        <f>IFERROR(R20/$B70,0)</f>
        <v>4.5298210410981584E-7</v>
      </c>
    </row>
    <row r="71" spans="1:18">
      <c r="A71" s="101" t="s">
        <v>326</v>
      </c>
      <c r="B71" s="106">
        <v>2.0999995799999999E-4</v>
      </c>
      <c r="C71" s="111">
        <f>IFERROR(C29/$B71,0)</f>
        <v>6.4688262295132127E-8</v>
      </c>
      <c r="D71" s="111">
        <f>IFERROR(D29/$B71,0)</f>
        <v>9.7338078722854977E-10</v>
      </c>
      <c r="E71" s="111">
        <f>IFERROR(E29/$B71,0)</f>
        <v>8.1094843772657564E-7</v>
      </c>
      <c r="F71" s="111">
        <f>IFERROR(F29/$B71,0)</f>
        <v>1.0933173447352743E-2</v>
      </c>
      <c r="G71" s="103">
        <f t="shared" si="40"/>
        <v>5.9909044235451851E-8</v>
      </c>
      <c r="H71" s="103">
        <f t="shared" si="41"/>
        <v>9.5895111968966883E-10</v>
      </c>
      <c r="I71" s="111">
        <f>IFERROR(I29/$B71,0)</f>
        <v>0</v>
      </c>
      <c r="J71" s="111">
        <f>IFERROR(J29/$B71,0)</f>
        <v>0</v>
      </c>
      <c r="K71" s="111">
        <f>IFERROR(K29/$B71,0)</f>
        <v>0</v>
      </c>
      <c r="L71" s="111">
        <f>IFERROR(L29/$B71,0)</f>
        <v>0</v>
      </c>
      <c r="M71" s="111">
        <f>IFERROR(M29/$B71,0)</f>
        <v>0</v>
      </c>
      <c r="N71" s="111">
        <f>IFERROR(N29/$B71,0)</f>
        <v>2.0204389819034256E-3</v>
      </c>
      <c r="O71" s="111">
        <f>IFERROR(O29/$B71,0)</f>
        <v>2.0158582295557882E-3</v>
      </c>
      <c r="P71" s="111">
        <f>IFERROR(P29/$B71,0)</f>
        <v>2.0105243609046938E-3</v>
      </c>
      <c r="Q71" s="111">
        <f>IFERROR(Q29/$B71,0)</f>
        <v>2.0302901163477332E-3</v>
      </c>
      <c r="R71" s="111">
        <f>IFERROR(R29/$B71,0)</f>
        <v>2.1719012608265331E-3</v>
      </c>
    </row>
    <row r="72" spans="1:18">
      <c r="A72" s="101" t="s">
        <v>327</v>
      </c>
      <c r="B72" s="106">
        <v>1</v>
      </c>
      <c r="C72" s="111">
        <f>IFERROR(C16/$B72,0)</f>
        <v>1.3584532365070731E-11</v>
      </c>
      <c r="D72" s="111">
        <f>IFERROR(D16/$B72,0)</f>
        <v>2.0440992443600236E-13</v>
      </c>
      <c r="E72" s="111">
        <f>IFERROR(E16/$B72,0)</f>
        <v>1.7029913786274649E-10</v>
      </c>
      <c r="F72" s="111">
        <f>IFERROR(F16/$B72,0)</f>
        <v>2.0044147311316416E-6</v>
      </c>
      <c r="G72" s="103">
        <f t="shared" si="40"/>
        <v>1.2580886745948986E-11</v>
      </c>
      <c r="H72" s="103">
        <f t="shared" si="41"/>
        <v>2.0137969228971125E-13</v>
      </c>
      <c r="I72" s="111">
        <f>IFERROR(I16/$B72,0)</f>
        <v>3.3209492759117451E-7</v>
      </c>
      <c r="J72" s="111">
        <f>IFERROR(J16/$B72,0)</f>
        <v>3.3209492759117451E-7</v>
      </c>
      <c r="K72" s="111">
        <f>IFERROR(K16/$B72,0)</f>
        <v>3.3209492759117451E-7</v>
      </c>
      <c r="L72" s="111">
        <f>IFERROR(L16/$B72,0)</f>
        <v>3.3209492759117451E-7</v>
      </c>
      <c r="M72" s="111">
        <f>IFERROR(M16/$B72,0)</f>
        <v>3.3209492759117451E-7</v>
      </c>
      <c r="N72" s="111">
        <f>IFERROR(N16/$B72,0)</f>
        <v>4.2072041166380821E-7</v>
      </c>
      <c r="O72" s="111">
        <f>IFERROR(O16/$B72,0)</f>
        <v>4.0870288248337044E-7</v>
      </c>
      <c r="P72" s="111">
        <f>IFERROR(P16/$B72,0)</f>
        <v>4.1943707538013608E-7</v>
      </c>
      <c r="Q72" s="111">
        <f>IFERROR(Q16/$B72,0)</f>
        <v>4.2160427807486651E-7</v>
      </c>
      <c r="R72" s="111">
        <f>IFERROR(R16/$B72,0)</f>
        <v>3.9818181818181828E-7</v>
      </c>
    </row>
    <row r="73" spans="1:18">
      <c r="A73" s="101" t="s">
        <v>328</v>
      </c>
      <c r="B73" s="106">
        <v>1</v>
      </c>
      <c r="C73" s="111">
        <f>IFERROR(C7/$B73,0)</f>
        <v>1.3584532365070731E-11</v>
      </c>
      <c r="D73" s="111">
        <f>IFERROR(D7/$B73,0)</f>
        <v>2.0440992443600236E-13</v>
      </c>
      <c r="E73" s="111">
        <f>IFERROR(E7/$B73,0)</f>
        <v>1.7029913786274649E-10</v>
      </c>
      <c r="F73" s="111">
        <f>IFERROR(F7/$B73,0)</f>
        <v>2.2027124451740765E-6</v>
      </c>
      <c r="G73" s="103">
        <f t="shared" si="40"/>
        <v>1.2580893854728874E-11</v>
      </c>
      <c r="H73" s="103">
        <f t="shared" si="41"/>
        <v>2.0137969411110427E-13</v>
      </c>
      <c r="I73" s="111">
        <f>IFERROR(I7/$B73,0)</f>
        <v>3.7143826322930801E-7</v>
      </c>
      <c r="J73" s="111">
        <f>IFERROR(J7/$B73,0)</f>
        <v>3.7143826322930801E-7</v>
      </c>
      <c r="K73" s="111">
        <f>IFERROR(K7/$B73,0)</f>
        <v>3.7143826322930801E-7</v>
      </c>
      <c r="L73" s="111">
        <f>IFERROR(L7/$B73,0)</f>
        <v>3.7143826322930801E-7</v>
      </c>
      <c r="M73" s="111">
        <f>IFERROR(M7/$B73,0)</f>
        <v>3.7143826322930801E-7</v>
      </c>
      <c r="N73" s="111">
        <f>IFERROR(N7/$B73,0)</f>
        <v>4.5921698739216972E-7</v>
      </c>
      <c r="O73" s="111">
        <f>IFERROR(O7/$B73,0)</f>
        <v>4.3833460656990088E-7</v>
      </c>
      <c r="P73" s="111">
        <f>IFERROR(P7/$B73,0)</f>
        <v>4.2818181818181826E-7</v>
      </c>
      <c r="Q73" s="111">
        <f>IFERROR(Q7/$B73,0)</f>
        <v>4.5543003851091124E-7</v>
      </c>
      <c r="R73" s="111">
        <f>IFERROR(R7/$B73,0)</f>
        <v>4.3757413709285365E-7</v>
      </c>
    </row>
    <row r="74" spans="1:18">
      <c r="A74" s="101" t="s">
        <v>329</v>
      </c>
      <c r="B74" s="107">
        <v>1.9000000000000001E-8</v>
      </c>
      <c r="C74" s="111">
        <f>IFERROR(C12/$B74,0)</f>
        <v>7.1497538763530153E-4</v>
      </c>
      <c r="D74" s="111">
        <f>IFERROR(D12/$B74,0)</f>
        <v>1.0758417075579071E-5</v>
      </c>
      <c r="E74" s="111">
        <f>IFERROR(E12/$B74,0)</f>
        <v>8.9631125190919193E-3</v>
      </c>
      <c r="F74" s="111">
        <f>IFERROR(F12/$B74,0)</f>
        <v>116.97801689024621</v>
      </c>
      <c r="G74" s="103">
        <f t="shared" si="40"/>
        <v>6.6215234195391587E-4</v>
      </c>
      <c r="H74" s="103">
        <f t="shared" si="41"/>
        <v>1.0598931277668267E-5</v>
      </c>
      <c r="I74" s="111">
        <f>IFERROR(I12/$B74,0)</f>
        <v>0</v>
      </c>
      <c r="J74" s="111">
        <f>IFERROR(J12/$B74,0)</f>
        <v>0</v>
      </c>
      <c r="K74" s="111">
        <f>IFERROR(K12/$B74,0)</f>
        <v>0</v>
      </c>
      <c r="L74" s="111">
        <f>IFERROR(L12/$B74,0)</f>
        <v>0</v>
      </c>
      <c r="M74" s="111">
        <f>IFERROR(M12/$B74,0)</f>
        <v>0</v>
      </c>
      <c r="N74" s="111">
        <f>IFERROR(N12/$B74,0)</f>
        <v>23.448045499684028</v>
      </c>
      <c r="O74" s="111">
        <f>IFERROR(O12/$B74,0)</f>
        <v>22.716340653585476</v>
      </c>
      <c r="P74" s="111">
        <f>IFERROR(P12/$B74,0)</f>
        <v>22.571833181105916</v>
      </c>
      <c r="Q74" s="111">
        <f>IFERROR(Q12/$B74,0)</f>
        <v>23.705388657933955</v>
      </c>
      <c r="R74" s="111">
        <f>IFERROR(R12/$B74,0)</f>
        <v>23.237965042476322</v>
      </c>
    </row>
    <row r="75" spans="1:18">
      <c r="A75" s="101" t="s">
        <v>330</v>
      </c>
      <c r="B75" s="106">
        <v>1</v>
      </c>
      <c r="C75" s="111">
        <f>IFERROR(C18/$B75,0)</f>
        <v>1.3584532365070731E-11</v>
      </c>
      <c r="D75" s="111">
        <f>IFERROR(D18/$B75,0)</f>
        <v>2.0440992443600236E-13</v>
      </c>
      <c r="E75" s="111">
        <f>IFERROR(E18/$B75,0)</f>
        <v>1.7029913786274649E-10</v>
      </c>
      <c r="F75" s="111">
        <f>IFERROR(F18/$B75,0)</f>
        <v>2.2742397910916708E-6</v>
      </c>
      <c r="G75" s="103">
        <f t="shared" si="40"/>
        <v>1.2580896114690819E-11</v>
      </c>
      <c r="H75" s="103">
        <f t="shared" si="41"/>
        <v>2.0137969469014539E-13</v>
      </c>
      <c r="I75" s="111">
        <f>IFERROR(I18/$B75,0)</f>
        <v>4.0965207631874314E-7</v>
      </c>
      <c r="J75" s="111">
        <f>IFERROR(J18/$B75,0)</f>
        <v>4.0965207631874314E-7</v>
      </c>
      <c r="K75" s="111">
        <f>IFERROR(K18/$B75,0)</f>
        <v>4.0965207631874314E-7</v>
      </c>
      <c r="L75" s="111">
        <f>IFERROR(L18/$B75,0)</f>
        <v>4.0965207631874314E-7</v>
      </c>
      <c r="M75" s="111">
        <f>IFERROR(M18/$B75,0)</f>
        <v>4.0965207631874314E-7</v>
      </c>
      <c r="N75" s="111">
        <f>IFERROR(N18/$B75,0)</f>
        <v>4.2535187165775411E-7</v>
      </c>
      <c r="O75" s="111">
        <f>IFERROR(O18/$B75,0)</f>
        <v>4.2525366984290509E-7</v>
      </c>
      <c r="P75" s="111">
        <f>IFERROR(P18/$B75,0)</f>
        <v>4.2809218950064043E-7</v>
      </c>
      <c r="Q75" s="111">
        <f>IFERROR(Q18/$B75,0)</f>
        <v>4.2150627615062783E-7</v>
      </c>
      <c r="R75" s="111">
        <f>IFERROR(R18/$B75,0)</f>
        <v>4.517832167832168E-7</v>
      </c>
    </row>
    <row r="76" spans="1:18">
      <c r="A76" s="101" t="s">
        <v>331</v>
      </c>
      <c r="B76" s="106">
        <v>1.339E-6</v>
      </c>
      <c r="C76" s="111">
        <f>IFERROR(C27/$B76,0)</f>
        <v>1.0145281826042367E-5</v>
      </c>
      <c r="D76" s="111">
        <f>IFERROR(D27/$B76,0)</f>
        <v>1.5265864408962087E-7</v>
      </c>
      <c r="E76" s="111">
        <f>IFERROR(E27/$B76,0)</f>
        <v>1.2718382215290999E-4</v>
      </c>
      <c r="F76" s="111">
        <f>IFERROR(F27/$B76,0)</f>
        <v>1.589068954421593</v>
      </c>
      <c r="G76" s="103">
        <f t="shared" si="40"/>
        <v>9.3957366121245417E-6</v>
      </c>
      <c r="H76" s="103">
        <f t="shared" si="41"/>
        <v>1.5039558884435712E-7</v>
      </c>
      <c r="I76" s="111">
        <f>IFERROR(I27/$B76,0)</f>
        <v>0.27332034042485209</v>
      </c>
      <c r="J76" s="111">
        <f>IFERROR(J27/$B76,0)</f>
        <v>0.27332034042485209</v>
      </c>
      <c r="K76" s="111">
        <f>IFERROR(K27/$B76,0)</f>
        <v>0.27332034042485209</v>
      </c>
      <c r="L76" s="111">
        <f>IFERROR(L27/$B76,0)</f>
        <v>0.27332034042485209</v>
      </c>
      <c r="M76" s="111">
        <f>IFERROR(M27/$B76,0)</f>
        <v>0.27332034042485209</v>
      </c>
      <c r="N76" s="111">
        <f>IFERROR(N27/$B76,0)</f>
        <v>0.30730702471572169</v>
      </c>
      <c r="O76" s="111">
        <f>IFERROR(O27/$B76,0)</f>
        <v>0.32554466483950412</v>
      </c>
      <c r="P76" s="111">
        <f>IFERROR(P27/$B76,0)</f>
        <v>0.32931254290477591</v>
      </c>
      <c r="Q76" s="111">
        <f>IFERROR(Q27/$B76,0)</f>
        <v>0.32667566293815331</v>
      </c>
      <c r="R76" s="111">
        <f>IFERROR(R27/$B76,0)</f>
        <v>0.31567237840576162</v>
      </c>
    </row>
  </sheetData>
  <sheetProtection algorithmName="SHA-512" hashValue="neo+cMWHQ+x5o1LZxUk9dwO0ZiN/Xzc6aV4PGs3cENZCHyoVNgx6GUNFJHsaYRkelpfxTkJs/QTRtonmBTBUBA==" saltValue="UIWQeyiZslydy0wEtVZ0yQ==" spinCount="100000" sheet="1" objects="1" scenarios="1" formatColumns="0" autoFilter="0"/>
  <autoFilter ref="A1:R76" xr:uid="{00000000-0009-0000-0000-000012000000}"/>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7" tint="0.79998168889431442"/>
  </sheetPr>
  <dimension ref="A1:AI76"/>
  <sheetViews>
    <sheetView workbookViewId="0">
      <pane xSplit="3" ySplit="1" topLeftCell="D2" activePane="bottomRight" state="frozen"/>
      <selection pane="topRight" activeCell="D1" sqref="D1"/>
      <selection pane="bottomLeft" activeCell="A2" sqref="A2"/>
      <selection pane="bottomRight" activeCell="D2" sqref="D2"/>
    </sheetView>
  </sheetViews>
  <sheetFormatPr defaultRowHeight="14.25"/>
  <cols>
    <col min="1" max="1" width="14.53125" style="1" bestFit="1" customWidth="1"/>
    <col min="2" max="2" width="11.73046875" style="1" bestFit="1" customWidth="1"/>
    <col min="3" max="3" width="7.19921875" style="9" bestFit="1" customWidth="1"/>
    <col min="4" max="19" width="8.06640625" style="9" bestFit="1" customWidth="1"/>
    <col min="20" max="20" width="13.6640625" style="9" bestFit="1" customWidth="1"/>
    <col min="21" max="21" width="16.19921875" style="9" bestFit="1" customWidth="1"/>
    <col min="22" max="22" width="16.06640625" style="9" bestFit="1" customWidth="1"/>
    <col min="23" max="23" width="13.6640625" style="9" bestFit="1" customWidth="1"/>
    <col min="24" max="24" width="14.9296875" style="9" bestFit="1" customWidth="1"/>
    <col min="25" max="25" width="15.06640625" style="9" bestFit="1" customWidth="1"/>
    <col min="26" max="26" width="11.59765625" style="9" bestFit="1" customWidth="1"/>
    <col min="27" max="28" width="13.33203125" style="9" bestFit="1" customWidth="1"/>
    <col min="29" max="29" width="14.33203125" style="9" bestFit="1" customWidth="1"/>
    <col min="30" max="30" width="12" style="9" bestFit="1" customWidth="1"/>
    <col min="31" max="31" width="11.59765625" style="9" bestFit="1" customWidth="1"/>
    <col min="32" max="33" width="13.33203125" style="9" bestFit="1" customWidth="1"/>
    <col min="34" max="34" width="14.33203125" style="9" bestFit="1" customWidth="1"/>
    <col min="35" max="35" width="12" style="9" bestFit="1" customWidth="1"/>
    <col min="36" max="272" width="9.06640625" style="9"/>
    <col min="273" max="273" width="15.3984375" style="9" customWidth="1"/>
    <col min="274" max="274" width="11.1328125" style="9" customWidth="1"/>
    <col min="275" max="275" width="14.59765625" style="9" customWidth="1"/>
    <col min="276" max="276" width="17.3984375" style="9" customWidth="1"/>
    <col min="277" max="277" width="17.59765625" style="9" customWidth="1"/>
    <col min="278" max="278" width="14.73046875" style="9" customWidth="1"/>
    <col min="279" max="279" width="14.3984375" style="9" customWidth="1"/>
    <col min="280" max="280" width="12.1328125" style="9" customWidth="1"/>
    <col min="281" max="281" width="12.3984375" style="9" customWidth="1"/>
    <col min="282" max="283" width="13.86328125" style="9" customWidth="1"/>
    <col min="284" max="284" width="14.86328125" style="9" customWidth="1"/>
    <col min="285" max="285" width="12.1328125" style="9" customWidth="1"/>
    <col min="286" max="286" width="12.3984375" style="9" customWidth="1"/>
    <col min="287" max="288" width="13.86328125" style="9" customWidth="1"/>
    <col min="289" max="289" width="14.86328125" style="9" customWidth="1"/>
    <col min="290" max="528" width="9.06640625" style="9"/>
    <col min="529" max="529" width="15.3984375" style="9" customWidth="1"/>
    <col min="530" max="530" width="11.1328125" style="9" customWidth="1"/>
    <col min="531" max="531" width="14.59765625" style="9" customWidth="1"/>
    <col min="532" max="532" width="17.3984375" style="9" customWidth="1"/>
    <col min="533" max="533" width="17.59765625" style="9" customWidth="1"/>
    <col min="534" max="534" width="14.73046875" style="9" customWidth="1"/>
    <col min="535" max="535" width="14.3984375" style="9" customWidth="1"/>
    <col min="536" max="536" width="12.1328125" style="9" customWidth="1"/>
    <col min="537" max="537" width="12.3984375" style="9" customWidth="1"/>
    <col min="538" max="539" width="13.86328125" style="9" customWidth="1"/>
    <col min="540" max="540" width="14.86328125" style="9" customWidth="1"/>
    <col min="541" max="541" width="12.1328125" style="9" customWidth="1"/>
    <col min="542" max="542" width="12.3984375" style="9" customWidth="1"/>
    <col min="543" max="544" width="13.86328125" style="9" customWidth="1"/>
    <col min="545" max="545" width="14.86328125" style="9" customWidth="1"/>
    <col min="546" max="784" width="9.06640625" style="9"/>
    <col min="785" max="785" width="15.3984375" style="9" customWidth="1"/>
    <col min="786" max="786" width="11.1328125" style="9" customWidth="1"/>
    <col min="787" max="787" width="14.59765625" style="9" customWidth="1"/>
    <col min="788" max="788" width="17.3984375" style="9" customWidth="1"/>
    <col min="789" max="789" width="17.59765625" style="9" customWidth="1"/>
    <col min="790" max="790" width="14.73046875" style="9" customWidth="1"/>
    <col min="791" max="791" width="14.3984375" style="9" customWidth="1"/>
    <col min="792" max="792" width="12.1328125" style="9" customWidth="1"/>
    <col min="793" max="793" width="12.3984375" style="9" customWidth="1"/>
    <col min="794" max="795" width="13.86328125" style="9" customWidth="1"/>
    <col min="796" max="796" width="14.86328125" style="9" customWidth="1"/>
    <col min="797" max="797" width="12.1328125" style="9" customWidth="1"/>
    <col min="798" max="798" width="12.3984375" style="9" customWidth="1"/>
    <col min="799" max="800" width="13.86328125" style="9" customWidth="1"/>
    <col min="801" max="801" width="14.86328125" style="9" customWidth="1"/>
    <col min="802" max="1040" width="9.06640625" style="9"/>
    <col min="1041" max="1041" width="15.3984375" style="9" customWidth="1"/>
    <col min="1042" max="1042" width="11.1328125" style="9" customWidth="1"/>
    <col min="1043" max="1043" width="14.59765625" style="9" customWidth="1"/>
    <col min="1044" max="1044" width="17.3984375" style="9" customWidth="1"/>
    <col min="1045" max="1045" width="17.59765625" style="9" customWidth="1"/>
    <col min="1046" max="1046" width="14.73046875" style="9" customWidth="1"/>
    <col min="1047" max="1047" width="14.3984375" style="9" customWidth="1"/>
    <col min="1048" max="1048" width="12.1328125" style="9" customWidth="1"/>
    <col min="1049" max="1049" width="12.3984375" style="9" customWidth="1"/>
    <col min="1050" max="1051" width="13.86328125" style="9" customWidth="1"/>
    <col min="1052" max="1052" width="14.86328125" style="9" customWidth="1"/>
    <col min="1053" max="1053" width="12.1328125" style="9" customWidth="1"/>
    <col min="1054" max="1054" width="12.3984375" style="9" customWidth="1"/>
    <col min="1055" max="1056" width="13.86328125" style="9" customWidth="1"/>
    <col min="1057" max="1057" width="14.86328125" style="9" customWidth="1"/>
    <col min="1058" max="1296" width="9.06640625" style="9"/>
    <col min="1297" max="1297" width="15.3984375" style="9" customWidth="1"/>
    <col min="1298" max="1298" width="11.1328125" style="9" customWidth="1"/>
    <col min="1299" max="1299" width="14.59765625" style="9" customWidth="1"/>
    <col min="1300" max="1300" width="17.3984375" style="9" customWidth="1"/>
    <col min="1301" max="1301" width="17.59765625" style="9" customWidth="1"/>
    <col min="1302" max="1302" width="14.73046875" style="9" customWidth="1"/>
    <col min="1303" max="1303" width="14.3984375" style="9" customWidth="1"/>
    <col min="1304" max="1304" width="12.1328125" style="9" customWidth="1"/>
    <col min="1305" max="1305" width="12.3984375" style="9" customWidth="1"/>
    <col min="1306" max="1307" width="13.86328125" style="9" customWidth="1"/>
    <col min="1308" max="1308" width="14.86328125" style="9" customWidth="1"/>
    <col min="1309" max="1309" width="12.1328125" style="9" customWidth="1"/>
    <col min="1310" max="1310" width="12.3984375" style="9" customWidth="1"/>
    <col min="1311" max="1312" width="13.86328125" style="9" customWidth="1"/>
    <col min="1313" max="1313" width="14.86328125" style="9" customWidth="1"/>
    <col min="1314" max="1552" width="9.06640625" style="9"/>
    <col min="1553" max="1553" width="15.3984375" style="9" customWidth="1"/>
    <col min="1554" max="1554" width="11.1328125" style="9" customWidth="1"/>
    <col min="1555" max="1555" width="14.59765625" style="9" customWidth="1"/>
    <col min="1556" max="1556" width="17.3984375" style="9" customWidth="1"/>
    <col min="1557" max="1557" width="17.59765625" style="9" customWidth="1"/>
    <col min="1558" max="1558" width="14.73046875" style="9" customWidth="1"/>
    <col min="1559" max="1559" width="14.3984375" style="9" customWidth="1"/>
    <col min="1560" max="1560" width="12.1328125" style="9" customWidth="1"/>
    <col min="1561" max="1561" width="12.3984375" style="9" customWidth="1"/>
    <col min="1562" max="1563" width="13.86328125" style="9" customWidth="1"/>
    <col min="1564" max="1564" width="14.86328125" style="9" customWidth="1"/>
    <col min="1565" max="1565" width="12.1328125" style="9" customWidth="1"/>
    <col min="1566" max="1566" width="12.3984375" style="9" customWidth="1"/>
    <col min="1567" max="1568" width="13.86328125" style="9" customWidth="1"/>
    <col min="1569" max="1569" width="14.86328125" style="9" customWidth="1"/>
    <col min="1570" max="1808" width="9.06640625" style="9"/>
    <col min="1809" max="1809" width="15.3984375" style="9" customWidth="1"/>
    <col min="1810" max="1810" width="11.1328125" style="9" customWidth="1"/>
    <col min="1811" max="1811" width="14.59765625" style="9" customWidth="1"/>
    <col min="1812" max="1812" width="17.3984375" style="9" customWidth="1"/>
    <col min="1813" max="1813" width="17.59765625" style="9" customWidth="1"/>
    <col min="1814" max="1814" width="14.73046875" style="9" customWidth="1"/>
    <col min="1815" max="1815" width="14.3984375" style="9" customWidth="1"/>
    <col min="1816" max="1816" width="12.1328125" style="9" customWidth="1"/>
    <col min="1817" max="1817" width="12.3984375" style="9" customWidth="1"/>
    <col min="1818" max="1819" width="13.86328125" style="9" customWidth="1"/>
    <col min="1820" max="1820" width="14.86328125" style="9" customWidth="1"/>
    <col min="1821" max="1821" width="12.1328125" style="9" customWidth="1"/>
    <col min="1822" max="1822" width="12.3984375" style="9" customWidth="1"/>
    <col min="1823" max="1824" width="13.86328125" style="9" customWidth="1"/>
    <col min="1825" max="1825" width="14.86328125" style="9" customWidth="1"/>
    <col min="1826" max="2064" width="9.06640625" style="9"/>
    <col min="2065" max="2065" width="15.3984375" style="9" customWidth="1"/>
    <col min="2066" max="2066" width="11.1328125" style="9" customWidth="1"/>
    <col min="2067" max="2067" width="14.59765625" style="9" customWidth="1"/>
    <col min="2068" max="2068" width="17.3984375" style="9" customWidth="1"/>
    <col min="2069" max="2069" width="17.59765625" style="9" customWidth="1"/>
    <col min="2070" max="2070" width="14.73046875" style="9" customWidth="1"/>
    <col min="2071" max="2071" width="14.3984375" style="9" customWidth="1"/>
    <col min="2072" max="2072" width="12.1328125" style="9" customWidth="1"/>
    <col min="2073" max="2073" width="12.3984375" style="9" customWidth="1"/>
    <col min="2074" max="2075" width="13.86328125" style="9" customWidth="1"/>
    <col min="2076" max="2076" width="14.86328125" style="9" customWidth="1"/>
    <col min="2077" max="2077" width="12.1328125" style="9" customWidth="1"/>
    <col min="2078" max="2078" width="12.3984375" style="9" customWidth="1"/>
    <col min="2079" max="2080" width="13.86328125" style="9" customWidth="1"/>
    <col min="2081" max="2081" width="14.86328125" style="9" customWidth="1"/>
    <col min="2082" max="2320" width="9.06640625" style="9"/>
    <col min="2321" max="2321" width="15.3984375" style="9" customWidth="1"/>
    <col min="2322" max="2322" width="11.1328125" style="9" customWidth="1"/>
    <col min="2323" max="2323" width="14.59765625" style="9" customWidth="1"/>
    <col min="2324" max="2324" width="17.3984375" style="9" customWidth="1"/>
    <col min="2325" max="2325" width="17.59765625" style="9" customWidth="1"/>
    <col min="2326" max="2326" width="14.73046875" style="9" customWidth="1"/>
    <col min="2327" max="2327" width="14.3984375" style="9" customWidth="1"/>
    <col min="2328" max="2328" width="12.1328125" style="9" customWidth="1"/>
    <col min="2329" max="2329" width="12.3984375" style="9" customWidth="1"/>
    <col min="2330" max="2331" width="13.86328125" style="9" customWidth="1"/>
    <col min="2332" max="2332" width="14.86328125" style="9" customWidth="1"/>
    <col min="2333" max="2333" width="12.1328125" style="9" customWidth="1"/>
    <col min="2334" max="2334" width="12.3984375" style="9" customWidth="1"/>
    <col min="2335" max="2336" width="13.86328125" style="9" customWidth="1"/>
    <col min="2337" max="2337" width="14.86328125" style="9" customWidth="1"/>
    <col min="2338" max="2576" width="9.06640625" style="9"/>
    <col min="2577" max="2577" width="15.3984375" style="9" customWidth="1"/>
    <col min="2578" max="2578" width="11.1328125" style="9" customWidth="1"/>
    <col min="2579" max="2579" width="14.59765625" style="9" customWidth="1"/>
    <col min="2580" max="2580" width="17.3984375" style="9" customWidth="1"/>
    <col min="2581" max="2581" width="17.59765625" style="9" customWidth="1"/>
    <col min="2582" max="2582" width="14.73046875" style="9" customWidth="1"/>
    <col min="2583" max="2583" width="14.3984375" style="9" customWidth="1"/>
    <col min="2584" max="2584" width="12.1328125" style="9" customWidth="1"/>
    <col min="2585" max="2585" width="12.3984375" style="9" customWidth="1"/>
    <col min="2586" max="2587" width="13.86328125" style="9" customWidth="1"/>
    <col min="2588" max="2588" width="14.86328125" style="9" customWidth="1"/>
    <col min="2589" max="2589" width="12.1328125" style="9" customWidth="1"/>
    <col min="2590" max="2590" width="12.3984375" style="9" customWidth="1"/>
    <col min="2591" max="2592" width="13.86328125" style="9" customWidth="1"/>
    <col min="2593" max="2593" width="14.86328125" style="9" customWidth="1"/>
    <col min="2594" max="2832" width="9.06640625" style="9"/>
    <col min="2833" max="2833" width="15.3984375" style="9" customWidth="1"/>
    <col min="2834" max="2834" width="11.1328125" style="9" customWidth="1"/>
    <col min="2835" max="2835" width="14.59765625" style="9" customWidth="1"/>
    <col min="2836" max="2836" width="17.3984375" style="9" customWidth="1"/>
    <col min="2837" max="2837" width="17.59765625" style="9" customWidth="1"/>
    <col min="2838" max="2838" width="14.73046875" style="9" customWidth="1"/>
    <col min="2839" max="2839" width="14.3984375" style="9" customWidth="1"/>
    <col min="2840" max="2840" width="12.1328125" style="9" customWidth="1"/>
    <col min="2841" max="2841" width="12.3984375" style="9" customWidth="1"/>
    <col min="2842" max="2843" width="13.86328125" style="9" customWidth="1"/>
    <col min="2844" max="2844" width="14.86328125" style="9" customWidth="1"/>
    <col min="2845" max="2845" width="12.1328125" style="9" customWidth="1"/>
    <col min="2846" max="2846" width="12.3984375" style="9" customWidth="1"/>
    <col min="2847" max="2848" width="13.86328125" style="9" customWidth="1"/>
    <col min="2849" max="2849" width="14.86328125" style="9" customWidth="1"/>
    <col min="2850" max="3088" width="9.06640625" style="9"/>
    <col min="3089" max="3089" width="15.3984375" style="9" customWidth="1"/>
    <col min="3090" max="3090" width="11.1328125" style="9" customWidth="1"/>
    <col min="3091" max="3091" width="14.59765625" style="9" customWidth="1"/>
    <col min="3092" max="3092" width="17.3984375" style="9" customWidth="1"/>
    <col min="3093" max="3093" width="17.59765625" style="9" customWidth="1"/>
    <col min="3094" max="3094" width="14.73046875" style="9" customWidth="1"/>
    <col min="3095" max="3095" width="14.3984375" style="9" customWidth="1"/>
    <col min="3096" max="3096" width="12.1328125" style="9" customWidth="1"/>
    <col min="3097" max="3097" width="12.3984375" style="9" customWidth="1"/>
    <col min="3098" max="3099" width="13.86328125" style="9" customWidth="1"/>
    <col min="3100" max="3100" width="14.86328125" style="9" customWidth="1"/>
    <col min="3101" max="3101" width="12.1328125" style="9" customWidth="1"/>
    <col min="3102" max="3102" width="12.3984375" style="9" customWidth="1"/>
    <col min="3103" max="3104" width="13.86328125" style="9" customWidth="1"/>
    <col min="3105" max="3105" width="14.86328125" style="9" customWidth="1"/>
    <col min="3106" max="3344" width="9.06640625" style="9"/>
    <col min="3345" max="3345" width="15.3984375" style="9" customWidth="1"/>
    <col min="3346" max="3346" width="11.1328125" style="9" customWidth="1"/>
    <col min="3347" max="3347" width="14.59765625" style="9" customWidth="1"/>
    <col min="3348" max="3348" width="17.3984375" style="9" customWidth="1"/>
    <col min="3349" max="3349" width="17.59765625" style="9" customWidth="1"/>
    <col min="3350" max="3350" width="14.73046875" style="9" customWidth="1"/>
    <col min="3351" max="3351" width="14.3984375" style="9" customWidth="1"/>
    <col min="3352" max="3352" width="12.1328125" style="9" customWidth="1"/>
    <col min="3353" max="3353" width="12.3984375" style="9" customWidth="1"/>
    <col min="3354" max="3355" width="13.86328125" style="9" customWidth="1"/>
    <col min="3356" max="3356" width="14.86328125" style="9" customWidth="1"/>
    <col min="3357" max="3357" width="12.1328125" style="9" customWidth="1"/>
    <col min="3358" max="3358" width="12.3984375" style="9" customWidth="1"/>
    <col min="3359" max="3360" width="13.86328125" style="9" customWidth="1"/>
    <col min="3361" max="3361" width="14.86328125" style="9" customWidth="1"/>
    <col min="3362" max="3600" width="9.06640625" style="9"/>
    <col min="3601" max="3601" width="15.3984375" style="9" customWidth="1"/>
    <col min="3602" max="3602" width="11.1328125" style="9" customWidth="1"/>
    <col min="3603" max="3603" width="14.59765625" style="9" customWidth="1"/>
    <col min="3604" max="3604" width="17.3984375" style="9" customWidth="1"/>
    <col min="3605" max="3605" width="17.59765625" style="9" customWidth="1"/>
    <col min="3606" max="3606" width="14.73046875" style="9" customWidth="1"/>
    <col min="3607" max="3607" width="14.3984375" style="9" customWidth="1"/>
    <col min="3608" max="3608" width="12.1328125" style="9" customWidth="1"/>
    <col min="3609" max="3609" width="12.3984375" style="9" customWidth="1"/>
    <col min="3610" max="3611" width="13.86328125" style="9" customWidth="1"/>
    <col min="3612" max="3612" width="14.86328125" style="9" customWidth="1"/>
    <col min="3613" max="3613" width="12.1328125" style="9" customWidth="1"/>
    <col min="3614" max="3614" width="12.3984375" style="9" customWidth="1"/>
    <col min="3615" max="3616" width="13.86328125" style="9" customWidth="1"/>
    <col min="3617" max="3617" width="14.86328125" style="9" customWidth="1"/>
    <col min="3618" max="3856" width="9.06640625" style="9"/>
    <col min="3857" max="3857" width="15.3984375" style="9" customWidth="1"/>
    <col min="3858" max="3858" width="11.1328125" style="9" customWidth="1"/>
    <col min="3859" max="3859" width="14.59765625" style="9" customWidth="1"/>
    <col min="3860" max="3860" width="17.3984375" style="9" customWidth="1"/>
    <col min="3861" max="3861" width="17.59765625" style="9" customWidth="1"/>
    <col min="3862" max="3862" width="14.73046875" style="9" customWidth="1"/>
    <col min="3863" max="3863" width="14.3984375" style="9" customWidth="1"/>
    <col min="3864" max="3864" width="12.1328125" style="9" customWidth="1"/>
    <col min="3865" max="3865" width="12.3984375" style="9" customWidth="1"/>
    <col min="3866" max="3867" width="13.86328125" style="9" customWidth="1"/>
    <col min="3868" max="3868" width="14.86328125" style="9" customWidth="1"/>
    <col min="3869" max="3869" width="12.1328125" style="9" customWidth="1"/>
    <col min="3870" max="3870" width="12.3984375" style="9" customWidth="1"/>
    <col min="3871" max="3872" width="13.86328125" style="9" customWidth="1"/>
    <col min="3873" max="3873" width="14.86328125" style="9" customWidth="1"/>
    <col min="3874" max="4112" width="9.06640625" style="9"/>
    <col min="4113" max="4113" width="15.3984375" style="9" customWidth="1"/>
    <col min="4114" max="4114" width="11.1328125" style="9" customWidth="1"/>
    <col min="4115" max="4115" width="14.59765625" style="9" customWidth="1"/>
    <col min="4116" max="4116" width="17.3984375" style="9" customWidth="1"/>
    <col min="4117" max="4117" width="17.59765625" style="9" customWidth="1"/>
    <col min="4118" max="4118" width="14.73046875" style="9" customWidth="1"/>
    <col min="4119" max="4119" width="14.3984375" style="9" customWidth="1"/>
    <col min="4120" max="4120" width="12.1328125" style="9" customWidth="1"/>
    <col min="4121" max="4121" width="12.3984375" style="9" customWidth="1"/>
    <col min="4122" max="4123" width="13.86328125" style="9" customWidth="1"/>
    <col min="4124" max="4124" width="14.86328125" style="9" customWidth="1"/>
    <col min="4125" max="4125" width="12.1328125" style="9" customWidth="1"/>
    <col min="4126" max="4126" width="12.3984375" style="9" customWidth="1"/>
    <col min="4127" max="4128" width="13.86328125" style="9" customWidth="1"/>
    <col min="4129" max="4129" width="14.86328125" style="9" customWidth="1"/>
    <col min="4130" max="4368" width="9.06640625" style="9"/>
    <col min="4369" max="4369" width="15.3984375" style="9" customWidth="1"/>
    <col min="4370" max="4370" width="11.1328125" style="9" customWidth="1"/>
    <col min="4371" max="4371" width="14.59765625" style="9" customWidth="1"/>
    <col min="4372" max="4372" width="17.3984375" style="9" customWidth="1"/>
    <col min="4373" max="4373" width="17.59765625" style="9" customWidth="1"/>
    <col min="4374" max="4374" width="14.73046875" style="9" customWidth="1"/>
    <col min="4375" max="4375" width="14.3984375" style="9" customWidth="1"/>
    <col min="4376" max="4376" width="12.1328125" style="9" customWidth="1"/>
    <col min="4377" max="4377" width="12.3984375" style="9" customWidth="1"/>
    <col min="4378" max="4379" width="13.86328125" style="9" customWidth="1"/>
    <col min="4380" max="4380" width="14.86328125" style="9" customWidth="1"/>
    <col min="4381" max="4381" width="12.1328125" style="9" customWidth="1"/>
    <col min="4382" max="4382" width="12.3984375" style="9" customWidth="1"/>
    <col min="4383" max="4384" width="13.86328125" style="9" customWidth="1"/>
    <col min="4385" max="4385" width="14.86328125" style="9" customWidth="1"/>
    <col min="4386" max="4624" width="9.06640625" style="9"/>
    <col min="4625" max="4625" width="15.3984375" style="9" customWidth="1"/>
    <col min="4626" max="4626" width="11.1328125" style="9" customWidth="1"/>
    <col min="4627" max="4627" width="14.59765625" style="9" customWidth="1"/>
    <col min="4628" max="4628" width="17.3984375" style="9" customWidth="1"/>
    <col min="4629" max="4629" width="17.59765625" style="9" customWidth="1"/>
    <col min="4630" max="4630" width="14.73046875" style="9" customWidth="1"/>
    <col min="4631" max="4631" width="14.3984375" style="9" customWidth="1"/>
    <col min="4632" max="4632" width="12.1328125" style="9" customWidth="1"/>
    <col min="4633" max="4633" width="12.3984375" style="9" customWidth="1"/>
    <col min="4634" max="4635" width="13.86328125" style="9" customWidth="1"/>
    <col min="4636" max="4636" width="14.86328125" style="9" customWidth="1"/>
    <col min="4637" max="4637" width="12.1328125" style="9" customWidth="1"/>
    <col min="4638" max="4638" width="12.3984375" style="9" customWidth="1"/>
    <col min="4639" max="4640" width="13.86328125" style="9" customWidth="1"/>
    <col min="4641" max="4641" width="14.86328125" style="9" customWidth="1"/>
    <col min="4642" max="4880" width="9.06640625" style="9"/>
    <col min="4881" max="4881" width="15.3984375" style="9" customWidth="1"/>
    <col min="4882" max="4882" width="11.1328125" style="9" customWidth="1"/>
    <col min="4883" max="4883" width="14.59765625" style="9" customWidth="1"/>
    <col min="4884" max="4884" width="17.3984375" style="9" customWidth="1"/>
    <col min="4885" max="4885" width="17.59765625" style="9" customWidth="1"/>
    <col min="4886" max="4886" width="14.73046875" style="9" customWidth="1"/>
    <col min="4887" max="4887" width="14.3984375" style="9" customWidth="1"/>
    <col min="4888" max="4888" width="12.1328125" style="9" customWidth="1"/>
    <col min="4889" max="4889" width="12.3984375" style="9" customWidth="1"/>
    <col min="4890" max="4891" width="13.86328125" style="9" customWidth="1"/>
    <col min="4892" max="4892" width="14.86328125" style="9" customWidth="1"/>
    <col min="4893" max="4893" width="12.1328125" style="9" customWidth="1"/>
    <col min="4894" max="4894" width="12.3984375" style="9" customWidth="1"/>
    <col min="4895" max="4896" width="13.86328125" style="9" customWidth="1"/>
    <col min="4897" max="4897" width="14.86328125" style="9" customWidth="1"/>
    <col min="4898" max="5136" width="9.06640625" style="9"/>
    <col min="5137" max="5137" width="15.3984375" style="9" customWidth="1"/>
    <col min="5138" max="5138" width="11.1328125" style="9" customWidth="1"/>
    <col min="5139" max="5139" width="14.59765625" style="9" customWidth="1"/>
    <col min="5140" max="5140" width="17.3984375" style="9" customWidth="1"/>
    <col min="5141" max="5141" width="17.59765625" style="9" customWidth="1"/>
    <col min="5142" max="5142" width="14.73046875" style="9" customWidth="1"/>
    <col min="5143" max="5143" width="14.3984375" style="9" customWidth="1"/>
    <col min="5144" max="5144" width="12.1328125" style="9" customWidth="1"/>
    <col min="5145" max="5145" width="12.3984375" style="9" customWidth="1"/>
    <col min="5146" max="5147" width="13.86328125" style="9" customWidth="1"/>
    <col min="5148" max="5148" width="14.86328125" style="9" customWidth="1"/>
    <col min="5149" max="5149" width="12.1328125" style="9" customWidth="1"/>
    <col min="5150" max="5150" width="12.3984375" style="9" customWidth="1"/>
    <col min="5151" max="5152" width="13.86328125" style="9" customWidth="1"/>
    <col min="5153" max="5153" width="14.86328125" style="9" customWidth="1"/>
    <col min="5154" max="5392" width="9.06640625" style="9"/>
    <col min="5393" max="5393" width="15.3984375" style="9" customWidth="1"/>
    <col min="5394" max="5394" width="11.1328125" style="9" customWidth="1"/>
    <col min="5395" max="5395" width="14.59765625" style="9" customWidth="1"/>
    <col min="5396" max="5396" width="17.3984375" style="9" customWidth="1"/>
    <col min="5397" max="5397" width="17.59765625" style="9" customWidth="1"/>
    <col min="5398" max="5398" width="14.73046875" style="9" customWidth="1"/>
    <col min="5399" max="5399" width="14.3984375" style="9" customWidth="1"/>
    <col min="5400" max="5400" width="12.1328125" style="9" customWidth="1"/>
    <col min="5401" max="5401" width="12.3984375" style="9" customWidth="1"/>
    <col min="5402" max="5403" width="13.86328125" style="9" customWidth="1"/>
    <col min="5404" max="5404" width="14.86328125" style="9" customWidth="1"/>
    <col min="5405" max="5405" width="12.1328125" style="9" customWidth="1"/>
    <col min="5406" max="5406" width="12.3984375" style="9" customWidth="1"/>
    <col min="5407" max="5408" width="13.86328125" style="9" customWidth="1"/>
    <col min="5409" max="5409" width="14.86328125" style="9" customWidth="1"/>
    <col min="5410" max="5648" width="9.06640625" style="9"/>
    <col min="5649" max="5649" width="15.3984375" style="9" customWidth="1"/>
    <col min="5650" max="5650" width="11.1328125" style="9" customWidth="1"/>
    <col min="5651" max="5651" width="14.59765625" style="9" customWidth="1"/>
    <col min="5652" max="5652" width="17.3984375" style="9" customWidth="1"/>
    <col min="5653" max="5653" width="17.59765625" style="9" customWidth="1"/>
    <col min="5654" max="5654" width="14.73046875" style="9" customWidth="1"/>
    <col min="5655" max="5655" width="14.3984375" style="9" customWidth="1"/>
    <col min="5656" max="5656" width="12.1328125" style="9" customWidth="1"/>
    <col min="5657" max="5657" width="12.3984375" style="9" customWidth="1"/>
    <col min="5658" max="5659" width="13.86328125" style="9" customWidth="1"/>
    <col min="5660" max="5660" width="14.86328125" style="9" customWidth="1"/>
    <col min="5661" max="5661" width="12.1328125" style="9" customWidth="1"/>
    <col min="5662" max="5662" width="12.3984375" style="9" customWidth="1"/>
    <col min="5663" max="5664" width="13.86328125" style="9" customWidth="1"/>
    <col min="5665" max="5665" width="14.86328125" style="9" customWidth="1"/>
    <col min="5666" max="5904" width="9.06640625" style="9"/>
    <col min="5905" max="5905" width="15.3984375" style="9" customWidth="1"/>
    <col min="5906" max="5906" width="11.1328125" style="9" customWidth="1"/>
    <col min="5907" max="5907" width="14.59765625" style="9" customWidth="1"/>
    <col min="5908" max="5908" width="17.3984375" style="9" customWidth="1"/>
    <col min="5909" max="5909" width="17.59765625" style="9" customWidth="1"/>
    <col min="5910" max="5910" width="14.73046875" style="9" customWidth="1"/>
    <col min="5911" max="5911" width="14.3984375" style="9" customWidth="1"/>
    <col min="5912" max="5912" width="12.1328125" style="9" customWidth="1"/>
    <col min="5913" max="5913" width="12.3984375" style="9" customWidth="1"/>
    <col min="5914" max="5915" width="13.86328125" style="9" customWidth="1"/>
    <col min="5916" max="5916" width="14.86328125" style="9" customWidth="1"/>
    <col min="5917" max="5917" width="12.1328125" style="9" customWidth="1"/>
    <col min="5918" max="5918" width="12.3984375" style="9" customWidth="1"/>
    <col min="5919" max="5920" width="13.86328125" style="9" customWidth="1"/>
    <col min="5921" max="5921" width="14.86328125" style="9" customWidth="1"/>
    <col min="5922" max="6160" width="9.06640625" style="9"/>
    <col min="6161" max="6161" width="15.3984375" style="9" customWidth="1"/>
    <col min="6162" max="6162" width="11.1328125" style="9" customWidth="1"/>
    <col min="6163" max="6163" width="14.59765625" style="9" customWidth="1"/>
    <col min="6164" max="6164" width="17.3984375" style="9" customWidth="1"/>
    <col min="6165" max="6165" width="17.59765625" style="9" customWidth="1"/>
    <col min="6166" max="6166" width="14.73046875" style="9" customWidth="1"/>
    <col min="6167" max="6167" width="14.3984375" style="9" customWidth="1"/>
    <col min="6168" max="6168" width="12.1328125" style="9" customWidth="1"/>
    <col min="6169" max="6169" width="12.3984375" style="9" customWidth="1"/>
    <col min="6170" max="6171" width="13.86328125" style="9" customWidth="1"/>
    <col min="6172" max="6172" width="14.86328125" style="9" customWidth="1"/>
    <col min="6173" max="6173" width="12.1328125" style="9" customWidth="1"/>
    <col min="6174" max="6174" width="12.3984375" style="9" customWidth="1"/>
    <col min="6175" max="6176" width="13.86328125" style="9" customWidth="1"/>
    <col min="6177" max="6177" width="14.86328125" style="9" customWidth="1"/>
    <col min="6178" max="6416" width="9.06640625" style="9"/>
    <col min="6417" max="6417" width="15.3984375" style="9" customWidth="1"/>
    <col min="6418" max="6418" width="11.1328125" style="9" customWidth="1"/>
    <col min="6419" max="6419" width="14.59765625" style="9" customWidth="1"/>
    <col min="6420" max="6420" width="17.3984375" style="9" customWidth="1"/>
    <col min="6421" max="6421" width="17.59765625" style="9" customWidth="1"/>
    <col min="6422" max="6422" width="14.73046875" style="9" customWidth="1"/>
    <col min="6423" max="6423" width="14.3984375" style="9" customWidth="1"/>
    <col min="6424" max="6424" width="12.1328125" style="9" customWidth="1"/>
    <col min="6425" max="6425" width="12.3984375" style="9" customWidth="1"/>
    <col min="6426" max="6427" width="13.86328125" style="9" customWidth="1"/>
    <col min="6428" max="6428" width="14.86328125" style="9" customWidth="1"/>
    <col min="6429" max="6429" width="12.1328125" style="9" customWidth="1"/>
    <col min="6430" max="6430" width="12.3984375" style="9" customWidth="1"/>
    <col min="6431" max="6432" width="13.86328125" style="9" customWidth="1"/>
    <col min="6433" max="6433" width="14.86328125" style="9" customWidth="1"/>
    <col min="6434" max="6672" width="9.06640625" style="9"/>
    <col min="6673" max="6673" width="15.3984375" style="9" customWidth="1"/>
    <col min="6674" max="6674" width="11.1328125" style="9" customWidth="1"/>
    <col min="6675" max="6675" width="14.59765625" style="9" customWidth="1"/>
    <col min="6676" max="6676" width="17.3984375" style="9" customWidth="1"/>
    <col min="6677" max="6677" width="17.59765625" style="9" customWidth="1"/>
    <col min="6678" max="6678" width="14.73046875" style="9" customWidth="1"/>
    <col min="6679" max="6679" width="14.3984375" style="9" customWidth="1"/>
    <col min="6680" max="6680" width="12.1328125" style="9" customWidth="1"/>
    <col min="6681" max="6681" width="12.3984375" style="9" customWidth="1"/>
    <col min="6682" max="6683" width="13.86328125" style="9" customWidth="1"/>
    <col min="6684" max="6684" width="14.86328125" style="9" customWidth="1"/>
    <col min="6685" max="6685" width="12.1328125" style="9" customWidth="1"/>
    <col min="6686" max="6686" width="12.3984375" style="9" customWidth="1"/>
    <col min="6687" max="6688" width="13.86328125" style="9" customWidth="1"/>
    <col min="6689" max="6689" width="14.86328125" style="9" customWidth="1"/>
    <col min="6690" max="6928" width="9.06640625" style="9"/>
    <col min="6929" max="6929" width="15.3984375" style="9" customWidth="1"/>
    <col min="6930" max="6930" width="11.1328125" style="9" customWidth="1"/>
    <col min="6931" max="6931" width="14.59765625" style="9" customWidth="1"/>
    <col min="6932" max="6932" width="17.3984375" style="9" customWidth="1"/>
    <col min="6933" max="6933" width="17.59765625" style="9" customWidth="1"/>
    <col min="6934" max="6934" width="14.73046875" style="9" customWidth="1"/>
    <col min="6935" max="6935" width="14.3984375" style="9" customWidth="1"/>
    <col min="6936" max="6936" width="12.1328125" style="9" customWidth="1"/>
    <col min="6937" max="6937" width="12.3984375" style="9" customWidth="1"/>
    <col min="6938" max="6939" width="13.86328125" style="9" customWidth="1"/>
    <col min="6940" max="6940" width="14.86328125" style="9" customWidth="1"/>
    <col min="6941" max="6941" width="12.1328125" style="9" customWidth="1"/>
    <col min="6942" max="6942" width="12.3984375" style="9" customWidth="1"/>
    <col min="6943" max="6944" width="13.86328125" style="9" customWidth="1"/>
    <col min="6945" max="6945" width="14.86328125" style="9" customWidth="1"/>
    <col min="6946" max="7184" width="9.06640625" style="9"/>
    <col min="7185" max="7185" width="15.3984375" style="9" customWidth="1"/>
    <col min="7186" max="7186" width="11.1328125" style="9" customWidth="1"/>
    <col min="7187" max="7187" width="14.59765625" style="9" customWidth="1"/>
    <col min="7188" max="7188" width="17.3984375" style="9" customWidth="1"/>
    <col min="7189" max="7189" width="17.59765625" style="9" customWidth="1"/>
    <col min="7190" max="7190" width="14.73046875" style="9" customWidth="1"/>
    <col min="7191" max="7191" width="14.3984375" style="9" customWidth="1"/>
    <col min="7192" max="7192" width="12.1328125" style="9" customWidth="1"/>
    <col min="7193" max="7193" width="12.3984375" style="9" customWidth="1"/>
    <col min="7194" max="7195" width="13.86328125" style="9" customWidth="1"/>
    <col min="7196" max="7196" width="14.86328125" style="9" customWidth="1"/>
    <col min="7197" max="7197" width="12.1328125" style="9" customWidth="1"/>
    <col min="7198" max="7198" width="12.3984375" style="9" customWidth="1"/>
    <col min="7199" max="7200" width="13.86328125" style="9" customWidth="1"/>
    <col min="7201" max="7201" width="14.86328125" style="9" customWidth="1"/>
    <col min="7202" max="7440" width="9.06640625" style="9"/>
    <col min="7441" max="7441" width="15.3984375" style="9" customWidth="1"/>
    <col min="7442" max="7442" width="11.1328125" style="9" customWidth="1"/>
    <col min="7443" max="7443" width="14.59765625" style="9" customWidth="1"/>
    <col min="7444" max="7444" width="17.3984375" style="9" customWidth="1"/>
    <col min="7445" max="7445" width="17.59765625" style="9" customWidth="1"/>
    <col min="7446" max="7446" width="14.73046875" style="9" customWidth="1"/>
    <col min="7447" max="7447" width="14.3984375" style="9" customWidth="1"/>
    <col min="7448" max="7448" width="12.1328125" style="9" customWidth="1"/>
    <col min="7449" max="7449" width="12.3984375" style="9" customWidth="1"/>
    <col min="7450" max="7451" width="13.86328125" style="9" customWidth="1"/>
    <col min="7452" max="7452" width="14.86328125" style="9" customWidth="1"/>
    <col min="7453" max="7453" width="12.1328125" style="9" customWidth="1"/>
    <col min="7454" max="7454" width="12.3984375" style="9" customWidth="1"/>
    <col min="7455" max="7456" width="13.86328125" style="9" customWidth="1"/>
    <col min="7457" max="7457" width="14.86328125" style="9" customWidth="1"/>
    <col min="7458" max="7696" width="9.06640625" style="9"/>
    <col min="7697" max="7697" width="15.3984375" style="9" customWidth="1"/>
    <col min="7698" max="7698" width="11.1328125" style="9" customWidth="1"/>
    <col min="7699" max="7699" width="14.59765625" style="9" customWidth="1"/>
    <col min="7700" max="7700" width="17.3984375" style="9" customWidth="1"/>
    <col min="7701" max="7701" width="17.59765625" style="9" customWidth="1"/>
    <col min="7702" max="7702" width="14.73046875" style="9" customWidth="1"/>
    <col min="7703" max="7703" width="14.3984375" style="9" customWidth="1"/>
    <col min="7704" max="7704" width="12.1328125" style="9" customWidth="1"/>
    <col min="7705" max="7705" width="12.3984375" style="9" customWidth="1"/>
    <col min="7706" max="7707" width="13.86328125" style="9" customWidth="1"/>
    <col min="7708" max="7708" width="14.86328125" style="9" customWidth="1"/>
    <col min="7709" max="7709" width="12.1328125" style="9" customWidth="1"/>
    <col min="7710" max="7710" width="12.3984375" style="9" customWidth="1"/>
    <col min="7711" max="7712" width="13.86328125" style="9" customWidth="1"/>
    <col min="7713" max="7713" width="14.86328125" style="9" customWidth="1"/>
    <col min="7714" max="7952" width="9.06640625" style="9"/>
    <col min="7953" max="7953" width="15.3984375" style="9" customWidth="1"/>
    <col min="7954" max="7954" width="11.1328125" style="9" customWidth="1"/>
    <col min="7955" max="7955" width="14.59765625" style="9" customWidth="1"/>
    <col min="7956" max="7956" width="17.3984375" style="9" customWidth="1"/>
    <col min="7957" max="7957" width="17.59765625" style="9" customWidth="1"/>
    <col min="7958" max="7958" width="14.73046875" style="9" customWidth="1"/>
    <col min="7959" max="7959" width="14.3984375" style="9" customWidth="1"/>
    <col min="7960" max="7960" width="12.1328125" style="9" customWidth="1"/>
    <col min="7961" max="7961" width="12.3984375" style="9" customWidth="1"/>
    <col min="7962" max="7963" width="13.86328125" style="9" customWidth="1"/>
    <col min="7964" max="7964" width="14.86328125" style="9" customWidth="1"/>
    <col min="7965" max="7965" width="12.1328125" style="9" customWidth="1"/>
    <col min="7966" max="7966" width="12.3984375" style="9" customWidth="1"/>
    <col min="7967" max="7968" width="13.86328125" style="9" customWidth="1"/>
    <col min="7969" max="7969" width="14.86328125" style="9" customWidth="1"/>
    <col min="7970" max="8208" width="9.06640625" style="9"/>
    <col min="8209" max="8209" width="15.3984375" style="9" customWidth="1"/>
    <col min="8210" max="8210" width="11.1328125" style="9" customWidth="1"/>
    <col min="8211" max="8211" width="14.59765625" style="9" customWidth="1"/>
    <col min="8212" max="8212" width="17.3984375" style="9" customWidth="1"/>
    <col min="8213" max="8213" width="17.59765625" style="9" customWidth="1"/>
    <col min="8214" max="8214" width="14.73046875" style="9" customWidth="1"/>
    <col min="8215" max="8215" width="14.3984375" style="9" customWidth="1"/>
    <col min="8216" max="8216" width="12.1328125" style="9" customWidth="1"/>
    <col min="8217" max="8217" width="12.3984375" style="9" customWidth="1"/>
    <col min="8218" max="8219" width="13.86328125" style="9" customWidth="1"/>
    <col min="8220" max="8220" width="14.86328125" style="9" customWidth="1"/>
    <col min="8221" max="8221" width="12.1328125" style="9" customWidth="1"/>
    <col min="8222" max="8222" width="12.3984375" style="9" customWidth="1"/>
    <col min="8223" max="8224" width="13.86328125" style="9" customWidth="1"/>
    <col min="8225" max="8225" width="14.86328125" style="9" customWidth="1"/>
    <col min="8226" max="8464" width="9.06640625" style="9"/>
    <col min="8465" max="8465" width="15.3984375" style="9" customWidth="1"/>
    <col min="8466" max="8466" width="11.1328125" style="9" customWidth="1"/>
    <col min="8467" max="8467" width="14.59765625" style="9" customWidth="1"/>
    <col min="8468" max="8468" width="17.3984375" style="9" customWidth="1"/>
    <col min="8469" max="8469" width="17.59765625" style="9" customWidth="1"/>
    <col min="8470" max="8470" width="14.73046875" style="9" customWidth="1"/>
    <col min="8471" max="8471" width="14.3984375" style="9" customWidth="1"/>
    <col min="8472" max="8472" width="12.1328125" style="9" customWidth="1"/>
    <col min="8473" max="8473" width="12.3984375" style="9" customWidth="1"/>
    <col min="8474" max="8475" width="13.86328125" style="9" customWidth="1"/>
    <col min="8476" max="8476" width="14.86328125" style="9" customWidth="1"/>
    <col min="8477" max="8477" width="12.1328125" style="9" customWidth="1"/>
    <col min="8478" max="8478" width="12.3984375" style="9" customWidth="1"/>
    <col min="8479" max="8480" width="13.86328125" style="9" customWidth="1"/>
    <col min="8481" max="8481" width="14.86328125" style="9" customWidth="1"/>
    <col min="8482" max="8720" width="9.06640625" style="9"/>
    <col min="8721" max="8721" width="15.3984375" style="9" customWidth="1"/>
    <col min="8722" max="8722" width="11.1328125" style="9" customWidth="1"/>
    <col min="8723" max="8723" width="14.59765625" style="9" customWidth="1"/>
    <col min="8724" max="8724" width="17.3984375" style="9" customWidth="1"/>
    <col min="8725" max="8725" width="17.59765625" style="9" customWidth="1"/>
    <col min="8726" max="8726" width="14.73046875" style="9" customWidth="1"/>
    <col min="8727" max="8727" width="14.3984375" style="9" customWidth="1"/>
    <col min="8728" max="8728" width="12.1328125" style="9" customWidth="1"/>
    <col min="8729" max="8729" width="12.3984375" style="9" customWidth="1"/>
    <col min="8730" max="8731" width="13.86328125" style="9" customWidth="1"/>
    <col min="8732" max="8732" width="14.86328125" style="9" customWidth="1"/>
    <col min="8733" max="8733" width="12.1328125" style="9" customWidth="1"/>
    <col min="8734" max="8734" width="12.3984375" style="9" customWidth="1"/>
    <col min="8735" max="8736" width="13.86328125" style="9" customWidth="1"/>
    <col min="8737" max="8737" width="14.86328125" style="9" customWidth="1"/>
    <col min="8738" max="8976" width="9.06640625" style="9"/>
    <col min="8977" max="8977" width="15.3984375" style="9" customWidth="1"/>
    <col min="8978" max="8978" width="11.1328125" style="9" customWidth="1"/>
    <col min="8979" max="8979" width="14.59765625" style="9" customWidth="1"/>
    <col min="8980" max="8980" width="17.3984375" style="9" customWidth="1"/>
    <col min="8981" max="8981" width="17.59765625" style="9" customWidth="1"/>
    <col min="8982" max="8982" width="14.73046875" style="9" customWidth="1"/>
    <col min="8983" max="8983" width="14.3984375" style="9" customWidth="1"/>
    <col min="8984" max="8984" width="12.1328125" style="9" customWidth="1"/>
    <col min="8985" max="8985" width="12.3984375" style="9" customWidth="1"/>
    <col min="8986" max="8987" width="13.86328125" style="9" customWidth="1"/>
    <col min="8988" max="8988" width="14.86328125" style="9" customWidth="1"/>
    <col min="8989" max="8989" width="12.1328125" style="9" customWidth="1"/>
    <col min="8990" max="8990" width="12.3984375" style="9" customWidth="1"/>
    <col min="8991" max="8992" width="13.86328125" style="9" customWidth="1"/>
    <col min="8993" max="8993" width="14.86328125" style="9" customWidth="1"/>
    <col min="8994" max="9232" width="9.06640625" style="9"/>
    <col min="9233" max="9233" width="15.3984375" style="9" customWidth="1"/>
    <col min="9234" max="9234" width="11.1328125" style="9" customWidth="1"/>
    <col min="9235" max="9235" width="14.59765625" style="9" customWidth="1"/>
    <col min="9236" max="9236" width="17.3984375" style="9" customWidth="1"/>
    <col min="9237" max="9237" width="17.59765625" style="9" customWidth="1"/>
    <col min="9238" max="9238" width="14.73046875" style="9" customWidth="1"/>
    <col min="9239" max="9239" width="14.3984375" style="9" customWidth="1"/>
    <col min="9240" max="9240" width="12.1328125" style="9" customWidth="1"/>
    <col min="9241" max="9241" width="12.3984375" style="9" customWidth="1"/>
    <col min="9242" max="9243" width="13.86328125" style="9" customWidth="1"/>
    <col min="9244" max="9244" width="14.86328125" style="9" customWidth="1"/>
    <col min="9245" max="9245" width="12.1328125" style="9" customWidth="1"/>
    <col min="9246" max="9246" width="12.3984375" style="9" customWidth="1"/>
    <col min="9247" max="9248" width="13.86328125" style="9" customWidth="1"/>
    <col min="9249" max="9249" width="14.86328125" style="9" customWidth="1"/>
    <col min="9250" max="9488" width="9.06640625" style="9"/>
    <col min="9489" max="9489" width="15.3984375" style="9" customWidth="1"/>
    <col min="9490" max="9490" width="11.1328125" style="9" customWidth="1"/>
    <col min="9491" max="9491" width="14.59765625" style="9" customWidth="1"/>
    <col min="9492" max="9492" width="17.3984375" style="9" customWidth="1"/>
    <col min="9493" max="9493" width="17.59765625" style="9" customWidth="1"/>
    <col min="9494" max="9494" width="14.73046875" style="9" customWidth="1"/>
    <col min="9495" max="9495" width="14.3984375" style="9" customWidth="1"/>
    <col min="9496" max="9496" width="12.1328125" style="9" customWidth="1"/>
    <col min="9497" max="9497" width="12.3984375" style="9" customWidth="1"/>
    <col min="9498" max="9499" width="13.86328125" style="9" customWidth="1"/>
    <col min="9500" max="9500" width="14.86328125" style="9" customWidth="1"/>
    <col min="9501" max="9501" width="12.1328125" style="9" customWidth="1"/>
    <col min="9502" max="9502" width="12.3984375" style="9" customWidth="1"/>
    <col min="9503" max="9504" width="13.86328125" style="9" customWidth="1"/>
    <col min="9505" max="9505" width="14.86328125" style="9" customWidth="1"/>
    <col min="9506" max="9744" width="9.06640625" style="9"/>
    <col min="9745" max="9745" width="15.3984375" style="9" customWidth="1"/>
    <col min="9746" max="9746" width="11.1328125" style="9" customWidth="1"/>
    <col min="9747" max="9747" width="14.59765625" style="9" customWidth="1"/>
    <col min="9748" max="9748" width="17.3984375" style="9" customWidth="1"/>
    <col min="9749" max="9749" width="17.59765625" style="9" customWidth="1"/>
    <col min="9750" max="9750" width="14.73046875" style="9" customWidth="1"/>
    <col min="9751" max="9751" width="14.3984375" style="9" customWidth="1"/>
    <col min="9752" max="9752" width="12.1328125" style="9" customWidth="1"/>
    <col min="9753" max="9753" width="12.3984375" style="9" customWidth="1"/>
    <col min="9754" max="9755" width="13.86328125" style="9" customWidth="1"/>
    <col min="9756" max="9756" width="14.86328125" style="9" customWidth="1"/>
    <col min="9757" max="9757" width="12.1328125" style="9" customWidth="1"/>
    <col min="9758" max="9758" width="12.3984375" style="9" customWidth="1"/>
    <col min="9759" max="9760" width="13.86328125" style="9" customWidth="1"/>
    <col min="9761" max="9761" width="14.86328125" style="9" customWidth="1"/>
    <col min="9762" max="10000" width="9.06640625" style="9"/>
    <col min="10001" max="10001" width="15.3984375" style="9" customWidth="1"/>
    <col min="10002" max="10002" width="11.1328125" style="9" customWidth="1"/>
    <col min="10003" max="10003" width="14.59765625" style="9" customWidth="1"/>
    <col min="10004" max="10004" width="17.3984375" style="9" customWidth="1"/>
    <col min="10005" max="10005" width="17.59765625" style="9" customWidth="1"/>
    <col min="10006" max="10006" width="14.73046875" style="9" customWidth="1"/>
    <col min="10007" max="10007" width="14.3984375" style="9" customWidth="1"/>
    <col min="10008" max="10008" width="12.1328125" style="9" customWidth="1"/>
    <col min="10009" max="10009" width="12.3984375" style="9" customWidth="1"/>
    <col min="10010" max="10011" width="13.86328125" style="9" customWidth="1"/>
    <col min="10012" max="10012" width="14.86328125" style="9" customWidth="1"/>
    <col min="10013" max="10013" width="12.1328125" style="9" customWidth="1"/>
    <col min="10014" max="10014" width="12.3984375" style="9" customWidth="1"/>
    <col min="10015" max="10016" width="13.86328125" style="9" customWidth="1"/>
    <col min="10017" max="10017" width="14.86328125" style="9" customWidth="1"/>
    <col min="10018" max="10256" width="9.06640625" style="9"/>
    <col min="10257" max="10257" width="15.3984375" style="9" customWidth="1"/>
    <col min="10258" max="10258" width="11.1328125" style="9" customWidth="1"/>
    <col min="10259" max="10259" width="14.59765625" style="9" customWidth="1"/>
    <col min="10260" max="10260" width="17.3984375" style="9" customWidth="1"/>
    <col min="10261" max="10261" width="17.59765625" style="9" customWidth="1"/>
    <col min="10262" max="10262" width="14.73046875" style="9" customWidth="1"/>
    <col min="10263" max="10263" width="14.3984375" style="9" customWidth="1"/>
    <col min="10264" max="10264" width="12.1328125" style="9" customWidth="1"/>
    <col min="10265" max="10265" width="12.3984375" style="9" customWidth="1"/>
    <col min="10266" max="10267" width="13.86328125" style="9" customWidth="1"/>
    <col min="10268" max="10268" width="14.86328125" style="9" customWidth="1"/>
    <col min="10269" max="10269" width="12.1328125" style="9" customWidth="1"/>
    <col min="10270" max="10270" width="12.3984375" style="9" customWidth="1"/>
    <col min="10271" max="10272" width="13.86328125" style="9" customWidth="1"/>
    <col min="10273" max="10273" width="14.86328125" style="9" customWidth="1"/>
    <col min="10274" max="10512" width="9.06640625" style="9"/>
    <col min="10513" max="10513" width="15.3984375" style="9" customWidth="1"/>
    <col min="10514" max="10514" width="11.1328125" style="9" customWidth="1"/>
    <col min="10515" max="10515" width="14.59765625" style="9" customWidth="1"/>
    <col min="10516" max="10516" width="17.3984375" style="9" customWidth="1"/>
    <col min="10517" max="10517" width="17.59765625" style="9" customWidth="1"/>
    <col min="10518" max="10518" width="14.73046875" style="9" customWidth="1"/>
    <col min="10519" max="10519" width="14.3984375" style="9" customWidth="1"/>
    <col min="10520" max="10520" width="12.1328125" style="9" customWidth="1"/>
    <col min="10521" max="10521" width="12.3984375" style="9" customWidth="1"/>
    <col min="10522" max="10523" width="13.86328125" style="9" customWidth="1"/>
    <col min="10524" max="10524" width="14.86328125" style="9" customWidth="1"/>
    <col min="10525" max="10525" width="12.1328125" style="9" customWidth="1"/>
    <col min="10526" max="10526" width="12.3984375" style="9" customWidth="1"/>
    <col min="10527" max="10528" width="13.86328125" style="9" customWidth="1"/>
    <col min="10529" max="10529" width="14.86328125" style="9" customWidth="1"/>
    <col min="10530" max="10768" width="9.06640625" style="9"/>
    <col min="10769" max="10769" width="15.3984375" style="9" customWidth="1"/>
    <col min="10770" max="10770" width="11.1328125" style="9" customWidth="1"/>
    <col min="10771" max="10771" width="14.59765625" style="9" customWidth="1"/>
    <col min="10772" max="10772" width="17.3984375" style="9" customWidth="1"/>
    <col min="10773" max="10773" width="17.59765625" style="9" customWidth="1"/>
    <col min="10774" max="10774" width="14.73046875" style="9" customWidth="1"/>
    <col min="10775" max="10775" width="14.3984375" style="9" customWidth="1"/>
    <col min="10776" max="10776" width="12.1328125" style="9" customWidth="1"/>
    <col min="10777" max="10777" width="12.3984375" style="9" customWidth="1"/>
    <col min="10778" max="10779" width="13.86328125" style="9" customWidth="1"/>
    <col min="10780" max="10780" width="14.86328125" style="9" customWidth="1"/>
    <col min="10781" max="10781" width="12.1328125" style="9" customWidth="1"/>
    <col min="10782" max="10782" width="12.3984375" style="9" customWidth="1"/>
    <col min="10783" max="10784" width="13.86328125" style="9" customWidth="1"/>
    <col min="10785" max="10785" width="14.86328125" style="9" customWidth="1"/>
    <col min="10786" max="11024" width="9.06640625" style="9"/>
    <col min="11025" max="11025" width="15.3984375" style="9" customWidth="1"/>
    <col min="11026" max="11026" width="11.1328125" style="9" customWidth="1"/>
    <col min="11027" max="11027" width="14.59765625" style="9" customWidth="1"/>
    <col min="11028" max="11028" width="17.3984375" style="9" customWidth="1"/>
    <col min="11029" max="11029" width="17.59765625" style="9" customWidth="1"/>
    <col min="11030" max="11030" width="14.73046875" style="9" customWidth="1"/>
    <col min="11031" max="11031" width="14.3984375" style="9" customWidth="1"/>
    <col min="11032" max="11032" width="12.1328125" style="9" customWidth="1"/>
    <col min="11033" max="11033" width="12.3984375" style="9" customWidth="1"/>
    <col min="11034" max="11035" width="13.86328125" style="9" customWidth="1"/>
    <col min="11036" max="11036" width="14.86328125" style="9" customWidth="1"/>
    <col min="11037" max="11037" width="12.1328125" style="9" customWidth="1"/>
    <col min="11038" max="11038" width="12.3984375" style="9" customWidth="1"/>
    <col min="11039" max="11040" width="13.86328125" style="9" customWidth="1"/>
    <col min="11041" max="11041" width="14.86328125" style="9" customWidth="1"/>
    <col min="11042" max="11280" width="9.06640625" style="9"/>
    <col min="11281" max="11281" width="15.3984375" style="9" customWidth="1"/>
    <col min="11282" max="11282" width="11.1328125" style="9" customWidth="1"/>
    <col min="11283" max="11283" width="14.59765625" style="9" customWidth="1"/>
    <col min="11284" max="11284" width="17.3984375" style="9" customWidth="1"/>
    <col min="11285" max="11285" width="17.59765625" style="9" customWidth="1"/>
    <col min="11286" max="11286" width="14.73046875" style="9" customWidth="1"/>
    <col min="11287" max="11287" width="14.3984375" style="9" customWidth="1"/>
    <col min="11288" max="11288" width="12.1328125" style="9" customWidth="1"/>
    <col min="11289" max="11289" width="12.3984375" style="9" customWidth="1"/>
    <col min="11290" max="11291" width="13.86328125" style="9" customWidth="1"/>
    <col min="11292" max="11292" width="14.86328125" style="9" customWidth="1"/>
    <col min="11293" max="11293" width="12.1328125" style="9" customWidth="1"/>
    <col min="11294" max="11294" width="12.3984375" style="9" customWidth="1"/>
    <col min="11295" max="11296" width="13.86328125" style="9" customWidth="1"/>
    <col min="11297" max="11297" width="14.86328125" style="9" customWidth="1"/>
    <col min="11298" max="11536" width="9.06640625" style="9"/>
    <col min="11537" max="11537" width="15.3984375" style="9" customWidth="1"/>
    <col min="11538" max="11538" width="11.1328125" style="9" customWidth="1"/>
    <col min="11539" max="11539" width="14.59765625" style="9" customWidth="1"/>
    <col min="11540" max="11540" width="17.3984375" style="9" customWidth="1"/>
    <col min="11541" max="11541" width="17.59765625" style="9" customWidth="1"/>
    <col min="11542" max="11542" width="14.73046875" style="9" customWidth="1"/>
    <col min="11543" max="11543" width="14.3984375" style="9" customWidth="1"/>
    <col min="11544" max="11544" width="12.1328125" style="9" customWidth="1"/>
    <col min="11545" max="11545" width="12.3984375" style="9" customWidth="1"/>
    <col min="11546" max="11547" width="13.86328125" style="9" customWidth="1"/>
    <col min="11548" max="11548" width="14.86328125" style="9" customWidth="1"/>
    <col min="11549" max="11549" width="12.1328125" style="9" customWidth="1"/>
    <col min="11550" max="11550" width="12.3984375" style="9" customWidth="1"/>
    <col min="11551" max="11552" width="13.86328125" style="9" customWidth="1"/>
    <col min="11553" max="11553" width="14.86328125" style="9" customWidth="1"/>
    <col min="11554" max="11792" width="9.06640625" style="9"/>
    <col min="11793" max="11793" width="15.3984375" style="9" customWidth="1"/>
    <col min="11794" max="11794" width="11.1328125" style="9" customWidth="1"/>
    <col min="11795" max="11795" width="14.59765625" style="9" customWidth="1"/>
    <col min="11796" max="11796" width="17.3984375" style="9" customWidth="1"/>
    <col min="11797" max="11797" width="17.59765625" style="9" customWidth="1"/>
    <col min="11798" max="11798" width="14.73046875" style="9" customWidth="1"/>
    <col min="11799" max="11799" width="14.3984375" style="9" customWidth="1"/>
    <col min="11800" max="11800" width="12.1328125" style="9" customWidth="1"/>
    <col min="11801" max="11801" width="12.3984375" style="9" customWidth="1"/>
    <col min="11802" max="11803" width="13.86328125" style="9" customWidth="1"/>
    <col min="11804" max="11804" width="14.86328125" style="9" customWidth="1"/>
    <col min="11805" max="11805" width="12.1328125" style="9" customWidth="1"/>
    <col min="11806" max="11806" width="12.3984375" style="9" customWidth="1"/>
    <col min="11807" max="11808" width="13.86328125" style="9" customWidth="1"/>
    <col min="11809" max="11809" width="14.86328125" style="9" customWidth="1"/>
    <col min="11810" max="12048" width="9.06640625" style="9"/>
    <col min="12049" max="12049" width="15.3984375" style="9" customWidth="1"/>
    <col min="12050" max="12050" width="11.1328125" style="9" customWidth="1"/>
    <col min="12051" max="12051" width="14.59765625" style="9" customWidth="1"/>
    <col min="12052" max="12052" width="17.3984375" style="9" customWidth="1"/>
    <col min="12053" max="12053" width="17.59765625" style="9" customWidth="1"/>
    <col min="12054" max="12054" width="14.73046875" style="9" customWidth="1"/>
    <col min="12055" max="12055" width="14.3984375" style="9" customWidth="1"/>
    <col min="12056" max="12056" width="12.1328125" style="9" customWidth="1"/>
    <col min="12057" max="12057" width="12.3984375" style="9" customWidth="1"/>
    <col min="12058" max="12059" width="13.86328125" style="9" customWidth="1"/>
    <col min="12060" max="12060" width="14.86328125" style="9" customWidth="1"/>
    <col min="12061" max="12061" width="12.1328125" style="9" customWidth="1"/>
    <col min="12062" max="12062" width="12.3984375" style="9" customWidth="1"/>
    <col min="12063" max="12064" width="13.86328125" style="9" customWidth="1"/>
    <col min="12065" max="12065" width="14.86328125" style="9" customWidth="1"/>
    <col min="12066" max="12304" width="9.06640625" style="9"/>
    <col min="12305" max="12305" width="15.3984375" style="9" customWidth="1"/>
    <col min="12306" max="12306" width="11.1328125" style="9" customWidth="1"/>
    <col min="12307" max="12307" width="14.59765625" style="9" customWidth="1"/>
    <col min="12308" max="12308" width="17.3984375" style="9" customWidth="1"/>
    <col min="12309" max="12309" width="17.59765625" style="9" customWidth="1"/>
    <col min="12310" max="12310" width="14.73046875" style="9" customWidth="1"/>
    <col min="12311" max="12311" width="14.3984375" style="9" customWidth="1"/>
    <col min="12312" max="12312" width="12.1328125" style="9" customWidth="1"/>
    <col min="12313" max="12313" width="12.3984375" style="9" customWidth="1"/>
    <col min="12314" max="12315" width="13.86328125" style="9" customWidth="1"/>
    <col min="12316" max="12316" width="14.86328125" style="9" customWidth="1"/>
    <col min="12317" max="12317" width="12.1328125" style="9" customWidth="1"/>
    <col min="12318" max="12318" width="12.3984375" style="9" customWidth="1"/>
    <col min="12319" max="12320" width="13.86328125" style="9" customWidth="1"/>
    <col min="12321" max="12321" width="14.86328125" style="9" customWidth="1"/>
    <col min="12322" max="12560" width="9.06640625" style="9"/>
    <col min="12561" max="12561" width="15.3984375" style="9" customWidth="1"/>
    <col min="12562" max="12562" width="11.1328125" style="9" customWidth="1"/>
    <col min="12563" max="12563" width="14.59765625" style="9" customWidth="1"/>
    <col min="12564" max="12564" width="17.3984375" style="9" customWidth="1"/>
    <col min="12565" max="12565" width="17.59765625" style="9" customWidth="1"/>
    <col min="12566" max="12566" width="14.73046875" style="9" customWidth="1"/>
    <col min="12567" max="12567" width="14.3984375" style="9" customWidth="1"/>
    <col min="12568" max="12568" width="12.1328125" style="9" customWidth="1"/>
    <col min="12569" max="12569" width="12.3984375" style="9" customWidth="1"/>
    <col min="12570" max="12571" width="13.86328125" style="9" customWidth="1"/>
    <col min="12572" max="12572" width="14.86328125" style="9" customWidth="1"/>
    <col min="12573" max="12573" width="12.1328125" style="9" customWidth="1"/>
    <col min="12574" max="12574" width="12.3984375" style="9" customWidth="1"/>
    <col min="12575" max="12576" width="13.86328125" style="9" customWidth="1"/>
    <col min="12577" max="12577" width="14.86328125" style="9" customWidth="1"/>
    <col min="12578" max="12816" width="9.06640625" style="9"/>
    <col min="12817" max="12817" width="15.3984375" style="9" customWidth="1"/>
    <col min="12818" max="12818" width="11.1328125" style="9" customWidth="1"/>
    <col min="12819" max="12819" width="14.59765625" style="9" customWidth="1"/>
    <col min="12820" max="12820" width="17.3984375" style="9" customWidth="1"/>
    <col min="12821" max="12821" width="17.59765625" style="9" customWidth="1"/>
    <col min="12822" max="12822" width="14.73046875" style="9" customWidth="1"/>
    <col min="12823" max="12823" width="14.3984375" style="9" customWidth="1"/>
    <col min="12824" max="12824" width="12.1328125" style="9" customWidth="1"/>
    <col min="12825" max="12825" width="12.3984375" style="9" customWidth="1"/>
    <col min="12826" max="12827" width="13.86328125" style="9" customWidth="1"/>
    <col min="12828" max="12828" width="14.86328125" style="9" customWidth="1"/>
    <col min="12829" max="12829" width="12.1328125" style="9" customWidth="1"/>
    <col min="12830" max="12830" width="12.3984375" style="9" customWidth="1"/>
    <col min="12831" max="12832" width="13.86328125" style="9" customWidth="1"/>
    <col min="12833" max="12833" width="14.86328125" style="9" customWidth="1"/>
    <col min="12834" max="13072" width="9.06640625" style="9"/>
    <col min="13073" max="13073" width="15.3984375" style="9" customWidth="1"/>
    <col min="13074" max="13074" width="11.1328125" style="9" customWidth="1"/>
    <col min="13075" max="13075" width="14.59765625" style="9" customWidth="1"/>
    <col min="13076" max="13076" width="17.3984375" style="9" customWidth="1"/>
    <col min="13077" max="13077" width="17.59765625" style="9" customWidth="1"/>
    <col min="13078" max="13078" width="14.73046875" style="9" customWidth="1"/>
    <col min="13079" max="13079" width="14.3984375" style="9" customWidth="1"/>
    <col min="13080" max="13080" width="12.1328125" style="9" customWidth="1"/>
    <col min="13081" max="13081" width="12.3984375" style="9" customWidth="1"/>
    <col min="13082" max="13083" width="13.86328125" style="9" customWidth="1"/>
    <col min="13084" max="13084" width="14.86328125" style="9" customWidth="1"/>
    <col min="13085" max="13085" width="12.1328125" style="9" customWidth="1"/>
    <col min="13086" max="13086" width="12.3984375" style="9" customWidth="1"/>
    <col min="13087" max="13088" width="13.86328125" style="9" customWidth="1"/>
    <col min="13089" max="13089" width="14.86328125" style="9" customWidth="1"/>
    <col min="13090" max="13328" width="9.06640625" style="9"/>
    <col min="13329" max="13329" width="15.3984375" style="9" customWidth="1"/>
    <col min="13330" max="13330" width="11.1328125" style="9" customWidth="1"/>
    <col min="13331" max="13331" width="14.59765625" style="9" customWidth="1"/>
    <col min="13332" max="13332" width="17.3984375" style="9" customWidth="1"/>
    <col min="13333" max="13333" width="17.59765625" style="9" customWidth="1"/>
    <col min="13334" max="13334" width="14.73046875" style="9" customWidth="1"/>
    <col min="13335" max="13335" width="14.3984375" style="9" customWidth="1"/>
    <col min="13336" max="13336" width="12.1328125" style="9" customWidth="1"/>
    <col min="13337" max="13337" width="12.3984375" style="9" customWidth="1"/>
    <col min="13338" max="13339" width="13.86328125" style="9" customWidth="1"/>
    <col min="13340" max="13340" width="14.86328125" style="9" customWidth="1"/>
    <col min="13341" max="13341" width="12.1328125" style="9" customWidth="1"/>
    <col min="13342" max="13342" width="12.3984375" style="9" customWidth="1"/>
    <col min="13343" max="13344" width="13.86328125" style="9" customWidth="1"/>
    <col min="13345" max="13345" width="14.86328125" style="9" customWidth="1"/>
    <col min="13346" max="13584" width="9.06640625" style="9"/>
    <col min="13585" max="13585" width="15.3984375" style="9" customWidth="1"/>
    <col min="13586" max="13586" width="11.1328125" style="9" customWidth="1"/>
    <col min="13587" max="13587" width="14.59765625" style="9" customWidth="1"/>
    <col min="13588" max="13588" width="17.3984375" style="9" customWidth="1"/>
    <col min="13589" max="13589" width="17.59765625" style="9" customWidth="1"/>
    <col min="13590" max="13590" width="14.73046875" style="9" customWidth="1"/>
    <col min="13591" max="13591" width="14.3984375" style="9" customWidth="1"/>
    <col min="13592" max="13592" width="12.1328125" style="9" customWidth="1"/>
    <col min="13593" max="13593" width="12.3984375" style="9" customWidth="1"/>
    <col min="13594" max="13595" width="13.86328125" style="9" customWidth="1"/>
    <col min="13596" max="13596" width="14.86328125" style="9" customWidth="1"/>
    <col min="13597" max="13597" width="12.1328125" style="9" customWidth="1"/>
    <col min="13598" max="13598" width="12.3984375" style="9" customWidth="1"/>
    <col min="13599" max="13600" width="13.86328125" style="9" customWidth="1"/>
    <col min="13601" max="13601" width="14.86328125" style="9" customWidth="1"/>
    <col min="13602" max="13840" width="9.06640625" style="9"/>
    <col min="13841" max="13841" width="15.3984375" style="9" customWidth="1"/>
    <col min="13842" max="13842" width="11.1328125" style="9" customWidth="1"/>
    <col min="13843" max="13843" width="14.59765625" style="9" customWidth="1"/>
    <col min="13844" max="13844" width="17.3984375" style="9" customWidth="1"/>
    <col min="13845" max="13845" width="17.59765625" style="9" customWidth="1"/>
    <col min="13846" max="13846" width="14.73046875" style="9" customWidth="1"/>
    <col min="13847" max="13847" width="14.3984375" style="9" customWidth="1"/>
    <col min="13848" max="13848" width="12.1328125" style="9" customWidth="1"/>
    <col min="13849" max="13849" width="12.3984375" style="9" customWidth="1"/>
    <col min="13850" max="13851" width="13.86328125" style="9" customWidth="1"/>
    <col min="13852" max="13852" width="14.86328125" style="9" customWidth="1"/>
    <col min="13853" max="13853" width="12.1328125" style="9" customWidth="1"/>
    <col min="13854" max="13854" width="12.3984375" style="9" customWidth="1"/>
    <col min="13855" max="13856" width="13.86328125" style="9" customWidth="1"/>
    <col min="13857" max="13857" width="14.86328125" style="9" customWidth="1"/>
    <col min="13858" max="14096" width="9.06640625" style="9"/>
    <col min="14097" max="14097" width="15.3984375" style="9" customWidth="1"/>
    <col min="14098" max="14098" width="11.1328125" style="9" customWidth="1"/>
    <col min="14099" max="14099" width="14.59765625" style="9" customWidth="1"/>
    <col min="14100" max="14100" width="17.3984375" style="9" customWidth="1"/>
    <col min="14101" max="14101" width="17.59765625" style="9" customWidth="1"/>
    <col min="14102" max="14102" width="14.73046875" style="9" customWidth="1"/>
    <col min="14103" max="14103" width="14.3984375" style="9" customWidth="1"/>
    <col min="14104" max="14104" width="12.1328125" style="9" customWidth="1"/>
    <col min="14105" max="14105" width="12.3984375" style="9" customWidth="1"/>
    <col min="14106" max="14107" width="13.86328125" style="9" customWidth="1"/>
    <col min="14108" max="14108" width="14.86328125" style="9" customWidth="1"/>
    <col min="14109" max="14109" width="12.1328125" style="9" customWidth="1"/>
    <col min="14110" max="14110" width="12.3984375" style="9" customWidth="1"/>
    <col min="14111" max="14112" width="13.86328125" style="9" customWidth="1"/>
    <col min="14113" max="14113" width="14.86328125" style="9" customWidth="1"/>
    <col min="14114" max="14352" width="9.06640625" style="9"/>
    <col min="14353" max="14353" width="15.3984375" style="9" customWidth="1"/>
    <col min="14354" max="14354" width="11.1328125" style="9" customWidth="1"/>
    <col min="14355" max="14355" width="14.59765625" style="9" customWidth="1"/>
    <col min="14356" max="14356" width="17.3984375" style="9" customWidth="1"/>
    <col min="14357" max="14357" width="17.59765625" style="9" customWidth="1"/>
    <col min="14358" max="14358" width="14.73046875" style="9" customWidth="1"/>
    <col min="14359" max="14359" width="14.3984375" style="9" customWidth="1"/>
    <col min="14360" max="14360" width="12.1328125" style="9" customWidth="1"/>
    <col min="14361" max="14361" width="12.3984375" style="9" customWidth="1"/>
    <col min="14362" max="14363" width="13.86328125" style="9" customWidth="1"/>
    <col min="14364" max="14364" width="14.86328125" style="9" customWidth="1"/>
    <col min="14365" max="14365" width="12.1328125" style="9" customWidth="1"/>
    <col min="14366" max="14366" width="12.3984375" style="9" customWidth="1"/>
    <col min="14367" max="14368" width="13.86328125" style="9" customWidth="1"/>
    <col min="14369" max="14369" width="14.86328125" style="9" customWidth="1"/>
    <col min="14370" max="14608" width="9.06640625" style="9"/>
    <col min="14609" max="14609" width="15.3984375" style="9" customWidth="1"/>
    <col min="14610" max="14610" width="11.1328125" style="9" customWidth="1"/>
    <col min="14611" max="14611" width="14.59765625" style="9" customWidth="1"/>
    <col min="14612" max="14612" width="17.3984375" style="9" customWidth="1"/>
    <col min="14613" max="14613" width="17.59765625" style="9" customWidth="1"/>
    <col min="14614" max="14614" width="14.73046875" style="9" customWidth="1"/>
    <col min="14615" max="14615" width="14.3984375" style="9" customWidth="1"/>
    <col min="14616" max="14616" width="12.1328125" style="9" customWidth="1"/>
    <col min="14617" max="14617" width="12.3984375" style="9" customWidth="1"/>
    <col min="14618" max="14619" width="13.86328125" style="9" customWidth="1"/>
    <col min="14620" max="14620" width="14.86328125" style="9" customWidth="1"/>
    <col min="14621" max="14621" width="12.1328125" style="9" customWidth="1"/>
    <col min="14622" max="14622" width="12.3984375" style="9" customWidth="1"/>
    <col min="14623" max="14624" width="13.86328125" style="9" customWidth="1"/>
    <col min="14625" max="14625" width="14.86328125" style="9" customWidth="1"/>
    <col min="14626" max="14864" width="9.06640625" style="9"/>
    <col min="14865" max="14865" width="15.3984375" style="9" customWidth="1"/>
    <col min="14866" max="14866" width="11.1328125" style="9" customWidth="1"/>
    <col min="14867" max="14867" width="14.59765625" style="9" customWidth="1"/>
    <col min="14868" max="14868" width="17.3984375" style="9" customWidth="1"/>
    <col min="14869" max="14869" width="17.59765625" style="9" customWidth="1"/>
    <col min="14870" max="14870" width="14.73046875" style="9" customWidth="1"/>
    <col min="14871" max="14871" width="14.3984375" style="9" customWidth="1"/>
    <col min="14872" max="14872" width="12.1328125" style="9" customWidth="1"/>
    <col min="14873" max="14873" width="12.3984375" style="9" customWidth="1"/>
    <col min="14874" max="14875" width="13.86328125" style="9" customWidth="1"/>
    <col min="14876" max="14876" width="14.86328125" style="9" customWidth="1"/>
    <col min="14877" max="14877" width="12.1328125" style="9" customWidth="1"/>
    <col min="14878" max="14878" width="12.3984375" style="9" customWidth="1"/>
    <col min="14879" max="14880" width="13.86328125" style="9" customWidth="1"/>
    <col min="14881" max="14881" width="14.86328125" style="9" customWidth="1"/>
    <col min="14882" max="15120" width="9.06640625" style="9"/>
    <col min="15121" max="15121" width="15.3984375" style="9" customWidth="1"/>
    <col min="15122" max="15122" width="11.1328125" style="9" customWidth="1"/>
    <col min="15123" max="15123" width="14.59765625" style="9" customWidth="1"/>
    <col min="15124" max="15124" width="17.3984375" style="9" customWidth="1"/>
    <col min="15125" max="15125" width="17.59765625" style="9" customWidth="1"/>
    <col min="15126" max="15126" width="14.73046875" style="9" customWidth="1"/>
    <col min="15127" max="15127" width="14.3984375" style="9" customWidth="1"/>
    <col min="15128" max="15128" width="12.1328125" style="9" customWidth="1"/>
    <col min="15129" max="15129" width="12.3984375" style="9" customWidth="1"/>
    <col min="15130" max="15131" width="13.86328125" style="9" customWidth="1"/>
    <col min="15132" max="15132" width="14.86328125" style="9" customWidth="1"/>
    <col min="15133" max="15133" width="12.1328125" style="9" customWidth="1"/>
    <col min="15134" max="15134" width="12.3984375" style="9" customWidth="1"/>
    <col min="15135" max="15136" width="13.86328125" style="9" customWidth="1"/>
    <col min="15137" max="15137" width="14.86328125" style="9" customWidth="1"/>
    <col min="15138" max="15376" width="9.06640625" style="9"/>
    <col min="15377" max="15377" width="15.3984375" style="9" customWidth="1"/>
    <col min="15378" max="15378" width="11.1328125" style="9" customWidth="1"/>
    <col min="15379" max="15379" width="14.59765625" style="9" customWidth="1"/>
    <col min="15380" max="15380" width="17.3984375" style="9" customWidth="1"/>
    <col min="15381" max="15381" width="17.59765625" style="9" customWidth="1"/>
    <col min="15382" max="15382" width="14.73046875" style="9" customWidth="1"/>
    <col min="15383" max="15383" width="14.3984375" style="9" customWidth="1"/>
    <col min="15384" max="15384" width="12.1328125" style="9" customWidth="1"/>
    <col min="15385" max="15385" width="12.3984375" style="9" customWidth="1"/>
    <col min="15386" max="15387" width="13.86328125" style="9" customWidth="1"/>
    <col min="15388" max="15388" width="14.86328125" style="9" customWidth="1"/>
    <col min="15389" max="15389" width="12.1328125" style="9" customWidth="1"/>
    <col min="15390" max="15390" width="12.3984375" style="9" customWidth="1"/>
    <col min="15391" max="15392" width="13.86328125" style="9" customWidth="1"/>
    <col min="15393" max="15393" width="14.86328125" style="9" customWidth="1"/>
    <col min="15394" max="15632" width="9.06640625" style="9"/>
    <col min="15633" max="15633" width="15.3984375" style="9" customWidth="1"/>
    <col min="15634" max="15634" width="11.1328125" style="9" customWidth="1"/>
    <col min="15635" max="15635" width="14.59765625" style="9" customWidth="1"/>
    <col min="15636" max="15636" width="17.3984375" style="9" customWidth="1"/>
    <col min="15637" max="15637" width="17.59765625" style="9" customWidth="1"/>
    <col min="15638" max="15638" width="14.73046875" style="9" customWidth="1"/>
    <col min="15639" max="15639" width="14.3984375" style="9" customWidth="1"/>
    <col min="15640" max="15640" width="12.1328125" style="9" customWidth="1"/>
    <col min="15641" max="15641" width="12.3984375" style="9" customWidth="1"/>
    <col min="15642" max="15643" width="13.86328125" style="9" customWidth="1"/>
    <col min="15644" max="15644" width="14.86328125" style="9" customWidth="1"/>
    <col min="15645" max="15645" width="12.1328125" style="9" customWidth="1"/>
    <col min="15646" max="15646" width="12.3984375" style="9" customWidth="1"/>
    <col min="15647" max="15648" width="13.86328125" style="9" customWidth="1"/>
    <col min="15649" max="15649" width="14.86328125" style="9" customWidth="1"/>
    <col min="15650" max="15888" width="9.06640625" style="9"/>
    <col min="15889" max="15889" width="15.3984375" style="9" customWidth="1"/>
    <col min="15890" max="15890" width="11.1328125" style="9" customWidth="1"/>
    <col min="15891" max="15891" width="14.59765625" style="9" customWidth="1"/>
    <col min="15892" max="15892" width="17.3984375" style="9" customWidth="1"/>
    <col min="15893" max="15893" width="17.59765625" style="9" customWidth="1"/>
    <col min="15894" max="15894" width="14.73046875" style="9" customWidth="1"/>
    <col min="15895" max="15895" width="14.3984375" style="9" customWidth="1"/>
    <col min="15896" max="15896" width="12.1328125" style="9" customWidth="1"/>
    <col min="15897" max="15897" width="12.3984375" style="9" customWidth="1"/>
    <col min="15898" max="15899" width="13.86328125" style="9" customWidth="1"/>
    <col min="15900" max="15900" width="14.86328125" style="9" customWidth="1"/>
    <col min="15901" max="15901" width="12.1328125" style="9" customWidth="1"/>
    <col min="15902" max="15902" width="12.3984375" style="9" customWidth="1"/>
    <col min="15903" max="15904" width="13.86328125" style="9" customWidth="1"/>
    <col min="15905" max="15905" width="14.86328125" style="9" customWidth="1"/>
    <col min="15906" max="16144" width="9.06640625" style="9"/>
    <col min="16145" max="16145" width="15.3984375" style="9" customWidth="1"/>
    <col min="16146" max="16146" width="11.1328125" style="9" customWidth="1"/>
    <col min="16147" max="16147" width="14.59765625" style="9" customWidth="1"/>
    <col min="16148" max="16148" width="17.3984375" style="9" customWidth="1"/>
    <col min="16149" max="16149" width="17.59765625" style="9" customWidth="1"/>
    <col min="16150" max="16150" width="14.73046875" style="9" customWidth="1"/>
    <col min="16151" max="16151" width="14.3984375" style="9" customWidth="1"/>
    <col min="16152" max="16152" width="12.1328125" style="9" customWidth="1"/>
    <col min="16153" max="16153" width="12.3984375" style="9" customWidth="1"/>
    <col min="16154" max="16155" width="13.86328125" style="9" customWidth="1"/>
    <col min="16156" max="16156" width="14.86328125" style="9" customWidth="1"/>
    <col min="16157" max="16157" width="12.1328125" style="9" customWidth="1"/>
    <col min="16158" max="16158" width="12.3984375" style="9" customWidth="1"/>
    <col min="16159" max="16160" width="13.86328125" style="9" customWidth="1"/>
    <col min="16161" max="16161" width="14.86328125" style="9" customWidth="1"/>
    <col min="16162" max="16384" width="9.06640625" style="9"/>
  </cols>
  <sheetData>
    <row r="1" spans="1:35">
      <c r="A1" s="83" t="s">
        <v>0</v>
      </c>
      <c r="B1" s="83" t="s">
        <v>1</v>
      </c>
      <c r="C1" s="89" t="s">
        <v>302</v>
      </c>
      <c r="D1" s="89"/>
      <c r="E1" s="89"/>
      <c r="F1" s="89"/>
      <c r="G1" s="89"/>
      <c r="H1" s="89"/>
      <c r="I1" s="89"/>
      <c r="J1" s="89"/>
      <c r="K1" s="89"/>
      <c r="L1" s="89"/>
      <c r="M1" s="89"/>
      <c r="N1" s="89"/>
      <c r="O1" s="89"/>
      <c r="P1" s="89"/>
      <c r="Q1" s="89"/>
      <c r="R1" s="89"/>
      <c r="S1" s="89"/>
      <c r="T1" s="95" t="s">
        <v>217</v>
      </c>
      <c r="U1" s="95" t="s">
        <v>219</v>
      </c>
      <c r="V1" s="95" t="s">
        <v>218</v>
      </c>
      <c r="W1" s="95" t="s">
        <v>220</v>
      </c>
      <c r="X1" s="95" t="s">
        <v>231</v>
      </c>
      <c r="Y1" s="95" t="s">
        <v>232</v>
      </c>
      <c r="Z1" s="95" t="s">
        <v>221</v>
      </c>
      <c r="AA1" s="95" t="s">
        <v>223</v>
      </c>
      <c r="AB1" s="95" t="s">
        <v>224</v>
      </c>
      <c r="AC1" s="95" t="s">
        <v>225</v>
      </c>
      <c r="AD1" s="95" t="s">
        <v>222</v>
      </c>
      <c r="AE1" s="95" t="s">
        <v>226</v>
      </c>
      <c r="AF1" s="95" t="s">
        <v>228</v>
      </c>
      <c r="AG1" s="95" t="s">
        <v>229</v>
      </c>
      <c r="AH1" s="95" t="s">
        <v>230</v>
      </c>
      <c r="AI1" s="95" t="s">
        <v>227</v>
      </c>
    </row>
    <row r="2" spans="1:35">
      <c r="A2" s="90" t="s">
        <v>23</v>
      </c>
      <c r="B2" s="91" t="s">
        <v>24</v>
      </c>
      <c r="C2" s="89">
        <v>5</v>
      </c>
      <c r="D2" s="89"/>
      <c r="E2" s="89"/>
      <c r="F2" s="89"/>
      <c r="G2" s="89"/>
      <c r="H2" s="89"/>
      <c r="I2" s="89"/>
      <c r="J2" s="89"/>
      <c r="K2" s="89"/>
      <c r="L2" s="89"/>
      <c r="M2" s="89"/>
      <c r="N2" s="89"/>
      <c r="O2" s="89"/>
      <c r="P2" s="89"/>
      <c r="Q2" s="89"/>
      <c r="R2" s="89"/>
      <c r="S2" s="89"/>
      <c r="T2" s="96"/>
      <c r="U2" s="96"/>
      <c r="V2" s="96"/>
      <c r="W2" s="96"/>
      <c r="X2" s="96"/>
      <c r="Y2" s="96"/>
      <c r="Z2" s="96"/>
      <c r="AA2" s="96"/>
      <c r="AB2" s="96"/>
      <c r="AC2" s="96"/>
      <c r="AD2" s="96"/>
      <c r="AE2" s="96"/>
      <c r="AF2" s="96"/>
      <c r="AG2" s="96"/>
      <c r="AH2" s="96"/>
      <c r="AI2" s="96"/>
    </row>
    <row r="3" spans="1:35">
      <c r="A3" s="94" t="s">
        <v>25</v>
      </c>
      <c r="B3" s="91" t="s">
        <v>26</v>
      </c>
      <c r="C3" s="89">
        <v>5</v>
      </c>
      <c r="D3" s="89"/>
      <c r="E3" s="89"/>
      <c r="F3" s="89"/>
      <c r="G3" s="89"/>
      <c r="H3" s="89"/>
      <c r="I3" s="89"/>
      <c r="J3" s="89"/>
      <c r="K3" s="89"/>
      <c r="L3" s="89"/>
      <c r="M3" s="89"/>
      <c r="N3" s="89"/>
      <c r="O3" s="89"/>
      <c r="P3" s="89"/>
      <c r="Q3" s="89"/>
      <c r="R3" s="89"/>
      <c r="S3" s="89"/>
      <c r="T3" s="96"/>
      <c r="U3" s="96"/>
      <c r="V3" s="96"/>
      <c r="W3" s="96"/>
      <c r="X3" s="96"/>
      <c r="Y3" s="96"/>
      <c r="Z3" s="96"/>
      <c r="AA3" s="96"/>
      <c r="AB3" s="96"/>
      <c r="AC3" s="96"/>
      <c r="AD3" s="96"/>
      <c r="AE3" s="96"/>
      <c r="AF3" s="96"/>
      <c r="AG3" s="96"/>
      <c r="AH3" s="96"/>
      <c r="AI3" s="96"/>
    </row>
    <row r="4" spans="1:35">
      <c r="A4" s="90" t="s">
        <v>27</v>
      </c>
      <c r="B4" s="91" t="s">
        <v>24</v>
      </c>
      <c r="C4" s="89">
        <v>5</v>
      </c>
      <c r="D4" s="89"/>
      <c r="E4" s="89"/>
      <c r="F4" s="89"/>
      <c r="G4" s="89"/>
      <c r="H4" s="89"/>
      <c r="I4" s="89"/>
      <c r="J4" s="89"/>
      <c r="K4" s="89"/>
      <c r="L4" s="89"/>
      <c r="M4" s="89"/>
      <c r="N4" s="89"/>
      <c r="O4" s="89"/>
      <c r="P4" s="89"/>
      <c r="Q4" s="89"/>
      <c r="R4" s="89"/>
      <c r="S4" s="89"/>
      <c r="T4" s="96"/>
      <c r="U4" s="96"/>
      <c r="V4" s="96"/>
      <c r="W4" s="96"/>
      <c r="X4" s="96"/>
      <c r="Y4" s="96"/>
      <c r="Z4" s="96"/>
      <c r="AA4" s="96"/>
      <c r="AB4" s="96"/>
      <c r="AC4" s="96"/>
      <c r="AD4" s="96"/>
      <c r="AE4" s="96"/>
      <c r="AF4" s="96"/>
      <c r="AG4" s="96"/>
      <c r="AH4" s="96"/>
      <c r="AI4" s="96"/>
    </row>
    <row r="5" spans="1:35">
      <c r="A5" s="90" t="s">
        <v>28</v>
      </c>
      <c r="B5" s="97" t="s">
        <v>24</v>
      </c>
      <c r="C5" s="89">
        <v>5</v>
      </c>
      <c r="D5" s="89"/>
      <c r="E5" s="89"/>
      <c r="F5" s="89"/>
      <c r="G5" s="89"/>
      <c r="H5" s="89"/>
      <c r="I5" s="89"/>
      <c r="J5" s="89"/>
      <c r="K5" s="89"/>
      <c r="L5" s="89"/>
      <c r="M5" s="89"/>
      <c r="N5" s="89"/>
      <c r="O5" s="89"/>
      <c r="P5" s="89"/>
      <c r="Q5" s="89"/>
      <c r="R5" s="89"/>
      <c r="S5" s="89"/>
      <c r="T5" s="96"/>
      <c r="U5" s="96"/>
      <c r="V5" s="96"/>
      <c r="W5" s="96"/>
      <c r="X5" s="96"/>
      <c r="Y5" s="96"/>
      <c r="Z5" s="96"/>
      <c r="AA5" s="96"/>
      <c r="AB5" s="96"/>
      <c r="AC5" s="96"/>
      <c r="AD5" s="96"/>
      <c r="AE5" s="96"/>
      <c r="AF5" s="96"/>
      <c r="AG5" s="96"/>
      <c r="AH5" s="96"/>
      <c r="AI5" s="96"/>
    </row>
    <row r="6" spans="1:35">
      <c r="A6" s="90" t="s">
        <v>29</v>
      </c>
      <c r="B6" s="97" t="s">
        <v>24</v>
      </c>
      <c r="C6" s="89">
        <v>5</v>
      </c>
      <c r="D6" s="89"/>
      <c r="E6" s="89"/>
      <c r="F6" s="89"/>
      <c r="G6" s="89"/>
      <c r="H6" s="89"/>
      <c r="I6" s="89"/>
      <c r="J6" s="89"/>
      <c r="K6" s="89"/>
      <c r="L6" s="89"/>
      <c r="M6" s="89"/>
      <c r="N6" s="89"/>
      <c r="O6" s="89"/>
      <c r="P6" s="89"/>
      <c r="Q6" s="89"/>
      <c r="R6" s="89"/>
      <c r="S6" s="89"/>
      <c r="T6" s="96"/>
      <c r="U6" s="96"/>
      <c r="V6" s="96"/>
      <c r="W6" s="96"/>
      <c r="X6" s="96"/>
      <c r="Y6" s="96"/>
      <c r="Z6" s="96"/>
      <c r="AA6" s="96"/>
      <c r="AB6" s="96"/>
      <c r="AC6" s="96"/>
      <c r="AD6" s="96"/>
      <c r="AE6" s="96"/>
      <c r="AF6" s="96"/>
      <c r="AG6" s="96"/>
      <c r="AH6" s="96"/>
      <c r="AI6" s="96"/>
    </row>
    <row r="7" spans="1:35">
      <c r="A7" s="90" t="s">
        <v>30</v>
      </c>
      <c r="B7" s="97" t="s">
        <v>24</v>
      </c>
      <c r="C7" s="89">
        <v>5</v>
      </c>
      <c r="D7" s="89"/>
      <c r="E7" s="89"/>
      <c r="F7" s="89"/>
      <c r="G7" s="89"/>
      <c r="H7" s="89"/>
      <c r="I7" s="89"/>
      <c r="J7" s="89"/>
      <c r="K7" s="89"/>
      <c r="L7" s="89"/>
      <c r="M7" s="89"/>
      <c r="N7" s="89"/>
      <c r="O7" s="89"/>
      <c r="P7" s="89"/>
      <c r="Q7" s="89"/>
      <c r="R7" s="89"/>
      <c r="S7" s="89"/>
      <c r="T7" s="96"/>
      <c r="U7" s="96"/>
      <c r="V7" s="96"/>
      <c r="W7" s="96"/>
      <c r="X7" s="96"/>
      <c r="Y7" s="96"/>
      <c r="Z7" s="96"/>
      <c r="AA7" s="96"/>
      <c r="AB7" s="96"/>
      <c r="AC7" s="96"/>
      <c r="AD7" s="96"/>
      <c r="AE7" s="96"/>
      <c r="AF7" s="96"/>
      <c r="AG7" s="96"/>
      <c r="AH7" s="96"/>
      <c r="AI7" s="96"/>
    </row>
    <row r="8" spans="1:35">
      <c r="A8" s="90" t="s">
        <v>31</v>
      </c>
      <c r="B8" s="91" t="s">
        <v>24</v>
      </c>
      <c r="C8" s="89">
        <v>5</v>
      </c>
      <c r="D8" s="89"/>
      <c r="E8" s="89"/>
      <c r="F8" s="89"/>
      <c r="G8" s="89"/>
      <c r="H8" s="89"/>
      <c r="I8" s="89"/>
      <c r="J8" s="89"/>
      <c r="K8" s="89"/>
      <c r="L8" s="89"/>
      <c r="M8" s="89"/>
      <c r="N8" s="89"/>
      <c r="O8" s="89"/>
      <c r="P8" s="89"/>
      <c r="Q8" s="89"/>
      <c r="R8" s="89"/>
      <c r="S8" s="89"/>
      <c r="T8" s="96"/>
      <c r="U8" s="96"/>
      <c r="V8" s="96"/>
      <c r="W8" s="96"/>
      <c r="X8" s="96"/>
      <c r="Y8" s="96"/>
      <c r="Z8" s="96"/>
      <c r="AA8" s="96"/>
      <c r="AB8" s="96"/>
      <c r="AC8" s="96"/>
      <c r="AD8" s="96"/>
      <c r="AE8" s="96"/>
      <c r="AF8" s="96"/>
      <c r="AG8" s="96"/>
      <c r="AH8" s="96"/>
      <c r="AI8" s="96"/>
    </row>
    <row r="9" spans="1:35">
      <c r="A9" s="90" t="s">
        <v>32</v>
      </c>
      <c r="B9" s="97" t="s">
        <v>24</v>
      </c>
      <c r="C9" s="89">
        <v>5</v>
      </c>
      <c r="D9" s="89"/>
      <c r="E9" s="89"/>
      <c r="F9" s="89"/>
      <c r="G9" s="89"/>
      <c r="H9" s="89"/>
      <c r="I9" s="89"/>
      <c r="J9" s="89"/>
      <c r="K9" s="89"/>
      <c r="L9" s="89"/>
      <c r="M9" s="89"/>
      <c r="N9" s="89"/>
      <c r="O9" s="89"/>
      <c r="P9" s="89"/>
      <c r="Q9" s="89"/>
      <c r="R9" s="89"/>
      <c r="S9" s="89"/>
      <c r="T9" s="96"/>
      <c r="U9" s="96"/>
      <c r="V9" s="96"/>
      <c r="W9" s="96"/>
      <c r="X9" s="96"/>
      <c r="Y9" s="96"/>
      <c r="Z9" s="96"/>
      <c r="AA9" s="96"/>
      <c r="AB9" s="96"/>
      <c r="AC9" s="96"/>
      <c r="AD9" s="96"/>
      <c r="AE9" s="96"/>
      <c r="AF9" s="96"/>
      <c r="AG9" s="96"/>
      <c r="AH9" s="96"/>
      <c r="AI9" s="96"/>
    </row>
    <row r="10" spans="1:35">
      <c r="A10" s="94" t="s">
        <v>33</v>
      </c>
      <c r="B10" s="97" t="s">
        <v>26</v>
      </c>
      <c r="C10" s="89">
        <v>5</v>
      </c>
      <c r="D10" s="89"/>
      <c r="E10" s="89"/>
      <c r="F10" s="89"/>
      <c r="G10" s="89"/>
      <c r="H10" s="89"/>
      <c r="I10" s="89"/>
      <c r="J10" s="89"/>
      <c r="K10" s="89"/>
      <c r="L10" s="89"/>
      <c r="M10" s="89"/>
      <c r="N10" s="89"/>
      <c r="O10" s="89"/>
      <c r="P10" s="89"/>
      <c r="Q10" s="89"/>
      <c r="R10" s="89"/>
      <c r="S10" s="89"/>
      <c r="T10" s="96"/>
      <c r="U10" s="96"/>
      <c r="V10" s="96"/>
      <c r="W10" s="96"/>
      <c r="X10" s="96"/>
      <c r="Y10" s="96"/>
      <c r="Z10" s="96"/>
      <c r="AA10" s="96"/>
      <c r="AB10" s="96"/>
      <c r="AC10" s="96"/>
      <c r="AD10" s="96"/>
      <c r="AE10" s="96"/>
      <c r="AF10" s="96"/>
      <c r="AG10" s="96"/>
      <c r="AH10" s="96"/>
      <c r="AI10" s="96"/>
    </row>
    <row r="11" spans="1:35">
      <c r="A11" s="90" t="s">
        <v>34</v>
      </c>
      <c r="B11" s="91" t="s">
        <v>24</v>
      </c>
      <c r="C11" s="89">
        <v>5</v>
      </c>
      <c r="D11" s="89"/>
      <c r="E11" s="89"/>
      <c r="F11" s="89"/>
      <c r="G11" s="89"/>
      <c r="H11" s="89"/>
      <c r="I11" s="89"/>
      <c r="J11" s="89"/>
      <c r="K11" s="89"/>
      <c r="L11" s="89"/>
      <c r="M11" s="89"/>
      <c r="N11" s="89"/>
      <c r="O11" s="89"/>
      <c r="P11" s="89"/>
      <c r="Q11" s="89"/>
      <c r="R11" s="89"/>
      <c r="S11" s="89"/>
      <c r="T11" s="96"/>
      <c r="U11" s="96"/>
      <c r="V11" s="96"/>
      <c r="W11" s="96"/>
      <c r="X11" s="96"/>
      <c r="Y11" s="96"/>
      <c r="Z11" s="96"/>
      <c r="AA11" s="96"/>
      <c r="AB11" s="96"/>
      <c r="AC11" s="96"/>
      <c r="AD11" s="96"/>
      <c r="AE11" s="96"/>
      <c r="AF11" s="96"/>
      <c r="AG11" s="96"/>
      <c r="AH11" s="96"/>
      <c r="AI11" s="96"/>
    </row>
    <row r="12" spans="1:35">
      <c r="A12" s="90" t="s">
        <v>35</v>
      </c>
      <c r="B12" s="97" t="s">
        <v>24</v>
      </c>
      <c r="C12" s="89">
        <v>5</v>
      </c>
      <c r="D12" s="89"/>
      <c r="E12" s="89"/>
      <c r="F12" s="89"/>
      <c r="G12" s="89"/>
      <c r="H12" s="89"/>
      <c r="I12" s="89"/>
      <c r="J12" s="89"/>
      <c r="K12" s="89"/>
      <c r="L12" s="89"/>
      <c r="M12" s="89"/>
      <c r="N12" s="89"/>
      <c r="O12" s="89"/>
      <c r="P12" s="89"/>
      <c r="Q12" s="89"/>
      <c r="R12" s="89"/>
      <c r="S12" s="89"/>
      <c r="T12" s="96"/>
      <c r="U12" s="96"/>
      <c r="V12" s="96"/>
      <c r="W12" s="96"/>
      <c r="X12" s="96"/>
      <c r="Y12" s="96"/>
      <c r="Z12" s="96"/>
      <c r="AA12" s="96"/>
      <c r="AB12" s="96"/>
      <c r="AC12" s="96"/>
      <c r="AD12" s="96"/>
      <c r="AE12" s="96"/>
      <c r="AF12" s="96"/>
      <c r="AG12" s="96"/>
      <c r="AH12" s="96"/>
      <c r="AI12" s="96"/>
    </row>
    <row r="13" spans="1:35">
      <c r="A13" s="90" t="s">
        <v>36</v>
      </c>
      <c r="B13" s="91" t="s">
        <v>24</v>
      </c>
      <c r="C13" s="89">
        <v>5</v>
      </c>
      <c r="D13" s="89"/>
      <c r="E13" s="89"/>
      <c r="F13" s="89"/>
      <c r="G13" s="89"/>
      <c r="H13" s="89"/>
      <c r="I13" s="89"/>
      <c r="J13" s="89"/>
      <c r="K13" s="89"/>
      <c r="L13" s="89"/>
      <c r="M13" s="89"/>
      <c r="N13" s="89"/>
      <c r="O13" s="89"/>
      <c r="P13" s="89"/>
      <c r="Q13" s="89"/>
      <c r="R13" s="89"/>
      <c r="S13" s="89"/>
      <c r="T13" s="96"/>
      <c r="U13" s="96"/>
      <c r="V13" s="96"/>
      <c r="W13" s="96"/>
      <c r="X13" s="96"/>
      <c r="Y13" s="96"/>
      <c r="Z13" s="96"/>
      <c r="AA13" s="96"/>
      <c r="AB13" s="96"/>
      <c r="AC13" s="96"/>
      <c r="AD13" s="96"/>
      <c r="AE13" s="96"/>
      <c r="AF13" s="96"/>
      <c r="AG13" s="96"/>
      <c r="AH13" s="96"/>
      <c r="AI13" s="96"/>
    </row>
    <row r="14" spans="1:35">
      <c r="A14" s="90" t="s">
        <v>37</v>
      </c>
      <c r="B14" s="91" t="s">
        <v>24</v>
      </c>
      <c r="C14" s="89">
        <v>5</v>
      </c>
      <c r="D14" s="89"/>
      <c r="E14" s="89"/>
      <c r="F14" s="89"/>
      <c r="G14" s="89"/>
      <c r="H14" s="89"/>
      <c r="I14" s="89"/>
      <c r="J14" s="89"/>
      <c r="K14" s="89"/>
      <c r="L14" s="89"/>
      <c r="M14" s="89"/>
      <c r="N14" s="89"/>
      <c r="O14" s="89"/>
      <c r="P14" s="89"/>
      <c r="Q14" s="89"/>
      <c r="R14" s="89"/>
      <c r="S14" s="89"/>
      <c r="T14" s="96"/>
      <c r="U14" s="96"/>
      <c r="V14" s="96"/>
      <c r="W14" s="96"/>
      <c r="X14" s="96"/>
      <c r="Y14" s="96"/>
      <c r="Z14" s="96"/>
      <c r="AA14" s="96"/>
      <c r="AB14" s="96"/>
      <c r="AC14" s="96"/>
      <c r="AD14" s="96"/>
      <c r="AE14" s="96"/>
      <c r="AF14" s="96"/>
      <c r="AG14" s="96"/>
      <c r="AH14" s="96"/>
      <c r="AI14" s="96"/>
    </row>
    <row r="15" spans="1:35">
      <c r="A15" s="90" t="s">
        <v>38</v>
      </c>
      <c r="B15" s="91" t="s">
        <v>24</v>
      </c>
      <c r="C15" s="89">
        <v>5</v>
      </c>
      <c r="D15" s="89"/>
      <c r="E15" s="89"/>
      <c r="F15" s="89"/>
      <c r="G15" s="89"/>
      <c r="H15" s="89"/>
      <c r="I15" s="89"/>
      <c r="J15" s="89"/>
      <c r="K15" s="89"/>
      <c r="L15" s="89"/>
      <c r="M15" s="89"/>
      <c r="N15" s="89"/>
      <c r="O15" s="89"/>
      <c r="P15" s="89"/>
      <c r="Q15" s="89"/>
      <c r="R15" s="89"/>
      <c r="S15" s="89"/>
      <c r="T15" s="96"/>
      <c r="U15" s="96"/>
      <c r="V15" s="96"/>
      <c r="W15" s="96"/>
      <c r="X15" s="96"/>
      <c r="Y15" s="96"/>
      <c r="Z15" s="96"/>
      <c r="AA15" s="96"/>
      <c r="AB15" s="96"/>
      <c r="AC15" s="96"/>
      <c r="AD15" s="96"/>
      <c r="AE15" s="96"/>
      <c r="AF15" s="96"/>
      <c r="AG15" s="96"/>
      <c r="AH15" s="96"/>
      <c r="AI15" s="96"/>
    </row>
    <row r="16" spans="1:35">
      <c r="A16" s="90" t="s">
        <v>39</v>
      </c>
      <c r="B16" s="97" t="s">
        <v>24</v>
      </c>
      <c r="C16" s="89">
        <v>5</v>
      </c>
      <c r="D16" s="89"/>
      <c r="E16" s="89"/>
      <c r="F16" s="89"/>
      <c r="G16" s="89"/>
      <c r="H16" s="89"/>
      <c r="I16" s="89"/>
      <c r="J16" s="89"/>
      <c r="K16" s="89"/>
      <c r="L16" s="89"/>
      <c r="M16" s="89"/>
      <c r="N16" s="89"/>
      <c r="O16" s="89"/>
      <c r="P16" s="89"/>
      <c r="Q16" s="89"/>
      <c r="R16" s="89"/>
      <c r="S16" s="89"/>
      <c r="T16" s="96"/>
      <c r="U16" s="96"/>
      <c r="V16" s="96"/>
      <c r="W16" s="96"/>
      <c r="X16" s="96"/>
      <c r="Y16" s="96"/>
      <c r="Z16" s="96"/>
      <c r="AA16" s="96"/>
      <c r="AB16" s="96"/>
      <c r="AC16" s="96"/>
      <c r="AD16" s="96"/>
      <c r="AE16" s="96"/>
      <c r="AF16" s="96"/>
      <c r="AG16" s="96"/>
      <c r="AH16" s="96"/>
      <c r="AI16" s="96"/>
    </row>
    <row r="17" spans="1:35">
      <c r="A17" s="90" t="s">
        <v>40</v>
      </c>
      <c r="B17" s="97" t="s">
        <v>24</v>
      </c>
      <c r="C17" s="89">
        <v>5</v>
      </c>
      <c r="D17" s="89"/>
      <c r="E17" s="89"/>
      <c r="F17" s="89"/>
      <c r="G17" s="89"/>
      <c r="H17" s="89"/>
      <c r="I17" s="89"/>
      <c r="J17" s="89"/>
      <c r="K17" s="89"/>
      <c r="L17" s="89"/>
      <c r="M17" s="89"/>
      <c r="N17" s="89"/>
      <c r="O17" s="89"/>
      <c r="P17" s="89"/>
      <c r="Q17" s="89"/>
      <c r="R17" s="89"/>
      <c r="S17" s="89"/>
      <c r="T17" s="96"/>
      <c r="U17" s="96"/>
      <c r="V17" s="96"/>
      <c r="W17" s="96"/>
      <c r="X17" s="96"/>
      <c r="Y17" s="96"/>
      <c r="Z17" s="96"/>
      <c r="AA17" s="96"/>
      <c r="AB17" s="96"/>
      <c r="AC17" s="96"/>
      <c r="AD17" s="96"/>
      <c r="AE17" s="96"/>
      <c r="AF17" s="96"/>
      <c r="AG17" s="96"/>
      <c r="AH17" s="96"/>
      <c r="AI17" s="96"/>
    </row>
    <row r="18" spans="1:35">
      <c r="A18" s="90" t="s">
        <v>41</v>
      </c>
      <c r="B18" s="97" t="s">
        <v>24</v>
      </c>
      <c r="C18" s="89">
        <v>5</v>
      </c>
      <c r="D18" s="89"/>
      <c r="E18" s="89"/>
      <c r="F18" s="89"/>
      <c r="G18" s="89"/>
      <c r="H18" s="89"/>
      <c r="I18" s="89"/>
      <c r="J18" s="89"/>
      <c r="K18" s="89"/>
      <c r="L18" s="89"/>
      <c r="M18" s="89"/>
      <c r="N18" s="89"/>
      <c r="O18" s="89"/>
      <c r="P18" s="89"/>
      <c r="Q18" s="89"/>
      <c r="R18" s="89"/>
      <c r="S18" s="89"/>
      <c r="T18" s="96"/>
      <c r="U18" s="96"/>
      <c r="V18" s="96"/>
      <c r="W18" s="96"/>
      <c r="X18" s="96"/>
      <c r="Y18" s="96"/>
      <c r="Z18" s="96"/>
      <c r="AA18" s="96"/>
      <c r="AB18" s="96"/>
      <c r="AC18" s="96"/>
      <c r="AD18" s="96"/>
      <c r="AE18" s="96"/>
      <c r="AF18" s="96"/>
      <c r="AG18" s="96"/>
      <c r="AH18" s="96"/>
      <c r="AI18" s="96"/>
    </row>
    <row r="19" spans="1:35">
      <c r="A19" s="90" t="s">
        <v>42</v>
      </c>
      <c r="B19" s="91" t="s">
        <v>24</v>
      </c>
      <c r="C19" s="89">
        <v>5</v>
      </c>
      <c r="D19" s="89"/>
      <c r="E19" s="89"/>
      <c r="F19" s="89"/>
      <c r="G19" s="89"/>
      <c r="H19" s="89"/>
      <c r="I19" s="89"/>
      <c r="J19" s="89"/>
      <c r="K19" s="89"/>
      <c r="L19" s="89"/>
      <c r="M19" s="89"/>
      <c r="N19" s="89"/>
      <c r="O19" s="89"/>
      <c r="P19" s="89"/>
      <c r="Q19" s="89"/>
      <c r="R19" s="89"/>
      <c r="S19" s="89"/>
      <c r="T19" s="96"/>
      <c r="U19" s="96"/>
      <c r="V19" s="96"/>
      <c r="W19" s="96"/>
      <c r="X19" s="96"/>
      <c r="Y19" s="96"/>
      <c r="Z19" s="96"/>
      <c r="AA19" s="96"/>
      <c r="AB19" s="96"/>
      <c r="AC19" s="96"/>
      <c r="AD19" s="96"/>
      <c r="AE19" s="96"/>
      <c r="AF19" s="96"/>
      <c r="AG19" s="96"/>
      <c r="AH19" s="96"/>
      <c r="AI19" s="96"/>
    </row>
    <row r="20" spans="1:35">
      <c r="A20" s="90" t="s">
        <v>43</v>
      </c>
      <c r="B20" s="97" t="s">
        <v>24</v>
      </c>
      <c r="C20" s="89">
        <v>5</v>
      </c>
      <c r="D20" s="89"/>
      <c r="E20" s="89"/>
      <c r="F20" s="89"/>
      <c r="G20" s="89"/>
      <c r="H20" s="89"/>
      <c r="I20" s="89"/>
      <c r="J20" s="89"/>
      <c r="K20" s="89"/>
      <c r="L20" s="89"/>
      <c r="M20" s="89"/>
      <c r="N20" s="89"/>
      <c r="O20" s="89"/>
      <c r="P20" s="89"/>
      <c r="Q20" s="89"/>
      <c r="R20" s="89"/>
      <c r="S20" s="89"/>
      <c r="T20" s="96"/>
      <c r="U20" s="96"/>
      <c r="V20" s="96"/>
      <c r="W20" s="96"/>
      <c r="X20" s="96"/>
      <c r="Y20" s="96"/>
      <c r="Z20" s="96"/>
      <c r="AA20" s="96"/>
      <c r="AB20" s="96"/>
      <c r="AC20" s="96"/>
      <c r="AD20" s="96"/>
      <c r="AE20" s="96"/>
      <c r="AF20" s="96"/>
      <c r="AG20" s="96"/>
      <c r="AH20" s="96"/>
      <c r="AI20" s="96"/>
    </row>
    <row r="21" spans="1:35">
      <c r="A21" s="90" t="s">
        <v>44</v>
      </c>
      <c r="B21" s="97" t="s">
        <v>24</v>
      </c>
      <c r="C21" s="89">
        <v>5</v>
      </c>
      <c r="D21" s="89"/>
      <c r="E21" s="89"/>
      <c r="F21" s="89"/>
      <c r="G21" s="89"/>
      <c r="H21" s="89"/>
      <c r="I21" s="89"/>
      <c r="J21" s="89"/>
      <c r="K21" s="89"/>
      <c r="L21" s="89"/>
      <c r="M21" s="89"/>
      <c r="N21" s="89"/>
      <c r="O21" s="89"/>
      <c r="P21" s="89"/>
      <c r="Q21" s="89"/>
      <c r="R21" s="89"/>
      <c r="S21" s="89"/>
      <c r="T21" s="96"/>
      <c r="U21" s="96"/>
      <c r="V21" s="96"/>
      <c r="W21" s="96"/>
      <c r="X21" s="96"/>
      <c r="Y21" s="96"/>
      <c r="Z21" s="96"/>
      <c r="AA21" s="96"/>
      <c r="AB21" s="96"/>
      <c r="AC21" s="96"/>
      <c r="AD21" s="96"/>
      <c r="AE21" s="96"/>
      <c r="AF21" s="96"/>
      <c r="AG21" s="96"/>
      <c r="AH21" s="96"/>
      <c r="AI21" s="96"/>
    </row>
    <row r="22" spans="1:35">
      <c r="A22" s="90" t="s">
        <v>45</v>
      </c>
      <c r="B22" s="91" t="s">
        <v>24</v>
      </c>
      <c r="C22" s="89">
        <v>5</v>
      </c>
      <c r="D22" s="89"/>
      <c r="E22" s="89"/>
      <c r="F22" s="89"/>
      <c r="G22" s="89"/>
      <c r="H22" s="89"/>
      <c r="I22" s="89"/>
      <c r="J22" s="89"/>
      <c r="K22" s="89"/>
      <c r="L22" s="89"/>
      <c r="M22" s="89"/>
      <c r="N22" s="89"/>
      <c r="O22" s="89"/>
      <c r="P22" s="89"/>
      <c r="Q22" s="89"/>
      <c r="R22" s="89"/>
      <c r="S22" s="89"/>
      <c r="T22" s="96"/>
      <c r="U22" s="96"/>
      <c r="V22" s="96"/>
      <c r="W22" s="96"/>
      <c r="X22" s="96"/>
      <c r="Y22" s="96"/>
      <c r="Z22" s="96"/>
      <c r="AA22" s="96"/>
      <c r="AB22" s="96"/>
      <c r="AC22" s="96"/>
      <c r="AD22" s="96"/>
      <c r="AE22" s="96"/>
      <c r="AF22" s="96"/>
      <c r="AG22" s="96"/>
      <c r="AH22" s="96"/>
      <c r="AI22" s="96"/>
    </row>
    <row r="23" spans="1:35">
      <c r="A23" s="94" t="s">
        <v>46</v>
      </c>
      <c r="B23" s="97" t="s">
        <v>26</v>
      </c>
      <c r="C23" s="89">
        <v>5</v>
      </c>
      <c r="D23" s="89"/>
      <c r="E23" s="89"/>
      <c r="F23" s="89"/>
      <c r="G23" s="89"/>
      <c r="H23" s="89"/>
      <c r="I23" s="89"/>
      <c r="J23" s="89"/>
      <c r="K23" s="89"/>
      <c r="L23" s="89"/>
      <c r="M23" s="89"/>
      <c r="N23" s="89"/>
      <c r="O23" s="89"/>
      <c r="P23" s="89"/>
      <c r="Q23" s="89"/>
      <c r="R23" s="89"/>
      <c r="S23" s="89"/>
      <c r="T23" s="96"/>
      <c r="U23" s="96"/>
      <c r="V23" s="96"/>
      <c r="W23" s="96"/>
      <c r="X23" s="96"/>
      <c r="Y23" s="96"/>
      <c r="Z23" s="96"/>
      <c r="AA23" s="96"/>
      <c r="AB23" s="96"/>
      <c r="AC23" s="96"/>
      <c r="AD23" s="96"/>
      <c r="AE23" s="96"/>
      <c r="AF23" s="96"/>
      <c r="AG23" s="96"/>
      <c r="AH23" s="96"/>
      <c r="AI23" s="96"/>
    </row>
    <row r="24" spans="1:35">
      <c r="A24" s="90" t="s">
        <v>47</v>
      </c>
      <c r="B24" s="97" t="s">
        <v>24</v>
      </c>
      <c r="C24" s="89">
        <v>5</v>
      </c>
      <c r="D24" s="89"/>
      <c r="E24" s="89"/>
      <c r="F24" s="89"/>
      <c r="G24" s="89"/>
      <c r="H24" s="89"/>
      <c r="I24" s="89"/>
      <c r="J24" s="89"/>
      <c r="K24" s="89"/>
      <c r="L24" s="89"/>
      <c r="M24" s="89"/>
      <c r="N24" s="89"/>
      <c r="O24" s="89"/>
      <c r="P24" s="89"/>
      <c r="Q24" s="89"/>
      <c r="R24" s="89"/>
      <c r="S24" s="89"/>
      <c r="T24" s="96"/>
      <c r="U24" s="96"/>
      <c r="V24" s="96"/>
      <c r="W24" s="96"/>
      <c r="X24" s="96"/>
      <c r="Y24" s="96"/>
      <c r="Z24" s="96"/>
      <c r="AA24" s="96"/>
      <c r="AB24" s="96"/>
      <c r="AC24" s="96"/>
      <c r="AD24" s="96"/>
      <c r="AE24" s="96"/>
      <c r="AF24" s="96"/>
      <c r="AG24" s="96"/>
      <c r="AH24" s="96"/>
      <c r="AI24" s="96"/>
    </row>
    <row r="25" spans="1:35">
      <c r="A25" s="94" t="s">
        <v>48</v>
      </c>
      <c r="B25" s="97" t="s">
        <v>26</v>
      </c>
      <c r="C25" s="89">
        <v>5</v>
      </c>
      <c r="D25" s="89"/>
      <c r="E25" s="89"/>
      <c r="F25" s="89"/>
      <c r="G25" s="89"/>
      <c r="H25" s="89"/>
      <c r="I25" s="89"/>
      <c r="J25" s="89"/>
      <c r="K25" s="89"/>
      <c r="L25" s="89"/>
      <c r="M25" s="89"/>
      <c r="N25" s="89"/>
      <c r="O25" s="89"/>
      <c r="P25" s="89"/>
      <c r="Q25" s="89"/>
      <c r="R25" s="89"/>
      <c r="S25" s="89"/>
      <c r="T25" s="96"/>
      <c r="U25" s="96"/>
      <c r="V25" s="96"/>
      <c r="W25" s="96"/>
      <c r="X25" s="96"/>
      <c r="Y25" s="96"/>
      <c r="Z25" s="96"/>
      <c r="AA25" s="96"/>
      <c r="AB25" s="96"/>
      <c r="AC25" s="96"/>
      <c r="AD25" s="96"/>
      <c r="AE25" s="96"/>
      <c r="AF25" s="96"/>
      <c r="AG25" s="96"/>
      <c r="AH25" s="96"/>
      <c r="AI25" s="96"/>
    </row>
    <row r="26" spans="1:35">
      <c r="A26" s="90" t="s">
        <v>49</v>
      </c>
      <c r="B26" s="91" t="s">
        <v>24</v>
      </c>
      <c r="C26" s="89">
        <v>5</v>
      </c>
      <c r="D26" s="89"/>
      <c r="E26" s="89"/>
      <c r="F26" s="89"/>
      <c r="G26" s="89"/>
      <c r="H26" s="89"/>
      <c r="I26" s="89"/>
      <c r="J26" s="89"/>
      <c r="K26" s="89"/>
      <c r="L26" s="89"/>
      <c r="M26" s="89"/>
      <c r="N26" s="89"/>
      <c r="O26" s="89"/>
      <c r="P26" s="89"/>
      <c r="Q26" s="89"/>
      <c r="R26" s="89"/>
      <c r="S26" s="89"/>
      <c r="T26" s="96"/>
      <c r="U26" s="96"/>
      <c r="V26" s="96"/>
      <c r="W26" s="96"/>
      <c r="X26" s="96"/>
      <c r="Y26" s="96"/>
      <c r="Z26" s="96"/>
      <c r="AA26" s="96"/>
      <c r="AB26" s="96"/>
      <c r="AC26" s="96"/>
      <c r="AD26" s="96"/>
      <c r="AE26" s="96"/>
      <c r="AF26" s="96"/>
      <c r="AG26" s="96"/>
      <c r="AH26" s="96"/>
      <c r="AI26" s="96"/>
    </row>
    <row r="27" spans="1:35">
      <c r="A27" s="90" t="s">
        <v>50</v>
      </c>
      <c r="B27" s="97" t="s">
        <v>24</v>
      </c>
      <c r="C27" s="89">
        <v>5</v>
      </c>
      <c r="D27" s="89"/>
      <c r="E27" s="89"/>
      <c r="F27" s="89"/>
      <c r="G27" s="89"/>
      <c r="H27" s="89"/>
      <c r="I27" s="89"/>
      <c r="J27" s="89"/>
      <c r="K27" s="89"/>
      <c r="L27" s="89"/>
      <c r="M27" s="89"/>
      <c r="N27" s="89"/>
      <c r="O27" s="89"/>
      <c r="P27" s="89"/>
      <c r="Q27" s="89"/>
      <c r="R27" s="89"/>
      <c r="S27" s="89"/>
      <c r="T27" s="96"/>
      <c r="U27" s="96"/>
      <c r="V27" s="96"/>
      <c r="W27" s="96"/>
      <c r="X27" s="96"/>
      <c r="Y27" s="96"/>
      <c r="Z27" s="96"/>
      <c r="AA27" s="96"/>
      <c r="AB27" s="96"/>
      <c r="AC27" s="96"/>
      <c r="AD27" s="96"/>
      <c r="AE27" s="96"/>
      <c r="AF27" s="96"/>
      <c r="AG27" s="96"/>
      <c r="AH27" s="96"/>
      <c r="AI27" s="96"/>
    </row>
    <row r="28" spans="1:35">
      <c r="A28" s="90" t="s">
        <v>51</v>
      </c>
      <c r="B28" s="91" t="s">
        <v>24</v>
      </c>
      <c r="C28" s="89">
        <v>5</v>
      </c>
      <c r="D28" s="89"/>
      <c r="E28" s="89"/>
      <c r="F28" s="89"/>
      <c r="G28" s="89"/>
      <c r="H28" s="89"/>
      <c r="I28" s="89"/>
      <c r="J28" s="89"/>
      <c r="K28" s="89"/>
      <c r="L28" s="89"/>
      <c r="M28" s="89"/>
      <c r="N28" s="89"/>
      <c r="O28" s="89"/>
      <c r="P28" s="89"/>
      <c r="Q28" s="89"/>
      <c r="R28" s="89"/>
      <c r="S28" s="89"/>
      <c r="T28" s="96"/>
      <c r="U28" s="96"/>
      <c r="V28" s="96"/>
      <c r="W28" s="96"/>
      <c r="X28" s="96"/>
      <c r="Y28" s="96"/>
      <c r="Z28" s="96"/>
      <c r="AA28" s="96"/>
      <c r="AB28" s="96"/>
      <c r="AC28" s="96"/>
      <c r="AD28" s="96"/>
      <c r="AE28" s="96"/>
      <c r="AF28" s="96"/>
      <c r="AG28" s="96"/>
      <c r="AH28" s="96"/>
      <c r="AI28" s="96"/>
    </row>
    <row r="29" spans="1:35">
      <c r="A29" s="90" t="s">
        <v>52</v>
      </c>
      <c r="B29" s="97" t="s">
        <v>24</v>
      </c>
      <c r="C29" s="89">
        <v>5</v>
      </c>
      <c r="D29" s="89"/>
      <c r="E29" s="89"/>
      <c r="F29" s="89"/>
      <c r="G29" s="89"/>
      <c r="H29" s="89"/>
      <c r="I29" s="89"/>
      <c r="J29" s="89"/>
      <c r="K29" s="89"/>
      <c r="L29" s="89"/>
      <c r="M29" s="89"/>
      <c r="N29" s="89"/>
      <c r="O29" s="89"/>
      <c r="P29" s="89"/>
      <c r="Q29" s="89"/>
      <c r="R29" s="89"/>
      <c r="S29" s="89"/>
      <c r="T29" s="96"/>
      <c r="U29" s="96"/>
      <c r="V29" s="96"/>
      <c r="W29" s="96"/>
      <c r="X29" s="96"/>
      <c r="Y29" s="96"/>
      <c r="Z29" s="96"/>
      <c r="AA29" s="96"/>
      <c r="AB29" s="96"/>
      <c r="AC29" s="96"/>
      <c r="AD29" s="96"/>
      <c r="AE29" s="96"/>
      <c r="AF29" s="96"/>
      <c r="AG29" s="96"/>
      <c r="AH29" s="96"/>
      <c r="AI29" s="96"/>
    </row>
    <row r="30" spans="1:35">
      <c r="A30" s="90" t="s">
        <v>53</v>
      </c>
      <c r="B30" s="91" t="s">
        <v>24</v>
      </c>
      <c r="C30" s="89">
        <v>5</v>
      </c>
      <c r="D30" s="89"/>
      <c r="E30" s="89"/>
      <c r="F30" s="89"/>
      <c r="G30" s="89"/>
      <c r="H30" s="89"/>
      <c r="I30" s="89"/>
      <c r="J30" s="89"/>
      <c r="K30" s="89"/>
      <c r="L30" s="89"/>
      <c r="M30" s="89"/>
      <c r="N30" s="89"/>
      <c r="O30" s="89"/>
      <c r="P30" s="89"/>
      <c r="Q30" s="89"/>
      <c r="R30" s="89"/>
      <c r="S30" s="89"/>
      <c r="T30" s="96"/>
      <c r="U30" s="96"/>
      <c r="V30" s="96"/>
      <c r="W30" s="96"/>
      <c r="X30" s="96"/>
      <c r="Y30" s="96"/>
      <c r="Z30" s="96"/>
      <c r="AA30" s="96"/>
      <c r="AB30" s="96"/>
      <c r="AC30" s="96"/>
      <c r="AD30" s="96"/>
      <c r="AE30" s="96"/>
      <c r="AF30" s="96"/>
      <c r="AG30" s="96"/>
      <c r="AH30" s="96"/>
      <c r="AI30" s="96"/>
    </row>
    <row r="31" spans="1:35">
      <c r="A31" s="98" t="s">
        <v>25</v>
      </c>
      <c r="B31" s="98" t="s">
        <v>24</v>
      </c>
      <c r="C31" s="89">
        <v>5</v>
      </c>
      <c r="D31" s="99">
        <f>SUM(D32:D44)</f>
        <v>44166555.305407919</v>
      </c>
      <c r="E31" s="99">
        <f t="shared" ref="E31:S31" si="0">SUM(E32:E44)</f>
        <v>3782509.9799275054</v>
      </c>
      <c r="F31" s="99">
        <f t="shared" si="0"/>
        <v>770679.54745477636</v>
      </c>
      <c r="G31" s="99">
        <f t="shared" si="0"/>
        <v>396.70866877054004</v>
      </c>
      <c r="H31" s="99">
        <f t="shared" si="0"/>
        <v>44937631.561531462</v>
      </c>
      <c r="I31" s="99">
        <f t="shared" si="0"/>
        <v>47949461.994004197</v>
      </c>
      <c r="J31" s="99">
        <f t="shared" si="0"/>
        <v>2173.5137721613787</v>
      </c>
      <c r="K31" s="99">
        <f t="shared" si="0"/>
        <v>2173.5137721613787</v>
      </c>
      <c r="L31" s="99">
        <f t="shared" si="0"/>
        <v>2173.5137721613787</v>
      </c>
      <c r="M31" s="99">
        <f t="shared" si="0"/>
        <v>2173.5137721613787</v>
      </c>
      <c r="N31" s="99">
        <f t="shared" si="0"/>
        <v>2173.5137721613787</v>
      </c>
      <c r="O31" s="99">
        <f t="shared" si="0"/>
        <v>1954.3952727116018</v>
      </c>
      <c r="P31" s="99">
        <f t="shared" si="0"/>
        <v>1969.5732244658436</v>
      </c>
      <c r="Q31" s="99">
        <f t="shared" si="0"/>
        <v>1952.8538316560396</v>
      </c>
      <c r="R31" s="99">
        <f t="shared" si="0"/>
        <v>1929.4538048918901</v>
      </c>
      <c r="S31" s="99">
        <f t="shared" si="0"/>
        <v>1996.9990173890933</v>
      </c>
      <c r="T31" s="100">
        <f>IFERROR(IF(D31&lt;0.01,D31,1-EXP(-(D31))),".")</f>
        <v>1</v>
      </c>
      <c r="U31" s="100">
        <f t="shared" ref="U31:AI31" si="1">IFERROR(IF(E31&lt;0.01,E31,1-EXP(-(E31))),".")</f>
        <v>1</v>
      </c>
      <c r="V31" s="100">
        <f t="shared" si="1"/>
        <v>1</v>
      </c>
      <c r="W31" s="100">
        <f t="shared" si="1"/>
        <v>1</v>
      </c>
      <c r="X31" s="100">
        <f t="shared" si="1"/>
        <v>1</v>
      </c>
      <c r="Y31" s="100">
        <f t="shared" si="1"/>
        <v>1</v>
      </c>
      <c r="Z31" s="100">
        <f t="shared" si="1"/>
        <v>1</v>
      </c>
      <c r="AA31" s="100">
        <f t="shared" si="1"/>
        <v>1</v>
      </c>
      <c r="AB31" s="100">
        <f t="shared" si="1"/>
        <v>1</v>
      </c>
      <c r="AC31" s="100">
        <f t="shared" si="1"/>
        <v>1</v>
      </c>
      <c r="AD31" s="100">
        <f t="shared" si="1"/>
        <v>1</v>
      </c>
      <c r="AE31" s="100">
        <f t="shared" si="1"/>
        <v>1</v>
      </c>
      <c r="AF31" s="100">
        <f t="shared" si="1"/>
        <v>1</v>
      </c>
      <c r="AG31" s="100">
        <f t="shared" si="1"/>
        <v>1</v>
      </c>
      <c r="AH31" s="100">
        <f t="shared" si="1"/>
        <v>1</v>
      </c>
      <c r="AI31" s="100">
        <f t="shared" si="1"/>
        <v>1</v>
      </c>
    </row>
    <row r="32" spans="1:35">
      <c r="A32" s="101" t="s">
        <v>303</v>
      </c>
      <c r="B32" s="102">
        <v>1</v>
      </c>
      <c r="C32" s="89">
        <v>5</v>
      </c>
      <c r="D32" s="103">
        <f>IFERROR((($C32*s_TR)/up_res!C32),0)</f>
        <v>3680656.6951515139</v>
      </c>
      <c r="E32" s="103">
        <f>IFERROR((($C32*s_TR)/up_res!D32),0)</f>
        <v>315218.62155260536</v>
      </c>
      <c r="F32" s="103">
        <f>IFERROR((($C32*s_TR)/up_res!E32),0)</f>
        <v>64225.222377902697</v>
      </c>
      <c r="G32" s="103">
        <f>IFERROR((($C32*s_TR)/up_res!F32),0)</f>
        <v>34.427551906696401</v>
      </c>
      <c r="H32" s="103">
        <f>IFERROR((($C32*s_TR)/up_res!G32),0)</f>
        <v>3744916.3450813233</v>
      </c>
      <c r="I32" s="103">
        <f>IFERROR((($C32*s_TR)/up_res!H32),0)</f>
        <v>3995909.7442560256</v>
      </c>
      <c r="J32" s="103">
        <f>IFERROR((($C32*s_TR)/up_res!I32),0)</f>
        <v>209.72831050228308</v>
      </c>
      <c r="K32" s="103">
        <f>IFERROR((($C32*s_TR)/up_res!J32),0)</f>
        <v>209.72831050228308</v>
      </c>
      <c r="L32" s="103">
        <f>IFERROR((($C32*s_TR)/up_res!K32),0)</f>
        <v>209.72831050228308</v>
      </c>
      <c r="M32" s="103">
        <f>IFERROR((($C32*s_TR)/up_res!L32),0)</f>
        <v>209.72831050228308</v>
      </c>
      <c r="N32" s="103">
        <f>IFERROR((($C32*s_TR)/up_res!M32),0)</f>
        <v>209.72831050228308</v>
      </c>
      <c r="O32" s="103">
        <f>IFERROR((($C32*s_TR)/up_res!N32),0)</f>
        <v>168.2863052726066</v>
      </c>
      <c r="P32" s="103">
        <f>IFERROR((($C32*s_TR)/up_res!O32),0)</f>
        <v>163.66232972239732</v>
      </c>
      <c r="Q32" s="103">
        <f>IFERROR((($C32*s_TR)/up_res!P32),0)</f>
        <v>158.30664031440966</v>
      </c>
      <c r="R32" s="103">
        <f>IFERROR((($C32*s_TR)/up_res!Q32),0)</f>
        <v>153.57391747537477</v>
      </c>
      <c r="S32" s="103">
        <f>IFERROR((($C32*s_TR)/up_res!R32),0)</f>
        <v>173.30548269050155</v>
      </c>
      <c r="T32" s="103">
        <f>IFERROR(IF((($C32*s_TR)/up_res!C32)&lt;0.01,($C32*s_TR)/up_res!C32,1-EXP(-(($C32*s_TR)/up_res!C32))),".")</f>
        <v>1</v>
      </c>
      <c r="U32" s="103">
        <f>IFERROR(IF((($C32*s_TR)/up_res!D32)&lt;0.01,($C32*s_TR)/up_res!D32,1-EXP(-(($C32*s_TR)/up_res!D32))),".")</f>
        <v>1</v>
      </c>
      <c r="V32" s="103">
        <f>IFERROR(IF((($C32*s_TR)/up_res!E32)&lt;0.01,($C32*s_TR)/up_res!E32,1-EXP(-(($C32*s_TR)/up_res!E32))),".")</f>
        <v>1</v>
      </c>
      <c r="W32" s="103">
        <f>IFERROR(IF((($C32*s_TR)/up_res!F32)&lt;0.01,($C32*s_TR)/up_res!F32,1-EXP(-(($C32*s_TR)/up_res!F32))),".")</f>
        <v>0.99999999999999889</v>
      </c>
      <c r="X32" s="103">
        <f>IFERROR(IF((($C32*s_TR)/up_res!G32)&lt;0.01,($C32*s_TR)/up_res!G32,1-EXP(-(($C32*s_TR)/up_res!G32))),".")</f>
        <v>1</v>
      </c>
      <c r="Y32" s="103">
        <f>IFERROR(IF((($C32*s_TR)/up_res!H32)&lt;0.01,($C32*s_TR)/up_res!H32,1-EXP(-(($C32*s_TR)/up_res!H32))),".")</f>
        <v>1</v>
      </c>
      <c r="Z32" s="104">
        <f>IFERROR(IF((($C32*s_TR)/up_res!I32)&lt;0.01,($C32*s_TR)/up_res!I32,1-EXP(-(($C32*s_TR)/up_res!I32))),".")</f>
        <v>1</v>
      </c>
      <c r="AA32" s="104">
        <f>IFERROR(IF((($C32*s_TR)/up_res!J32)&lt;0.01,($C32*s_TR)/up_res!J32,1-EXP(-(($C32*s_TR)/up_res!J32))),".")</f>
        <v>1</v>
      </c>
      <c r="AB32" s="104">
        <f>IFERROR(IF((($C32*s_TR)/up_res!K32)&lt;0.01,($C32*s_TR)/up_res!K32,1-EXP(-(($C32*s_TR)/up_res!K32))),".")</f>
        <v>1</v>
      </c>
      <c r="AC32" s="104">
        <f>IFERROR(IF((($C32*s_TR)/up_res!L32)&lt;0.01,($C32*s_TR)/up_res!L32,1-EXP(-(($C32*s_TR)/up_res!L32))),".")</f>
        <v>1</v>
      </c>
      <c r="AD32" s="104">
        <f>IFERROR(IF((($C32*s_TR)/up_res!M32)&lt;0.01,($C32*s_TR)/up_res!M32,1-EXP(-(($C32*s_TR)/up_res!M32))),".")</f>
        <v>1</v>
      </c>
      <c r="AE32" s="103">
        <f>IFERROR(IF((($C32*s_TR)/up_res!N32)&lt;0.01,($C32*s_TR)/up_res!N32,1-EXP(-(($C32*s_TR)/up_res!N32))),".")</f>
        <v>1</v>
      </c>
      <c r="AF32" s="103">
        <f>IFERROR(IF((($C32*s_TR)/up_res!O32)&lt;0.01,($C32*s_TR)/up_res!O32,1-EXP(-(($C32*s_TR)/up_res!O32))),".")</f>
        <v>1</v>
      </c>
      <c r="AG32" s="103">
        <f>IFERROR(IF((($C32*s_TR)/up_res!P32)&lt;0.01,($C32*s_TR)/up_res!P32,1-EXP(-(($C32*s_TR)/up_res!P32))),".")</f>
        <v>1</v>
      </c>
      <c r="AH32" s="103">
        <f>IFERROR(IF((($C32*s_TR)/up_res!Q32)&lt;0.01,($C32*s_TR)/up_res!Q32,1-EXP(-(($C32*s_TR)/up_res!Q32))),".")</f>
        <v>1</v>
      </c>
      <c r="AI32" s="103">
        <f>IFERROR(IF((($C32*s_TR)/up_res!R32)&lt;0.01,($C32*s_TR)/up_res!R32,1-EXP(-(($C32*s_TR)/up_res!R32))),".")</f>
        <v>1</v>
      </c>
    </row>
    <row r="33" spans="1:35">
      <c r="A33" s="101" t="s">
        <v>304</v>
      </c>
      <c r="B33" s="102">
        <v>1</v>
      </c>
      <c r="C33" s="89">
        <v>5</v>
      </c>
      <c r="D33" s="103">
        <f>IFERROR((($C33*s_TR)/up_res!C33),0)</f>
        <v>3680656.6951515139</v>
      </c>
      <c r="E33" s="103">
        <f>IFERROR((($C33*s_TR)/up_res!D33),0)</f>
        <v>315218.62155260536</v>
      </c>
      <c r="F33" s="103">
        <f>IFERROR((($C33*s_TR)/up_res!E33),0)</f>
        <v>64225.222377902697</v>
      </c>
      <c r="G33" s="103">
        <f>IFERROR((($C33*s_TR)/up_res!F33),0)</f>
        <v>34.56288234139604</v>
      </c>
      <c r="H33" s="103">
        <f>IFERROR((($C33*s_TR)/up_res!G33),0)</f>
        <v>3744916.4804117582</v>
      </c>
      <c r="I33" s="103">
        <f>IFERROR((($C33*s_TR)/up_res!H33),0)</f>
        <v>3995909.879586461</v>
      </c>
      <c r="J33" s="103">
        <f>IFERROR((($C33*s_TR)/up_res!I33),0)</f>
        <v>209.20091324200911</v>
      </c>
      <c r="K33" s="103">
        <f>IFERROR((($C33*s_TR)/up_res!J33),0)</f>
        <v>209.20091324200911</v>
      </c>
      <c r="L33" s="103">
        <f>IFERROR((($C33*s_TR)/up_res!K33),0)</f>
        <v>209.20091324200911</v>
      </c>
      <c r="M33" s="103">
        <f>IFERROR((($C33*s_TR)/up_res!L33),0)</f>
        <v>209.20091324200911</v>
      </c>
      <c r="N33" s="103">
        <f>IFERROR((($C33*s_TR)/up_res!M33),0)</f>
        <v>209.20091324200911</v>
      </c>
      <c r="O33" s="103">
        <f>IFERROR((($C33*s_TR)/up_res!N33),0)</f>
        <v>173.23267673232664</v>
      </c>
      <c r="P33" s="103">
        <f>IFERROR((($C33*s_TR)/up_res!O33),0)</f>
        <v>167.38317303021466</v>
      </c>
      <c r="Q33" s="103">
        <f>IFERROR((($C33*s_TR)/up_res!P33),0)</f>
        <v>164.35170436444736</v>
      </c>
      <c r="R33" s="103">
        <f>IFERROR((($C33*s_TR)/up_res!Q33),0)</f>
        <v>164.76324100335924</v>
      </c>
      <c r="S33" s="103">
        <f>IFERROR((($C33*s_TR)/up_res!R33),0)</f>
        <v>173.9867250388364</v>
      </c>
      <c r="T33" s="103">
        <f>IFERROR(IF((($C33*s_TR)/up_res!C33)&lt;0.01,($C33*s_TR)/up_res!C33,1-EXP(-(($C33*s_TR)/up_res!C33))),".")</f>
        <v>1</v>
      </c>
      <c r="U33" s="103">
        <f>IFERROR(IF((($C33*s_TR)/up_res!D33)&lt;0.01,($C33*s_TR)/up_res!D33,1-EXP(-(($C33*s_TR)/up_res!D33))),".")</f>
        <v>1</v>
      </c>
      <c r="V33" s="103">
        <f>IFERROR(IF((($C33*s_TR)/up_res!E33)&lt;0.01,($C33*s_TR)/up_res!E33,1-EXP(-(($C33*s_TR)/up_res!E33))),".")</f>
        <v>1</v>
      </c>
      <c r="W33" s="103">
        <f>IFERROR(IF((($C33*s_TR)/up_res!F33)&lt;0.01,($C33*s_TR)/up_res!F33,1-EXP(-(($C33*s_TR)/up_res!F33))),".")</f>
        <v>0.999999999999999</v>
      </c>
      <c r="X33" s="103">
        <f>IFERROR(IF((($C33*s_TR)/up_res!G33)&lt;0.01,($C33*s_TR)/up_res!G33,1-EXP(-(($C33*s_TR)/up_res!G33))),".")</f>
        <v>1</v>
      </c>
      <c r="Y33" s="103">
        <f>IFERROR(IF((($C33*s_TR)/up_res!H33)&lt;0.01,($C33*s_TR)/up_res!H33,1-EXP(-(($C33*s_TR)/up_res!H33))),".")</f>
        <v>1</v>
      </c>
      <c r="Z33" s="104">
        <f>IFERROR(IF((($C33*s_TR)/up_res!I33)&lt;0.01,($C33*s_TR)/up_res!I33,1-EXP(-(($C33*s_TR)/up_res!I33))),".")</f>
        <v>1</v>
      </c>
      <c r="AA33" s="104">
        <f>IFERROR(IF((($C33*s_TR)/up_res!J33)&lt;0.01,($C33*s_TR)/up_res!J33,1-EXP(-(($C33*s_TR)/up_res!J33))),".")</f>
        <v>1</v>
      </c>
      <c r="AB33" s="104">
        <f>IFERROR(IF((($C33*s_TR)/up_res!K33)&lt;0.01,($C33*s_TR)/up_res!K33,1-EXP(-(($C33*s_TR)/up_res!K33))),".")</f>
        <v>1</v>
      </c>
      <c r="AC33" s="104">
        <f>IFERROR(IF((($C33*s_TR)/up_res!L33)&lt;0.01,($C33*s_TR)/up_res!L33,1-EXP(-(($C33*s_TR)/up_res!L33))),".")</f>
        <v>1</v>
      </c>
      <c r="AD33" s="104">
        <f>IFERROR(IF((($C33*s_TR)/up_res!M33)&lt;0.01,($C33*s_TR)/up_res!M33,1-EXP(-(($C33*s_TR)/up_res!M33))),".")</f>
        <v>1</v>
      </c>
      <c r="AE33" s="103">
        <f>IFERROR(IF((($C33*s_TR)/up_res!N33)&lt;0.01,($C33*s_TR)/up_res!N33,1-EXP(-(($C33*s_TR)/up_res!N33))),".")</f>
        <v>1</v>
      </c>
      <c r="AF33" s="103">
        <f>IFERROR(IF((($C33*s_TR)/up_res!O33)&lt;0.01,($C33*s_TR)/up_res!O33,1-EXP(-(($C33*s_TR)/up_res!O33))),".")</f>
        <v>1</v>
      </c>
      <c r="AG33" s="103">
        <f>IFERROR(IF((($C33*s_TR)/up_res!P33)&lt;0.01,($C33*s_TR)/up_res!P33,1-EXP(-(($C33*s_TR)/up_res!P33))),".")</f>
        <v>1</v>
      </c>
      <c r="AH33" s="103">
        <f>IFERROR(IF((($C33*s_TR)/up_res!Q33)&lt;0.01,($C33*s_TR)/up_res!Q33,1-EXP(-(($C33*s_TR)/up_res!Q33))),".")</f>
        <v>1</v>
      </c>
      <c r="AI33" s="103">
        <f>IFERROR(IF((($C33*s_TR)/up_res!R33)&lt;0.01,($C33*s_TR)/up_res!R33,1-EXP(-(($C33*s_TR)/up_res!R33))),".")</f>
        <v>1</v>
      </c>
    </row>
    <row r="34" spans="1:35">
      <c r="A34" s="101" t="s">
        <v>305</v>
      </c>
      <c r="B34" s="102">
        <v>1</v>
      </c>
      <c r="C34" s="89">
        <v>5</v>
      </c>
      <c r="D34" s="103">
        <f>IFERROR((($C34*s_TR)/up_res!C34),0)</f>
        <v>3680656.6951515139</v>
      </c>
      <c r="E34" s="103">
        <f>IFERROR((($C34*s_TR)/up_res!D34),0)</f>
        <v>315218.62155260536</v>
      </c>
      <c r="F34" s="103">
        <f>IFERROR((($C34*s_TR)/up_res!E34),0)</f>
        <v>64225.222377902697</v>
      </c>
      <c r="G34" s="103">
        <f>IFERROR((($C34*s_TR)/up_res!F34),0)</f>
        <v>32.549510554518584</v>
      </c>
      <c r="H34" s="103">
        <f>IFERROR((($C34*s_TR)/up_res!G34),0)</f>
        <v>3744914.4670399711</v>
      </c>
      <c r="I34" s="103">
        <f>IFERROR((($C34*s_TR)/up_res!H34),0)</f>
        <v>3995907.8662146735</v>
      </c>
      <c r="J34" s="103">
        <f>IFERROR((($C34*s_TR)/up_res!I34),0)</f>
        <v>191.79680365296798</v>
      </c>
      <c r="K34" s="103">
        <f>IFERROR((($C34*s_TR)/up_res!J34),0)</f>
        <v>191.79680365296798</v>
      </c>
      <c r="L34" s="103">
        <f>IFERROR((($C34*s_TR)/up_res!K34),0)</f>
        <v>191.79680365296798</v>
      </c>
      <c r="M34" s="103">
        <f>IFERROR((($C34*s_TR)/up_res!L34),0)</f>
        <v>191.79680365296798</v>
      </c>
      <c r="N34" s="103">
        <f>IFERROR((($C34*s_TR)/up_res!M34),0)</f>
        <v>191.79680365296798</v>
      </c>
      <c r="O34" s="103">
        <f>IFERROR((($C34*s_TR)/up_res!N34),0)</f>
        <v>162.10704250087818</v>
      </c>
      <c r="P34" s="103">
        <f>IFERROR((($C34*s_TR)/up_res!O34),0)</f>
        <v>162.99818238240891</v>
      </c>
      <c r="Q34" s="103">
        <f>IFERROR((($C34*s_TR)/up_res!P34),0)</f>
        <v>163.56958507047835</v>
      </c>
      <c r="R34" s="103">
        <f>IFERROR((($C34*s_TR)/up_res!Q34),0)</f>
        <v>156.39086757990864</v>
      </c>
      <c r="S34" s="103">
        <f>IFERROR((($C34*s_TR)/up_res!R34),0)</f>
        <v>163.85157600744773</v>
      </c>
      <c r="T34" s="103">
        <f>IFERROR(IF((($C34*s_TR)/up_res!C34)&lt;0.01,($C34*s_TR)/up_res!C34,1-EXP(-(($C34*s_TR)/up_res!C34))),".")</f>
        <v>1</v>
      </c>
      <c r="U34" s="103">
        <f>IFERROR(IF((($C34*s_TR)/up_res!D34)&lt;0.01,($C34*s_TR)/up_res!D34,1-EXP(-(($C34*s_TR)/up_res!D34))),".")</f>
        <v>1</v>
      </c>
      <c r="V34" s="103">
        <f>IFERROR(IF((($C34*s_TR)/up_res!E34)&lt;0.01,($C34*s_TR)/up_res!E34,1-EXP(-(($C34*s_TR)/up_res!E34))),".")</f>
        <v>1</v>
      </c>
      <c r="W34" s="103">
        <f>IFERROR(IF((($C34*s_TR)/up_res!F34)&lt;0.01,($C34*s_TR)/up_res!F34,1-EXP(-(($C34*s_TR)/up_res!F34))),".")</f>
        <v>0.99999999999999267</v>
      </c>
      <c r="X34" s="103">
        <f>IFERROR(IF((($C34*s_TR)/up_res!G34)&lt;0.01,($C34*s_TR)/up_res!G34,1-EXP(-(($C34*s_TR)/up_res!G34))),".")</f>
        <v>1</v>
      </c>
      <c r="Y34" s="103">
        <f>IFERROR(IF((($C34*s_TR)/up_res!H34)&lt;0.01,($C34*s_TR)/up_res!H34,1-EXP(-(($C34*s_TR)/up_res!H34))),".")</f>
        <v>1</v>
      </c>
      <c r="Z34" s="103">
        <f>IFERROR(IF((($C34*s_TR)/up_res!I34)&lt;0.01,($C34*s_TR)/up_res!I34,1-EXP(-(($C34*s_TR)/up_res!I34))),".")</f>
        <v>1</v>
      </c>
      <c r="AA34" s="103">
        <f>IFERROR(IF((($C34*s_TR)/up_res!J34)&lt;0.01,($C34*s_TR)/up_res!J34,1-EXP(-(($C34*s_TR)/up_res!J34))),".")</f>
        <v>1</v>
      </c>
      <c r="AB34" s="103">
        <f>IFERROR(IF((($C34*s_TR)/up_res!K34)&lt;0.01,($C34*s_TR)/up_res!K34,1-EXP(-(($C34*s_TR)/up_res!K34))),".")</f>
        <v>1</v>
      </c>
      <c r="AC34" s="103">
        <f>IFERROR(IF((($C34*s_TR)/up_res!L34)&lt;0.01,($C34*s_TR)/up_res!L34,1-EXP(-(($C34*s_TR)/up_res!L34))),".")</f>
        <v>1</v>
      </c>
      <c r="AD34" s="103">
        <f>IFERROR(IF((($C34*s_TR)/up_res!M34)&lt;0.01,($C34*s_TR)/up_res!M34,1-EXP(-(($C34*s_TR)/up_res!M34))),".")</f>
        <v>1</v>
      </c>
      <c r="AE34" s="103">
        <f>IFERROR(IF((($C34*s_TR)/up_res!N34)&lt;0.01,($C34*s_TR)/up_res!N34,1-EXP(-(($C34*s_TR)/up_res!N34))),".")</f>
        <v>1</v>
      </c>
      <c r="AF34" s="103">
        <f>IFERROR(IF((($C34*s_TR)/up_res!O34)&lt;0.01,($C34*s_TR)/up_res!O34,1-EXP(-(($C34*s_TR)/up_res!O34))),".")</f>
        <v>1</v>
      </c>
      <c r="AG34" s="103">
        <f>IFERROR(IF((($C34*s_TR)/up_res!P34)&lt;0.01,($C34*s_TR)/up_res!P34,1-EXP(-(($C34*s_TR)/up_res!P34))),".")</f>
        <v>1</v>
      </c>
      <c r="AH34" s="103">
        <f>IFERROR(IF((($C34*s_TR)/up_res!Q34)&lt;0.01,($C34*s_TR)/up_res!Q34,1-EXP(-(($C34*s_TR)/up_res!Q34))),".")</f>
        <v>1</v>
      </c>
      <c r="AI34" s="103">
        <f>IFERROR(IF((($C34*s_TR)/up_res!R34)&lt;0.01,($C34*s_TR)/up_res!R34,1-EXP(-(($C34*s_TR)/up_res!R34))),".")</f>
        <v>1</v>
      </c>
    </row>
    <row r="35" spans="1:35">
      <c r="A35" s="101" t="s">
        <v>306</v>
      </c>
      <c r="B35" s="102">
        <v>1</v>
      </c>
      <c r="C35" s="89">
        <v>5</v>
      </c>
      <c r="D35" s="103">
        <f>IFERROR((($C35*s_TR)/up_res!C35),0)</f>
        <v>3680656.6951515139</v>
      </c>
      <c r="E35" s="103">
        <f>IFERROR((($C35*s_TR)/up_res!D35),0)</f>
        <v>315218.62155260536</v>
      </c>
      <c r="F35" s="103">
        <f>IFERROR((($C35*s_TR)/up_res!E35),0)</f>
        <v>64225.222377902697</v>
      </c>
      <c r="G35" s="103">
        <f>IFERROR((($C35*s_TR)/up_res!F35),0)</f>
        <v>34.922912365785578</v>
      </c>
      <c r="H35" s="103">
        <f>IFERROR((($C35*s_TR)/up_res!G35),0)</f>
        <v>3744916.8404417825</v>
      </c>
      <c r="I35" s="103">
        <f>IFERROR((($C35*s_TR)/up_res!H35),0)</f>
        <v>3995910.2396164848</v>
      </c>
      <c r="J35" s="103">
        <f>IFERROR((($C35*s_TR)/up_res!I35),0)</f>
        <v>212.36529680365294</v>
      </c>
      <c r="K35" s="103">
        <f>IFERROR((($C35*s_TR)/up_res!J35),0)</f>
        <v>212.36529680365294</v>
      </c>
      <c r="L35" s="103">
        <f>IFERROR((($C35*s_TR)/up_res!K35),0)</f>
        <v>212.36529680365294</v>
      </c>
      <c r="M35" s="103">
        <f>IFERROR((($C35*s_TR)/up_res!L35),0)</f>
        <v>212.36529680365294</v>
      </c>
      <c r="N35" s="103">
        <f>IFERROR((($C35*s_TR)/up_res!M35),0)</f>
        <v>212.36529680365294</v>
      </c>
      <c r="O35" s="103">
        <f>IFERROR((($C35*s_TR)/up_res!N35),0)</f>
        <v>175.79908675799089</v>
      </c>
      <c r="P35" s="103">
        <f>IFERROR((($C35*s_TR)/up_res!O35),0)</f>
        <v>172.24759005580924</v>
      </c>
      <c r="Q35" s="103">
        <f>IFERROR((($C35*s_TR)/up_res!P35),0)</f>
        <v>170.7069752794836</v>
      </c>
      <c r="R35" s="103">
        <f>IFERROR((($C35*s_TR)/up_res!Q35),0)</f>
        <v>168.9851686665958</v>
      </c>
      <c r="S35" s="103">
        <f>IFERROR((($C35*s_TR)/up_res!R35),0)</f>
        <v>175.79908675799089</v>
      </c>
      <c r="T35" s="103">
        <f>IFERROR(IF((($C35*s_TR)/up_res!C35)&lt;0.01,($C35*s_TR)/up_res!C35,1-EXP(-(($C35*s_TR)/up_res!C35))),".")</f>
        <v>1</v>
      </c>
      <c r="U35" s="103">
        <f>IFERROR(IF((($C35*s_TR)/up_res!D35)&lt;0.01,($C35*s_TR)/up_res!D35,1-EXP(-(($C35*s_TR)/up_res!D35))),".")</f>
        <v>1</v>
      </c>
      <c r="V35" s="103">
        <f>IFERROR(IF((($C35*s_TR)/up_res!E35)&lt;0.01,($C35*s_TR)/up_res!E35,1-EXP(-(($C35*s_TR)/up_res!E35))),".")</f>
        <v>1</v>
      </c>
      <c r="W35" s="103">
        <f>IFERROR(IF((($C35*s_TR)/up_res!F35)&lt;0.01,($C35*s_TR)/up_res!F35,1-EXP(-(($C35*s_TR)/up_res!F35))),".")</f>
        <v>0.99999999999999933</v>
      </c>
      <c r="X35" s="103">
        <f>IFERROR(IF((($C35*s_TR)/up_res!G35)&lt;0.01,($C35*s_TR)/up_res!G35,1-EXP(-(($C35*s_TR)/up_res!G35))),".")</f>
        <v>1</v>
      </c>
      <c r="Y35" s="103">
        <f>IFERROR(IF((($C35*s_TR)/up_res!H35)&lt;0.01,($C35*s_TR)/up_res!H35,1-EXP(-(($C35*s_TR)/up_res!H35))),".")</f>
        <v>1</v>
      </c>
      <c r="Z35" s="103">
        <f>IFERROR(IF((($C35*s_TR)/up_res!I35)&lt;0.01,($C35*s_TR)/up_res!I35,1-EXP(-(($C35*s_TR)/up_res!I35))),".")</f>
        <v>1</v>
      </c>
      <c r="AA35" s="103">
        <f>IFERROR(IF((($C35*s_TR)/up_res!J35)&lt;0.01,($C35*s_TR)/up_res!J35,1-EXP(-(($C35*s_TR)/up_res!J35))),".")</f>
        <v>1</v>
      </c>
      <c r="AB35" s="103">
        <f>IFERROR(IF((($C35*s_TR)/up_res!K35)&lt;0.01,($C35*s_TR)/up_res!K35,1-EXP(-(($C35*s_TR)/up_res!K35))),".")</f>
        <v>1</v>
      </c>
      <c r="AC35" s="103">
        <f>IFERROR(IF((($C35*s_TR)/up_res!L35)&lt;0.01,($C35*s_TR)/up_res!L35,1-EXP(-(($C35*s_TR)/up_res!L35))),".")</f>
        <v>1</v>
      </c>
      <c r="AD35" s="103">
        <f>IFERROR(IF((($C35*s_TR)/up_res!M35)&lt;0.01,($C35*s_TR)/up_res!M35,1-EXP(-(($C35*s_TR)/up_res!M35))),".")</f>
        <v>1</v>
      </c>
      <c r="AE35" s="103">
        <f>IFERROR(IF((($C35*s_TR)/up_res!N35)&lt;0.01,($C35*s_TR)/up_res!N35,1-EXP(-(($C35*s_TR)/up_res!N35))),".")</f>
        <v>1</v>
      </c>
      <c r="AF35" s="103">
        <f>IFERROR(IF((($C35*s_TR)/up_res!O35)&lt;0.01,($C35*s_TR)/up_res!O35,1-EXP(-(($C35*s_TR)/up_res!O35))),".")</f>
        <v>1</v>
      </c>
      <c r="AG35" s="103">
        <f>IFERROR(IF((($C35*s_TR)/up_res!P35)&lt;0.01,($C35*s_TR)/up_res!P35,1-EXP(-(($C35*s_TR)/up_res!P35))),".")</f>
        <v>1</v>
      </c>
      <c r="AH35" s="103">
        <f>IFERROR(IF((($C35*s_TR)/up_res!Q35)&lt;0.01,($C35*s_TR)/up_res!Q35,1-EXP(-(($C35*s_TR)/up_res!Q35))),".")</f>
        <v>1</v>
      </c>
      <c r="AI35" s="103">
        <f>IFERROR(IF((($C35*s_TR)/up_res!R35)&lt;0.01,($C35*s_TR)/up_res!R35,1-EXP(-(($C35*s_TR)/up_res!R35))),".")</f>
        <v>1</v>
      </c>
    </row>
    <row r="36" spans="1:35">
      <c r="A36" s="101" t="s">
        <v>307</v>
      </c>
      <c r="B36" s="102">
        <v>1</v>
      </c>
      <c r="C36" s="89">
        <v>5</v>
      </c>
      <c r="D36" s="103">
        <f>IFERROR((($C36*s_TR)/up_res!C36),0)</f>
        <v>3680656.6951515139</v>
      </c>
      <c r="E36" s="103">
        <f>IFERROR((($C36*s_TR)/up_res!D36),0)</f>
        <v>315218.62155260536</v>
      </c>
      <c r="F36" s="103">
        <f>IFERROR((($C36*s_TR)/up_res!E36),0)</f>
        <v>64225.222377902697</v>
      </c>
      <c r="G36" s="103">
        <f>IFERROR((($C36*s_TR)/up_res!F36),0)</f>
        <v>34.063271446012372</v>
      </c>
      <c r="H36" s="103">
        <f>IFERROR((($C36*s_TR)/up_res!G36),0)</f>
        <v>3744915.9808008634</v>
      </c>
      <c r="I36" s="103">
        <f>IFERROR((($C36*s_TR)/up_res!H36),0)</f>
        <v>3995909.3799755652</v>
      </c>
      <c r="J36" s="103">
        <f>IFERROR((($C36*s_TR)/up_res!I36),0)</f>
        <v>205.6849315068493</v>
      </c>
      <c r="K36" s="103">
        <f>IFERROR((($C36*s_TR)/up_res!J36),0)</f>
        <v>205.6849315068493</v>
      </c>
      <c r="L36" s="103">
        <f>IFERROR((($C36*s_TR)/up_res!K36),0)</f>
        <v>205.6849315068493</v>
      </c>
      <c r="M36" s="103">
        <f>IFERROR((($C36*s_TR)/up_res!L36),0)</f>
        <v>205.6849315068493</v>
      </c>
      <c r="N36" s="103">
        <f>IFERROR((($C36*s_TR)/up_res!M36),0)</f>
        <v>205.6849315068493</v>
      </c>
      <c r="O36" s="103">
        <f>IFERROR((($C36*s_TR)/up_res!N36),0)</f>
        <v>167.26515050760301</v>
      </c>
      <c r="P36" s="103">
        <f>IFERROR((($C36*s_TR)/up_res!O36),0)</f>
        <v>161.67237442922371</v>
      </c>
      <c r="Q36" s="103">
        <f>IFERROR((($C36*s_TR)/up_res!P36),0)</f>
        <v>160.10845788523761</v>
      </c>
      <c r="R36" s="103">
        <f>IFERROR((($C36*s_TR)/up_res!Q36),0)</f>
        <v>161.65433265102615</v>
      </c>
      <c r="S36" s="103">
        <f>IFERROR((($C36*s_TR)/up_res!R36),0)</f>
        <v>171.47172462240945</v>
      </c>
      <c r="T36" s="103">
        <f>IFERROR(IF((($C36*s_TR)/up_res!C36)&lt;0.01,($C36*s_TR)/up_res!C36,1-EXP(-(($C36*s_TR)/up_res!C36))),".")</f>
        <v>1</v>
      </c>
      <c r="U36" s="103">
        <f>IFERROR(IF((($C36*s_TR)/up_res!D36)&lt;0.01,($C36*s_TR)/up_res!D36,1-EXP(-(($C36*s_TR)/up_res!D36))),".")</f>
        <v>1</v>
      </c>
      <c r="V36" s="103">
        <f>IFERROR(IF((($C36*s_TR)/up_res!E36)&lt;0.01,($C36*s_TR)/up_res!E36,1-EXP(-(($C36*s_TR)/up_res!E36))),".")</f>
        <v>1</v>
      </c>
      <c r="W36" s="103">
        <f>IFERROR(IF((($C36*s_TR)/up_res!F36)&lt;0.01,($C36*s_TR)/up_res!F36,1-EXP(-(($C36*s_TR)/up_res!F36))),".")</f>
        <v>0.99999999999999845</v>
      </c>
      <c r="X36" s="103">
        <f>IFERROR(IF((($C36*s_TR)/up_res!G36)&lt;0.01,($C36*s_TR)/up_res!G36,1-EXP(-(($C36*s_TR)/up_res!G36))),".")</f>
        <v>1</v>
      </c>
      <c r="Y36" s="103">
        <f>IFERROR(IF((($C36*s_TR)/up_res!H36)&lt;0.01,($C36*s_TR)/up_res!H36,1-EXP(-(($C36*s_TR)/up_res!H36))),".")</f>
        <v>1</v>
      </c>
      <c r="Z36" s="103">
        <f>IFERROR(IF((($C36*s_TR)/up_res!I36)&lt;0.01,($C36*s_TR)/up_res!I36,1-EXP(-(($C36*s_TR)/up_res!I36))),".")</f>
        <v>1</v>
      </c>
      <c r="AA36" s="103">
        <f>IFERROR(IF((($C36*s_TR)/up_res!J36)&lt;0.01,($C36*s_TR)/up_res!J36,1-EXP(-(($C36*s_TR)/up_res!J36))),".")</f>
        <v>1</v>
      </c>
      <c r="AB36" s="103">
        <f>IFERROR(IF((($C36*s_TR)/up_res!K36)&lt;0.01,($C36*s_TR)/up_res!K36,1-EXP(-(($C36*s_TR)/up_res!K36))),".")</f>
        <v>1</v>
      </c>
      <c r="AC36" s="103">
        <f>IFERROR(IF((($C36*s_TR)/up_res!L36)&lt;0.01,($C36*s_TR)/up_res!L36,1-EXP(-(($C36*s_TR)/up_res!L36))),".")</f>
        <v>1</v>
      </c>
      <c r="AD36" s="103">
        <f>IFERROR(IF((($C36*s_TR)/up_res!M36)&lt;0.01,($C36*s_TR)/up_res!M36,1-EXP(-(($C36*s_TR)/up_res!M36))),".")</f>
        <v>1</v>
      </c>
      <c r="AE36" s="103">
        <f>IFERROR(IF((($C36*s_TR)/up_res!N36)&lt;0.01,($C36*s_TR)/up_res!N36,1-EXP(-(($C36*s_TR)/up_res!N36))),".")</f>
        <v>1</v>
      </c>
      <c r="AF36" s="103">
        <f>IFERROR(IF((($C36*s_TR)/up_res!O36)&lt;0.01,($C36*s_TR)/up_res!O36,1-EXP(-(($C36*s_TR)/up_res!O36))),".")</f>
        <v>1</v>
      </c>
      <c r="AG36" s="103">
        <f>IFERROR(IF((($C36*s_TR)/up_res!P36)&lt;0.01,($C36*s_TR)/up_res!P36,1-EXP(-(($C36*s_TR)/up_res!P36))),".")</f>
        <v>1</v>
      </c>
      <c r="AH36" s="103">
        <f>IFERROR(IF((($C36*s_TR)/up_res!Q36)&lt;0.01,($C36*s_TR)/up_res!Q36,1-EXP(-(($C36*s_TR)/up_res!Q36))),".")</f>
        <v>1</v>
      </c>
      <c r="AI36" s="103">
        <f>IFERROR(IF((($C36*s_TR)/up_res!R36)&lt;0.01,($C36*s_TR)/up_res!R36,1-EXP(-(($C36*s_TR)/up_res!R36))),".")</f>
        <v>1</v>
      </c>
    </row>
    <row r="37" spans="1:35">
      <c r="A37" s="101" t="s">
        <v>308</v>
      </c>
      <c r="B37" s="102">
        <v>1</v>
      </c>
      <c r="C37" s="89">
        <v>5</v>
      </c>
      <c r="D37" s="103">
        <f>IFERROR((($C37*s_TR)/up_res!C37),0)</f>
        <v>3680656.6951515139</v>
      </c>
      <c r="E37" s="103">
        <f>IFERROR((($C37*s_TR)/up_res!D37),0)</f>
        <v>315218.62155260536</v>
      </c>
      <c r="F37" s="103">
        <f>IFERROR((($C37*s_TR)/up_res!E37),0)</f>
        <v>64225.222377902697</v>
      </c>
      <c r="G37" s="103">
        <f>IFERROR((($C37*s_TR)/up_res!F37),0)</f>
        <v>34.48576881739605</v>
      </c>
      <c r="H37" s="103">
        <f>IFERROR((($C37*s_TR)/up_res!G37),0)</f>
        <v>3744916.4032982336</v>
      </c>
      <c r="I37" s="103">
        <f>IFERROR((($C37*s_TR)/up_res!H37),0)</f>
        <v>3995909.8024729365</v>
      </c>
      <c r="J37" s="103">
        <f>IFERROR((($C37*s_TR)/up_res!I37),0)</f>
        <v>205.6849315068493</v>
      </c>
      <c r="K37" s="103">
        <f>IFERROR((($C37*s_TR)/up_res!J37),0)</f>
        <v>205.6849315068493</v>
      </c>
      <c r="L37" s="103">
        <f>IFERROR((($C37*s_TR)/up_res!K37),0)</f>
        <v>205.6849315068493</v>
      </c>
      <c r="M37" s="103">
        <f>IFERROR((($C37*s_TR)/up_res!L37),0)</f>
        <v>205.6849315068493</v>
      </c>
      <c r="N37" s="103">
        <f>IFERROR((($C37*s_TR)/up_res!M37),0)</f>
        <v>205.6849315068493</v>
      </c>
      <c r="O37" s="103">
        <f>IFERROR((($C37*s_TR)/up_res!N37),0)</f>
        <v>152.65466917360547</v>
      </c>
      <c r="P37" s="103">
        <f>IFERROR((($C37*s_TR)/up_res!O37),0)</f>
        <v>173.83850214730683</v>
      </c>
      <c r="Q37" s="103">
        <f>IFERROR((($C37*s_TR)/up_res!P37),0)</f>
        <v>167.8802089760994</v>
      </c>
      <c r="R37" s="103">
        <f>IFERROR((($C37*s_TR)/up_res!Q37),0)</f>
        <v>168.34625764356241</v>
      </c>
      <c r="S37" s="103">
        <f>IFERROR((($C37*s_TR)/up_res!R37),0)</f>
        <v>173.59854186115925</v>
      </c>
      <c r="T37" s="103">
        <f>IFERROR(IF((($C37*s_TR)/up_res!C37)&lt;0.01,($C37*s_TR)/up_res!C37,1-EXP(-(($C37*s_TR)/up_res!C37))),".")</f>
        <v>1</v>
      </c>
      <c r="U37" s="103">
        <f>IFERROR(IF((($C37*s_TR)/up_res!D37)&lt;0.01,($C37*s_TR)/up_res!D37,1-EXP(-(($C37*s_TR)/up_res!D37))),".")</f>
        <v>1</v>
      </c>
      <c r="V37" s="103">
        <f>IFERROR(IF((($C37*s_TR)/up_res!E37)&lt;0.01,($C37*s_TR)/up_res!E37,1-EXP(-(($C37*s_TR)/up_res!E37))),".")</f>
        <v>1</v>
      </c>
      <c r="W37" s="103">
        <f>IFERROR(IF((($C37*s_TR)/up_res!F37)&lt;0.01,($C37*s_TR)/up_res!F37,1-EXP(-(($C37*s_TR)/up_res!F37))),".")</f>
        <v>0.999999999999999</v>
      </c>
      <c r="X37" s="103">
        <f>IFERROR(IF((($C37*s_TR)/up_res!G37)&lt;0.01,($C37*s_TR)/up_res!G37,1-EXP(-(($C37*s_TR)/up_res!G37))),".")</f>
        <v>1</v>
      </c>
      <c r="Y37" s="103">
        <f>IFERROR(IF((($C37*s_TR)/up_res!H37)&lt;0.01,($C37*s_TR)/up_res!H37,1-EXP(-(($C37*s_TR)/up_res!H37))),".")</f>
        <v>1</v>
      </c>
      <c r="Z37" s="103">
        <f>IFERROR(IF((($C37*s_TR)/up_res!I37)&lt;0.01,($C37*s_TR)/up_res!I37,1-EXP(-(($C37*s_TR)/up_res!I37))),".")</f>
        <v>1</v>
      </c>
      <c r="AA37" s="103">
        <f>IFERROR(IF((($C37*s_TR)/up_res!J37)&lt;0.01,($C37*s_TR)/up_res!J37,1-EXP(-(($C37*s_TR)/up_res!J37))),".")</f>
        <v>1</v>
      </c>
      <c r="AB37" s="103">
        <f>IFERROR(IF((($C37*s_TR)/up_res!K37)&lt;0.01,($C37*s_TR)/up_res!K37,1-EXP(-(($C37*s_TR)/up_res!K37))),".")</f>
        <v>1</v>
      </c>
      <c r="AC37" s="103">
        <f>IFERROR(IF((($C37*s_TR)/up_res!L37)&lt;0.01,($C37*s_TR)/up_res!L37,1-EXP(-(($C37*s_TR)/up_res!L37))),".")</f>
        <v>1</v>
      </c>
      <c r="AD37" s="103">
        <f>IFERROR(IF((($C37*s_TR)/up_res!M37)&lt;0.01,($C37*s_TR)/up_res!M37,1-EXP(-(($C37*s_TR)/up_res!M37))),".")</f>
        <v>1</v>
      </c>
      <c r="AE37" s="103">
        <f>IFERROR(IF((($C37*s_TR)/up_res!N37)&lt;0.01,($C37*s_TR)/up_res!N37,1-EXP(-(($C37*s_TR)/up_res!N37))),".")</f>
        <v>1</v>
      </c>
      <c r="AF37" s="103">
        <f>IFERROR(IF((($C37*s_TR)/up_res!O37)&lt;0.01,($C37*s_TR)/up_res!O37,1-EXP(-(($C37*s_TR)/up_res!O37))),".")</f>
        <v>1</v>
      </c>
      <c r="AG37" s="103">
        <f>IFERROR(IF((($C37*s_TR)/up_res!P37)&lt;0.01,($C37*s_TR)/up_res!P37,1-EXP(-(($C37*s_TR)/up_res!P37))),".")</f>
        <v>1</v>
      </c>
      <c r="AH37" s="103">
        <f>IFERROR(IF((($C37*s_TR)/up_res!Q37)&lt;0.01,($C37*s_TR)/up_res!Q37,1-EXP(-(($C37*s_TR)/up_res!Q37))),".")</f>
        <v>1</v>
      </c>
      <c r="AI37" s="103">
        <f>IFERROR(IF((($C37*s_TR)/up_res!R37)&lt;0.01,($C37*s_TR)/up_res!R37,1-EXP(-(($C37*s_TR)/up_res!R37))),".")</f>
        <v>1</v>
      </c>
    </row>
    <row r="38" spans="1:35">
      <c r="A38" s="101" t="s">
        <v>309</v>
      </c>
      <c r="B38" s="102">
        <v>1</v>
      </c>
      <c r="C38" s="89">
        <v>5</v>
      </c>
      <c r="D38" s="103">
        <f>IFERROR((($C38*s_TR)/up_res!C38),0)</f>
        <v>3680656.6951515139</v>
      </c>
      <c r="E38" s="103">
        <f>IFERROR((($C38*s_TR)/up_res!D38),0)</f>
        <v>315218.62155260536</v>
      </c>
      <c r="F38" s="103">
        <f>IFERROR((($C38*s_TR)/up_res!E38),0)</f>
        <v>64225.222377902697</v>
      </c>
      <c r="G38" s="103">
        <f>IFERROR((($C38*s_TR)/up_res!F38),0)</f>
        <v>34.264944451647587</v>
      </c>
      <c r="H38" s="103">
        <f>IFERROR((($C38*s_TR)/up_res!G38),0)</f>
        <v>3744916.1824738691</v>
      </c>
      <c r="I38" s="103">
        <f>IFERROR((($C38*s_TR)/up_res!H38),0)</f>
        <v>3995909.5816485714</v>
      </c>
      <c r="J38" s="103">
        <f>IFERROR((($C38*s_TR)/up_res!I38),0)</f>
        <v>205.86073059360729</v>
      </c>
      <c r="K38" s="103">
        <f>IFERROR((($C38*s_TR)/up_res!J38),0)</f>
        <v>205.86073059360729</v>
      </c>
      <c r="L38" s="103">
        <f>IFERROR((($C38*s_TR)/up_res!K38),0)</f>
        <v>205.86073059360729</v>
      </c>
      <c r="M38" s="103">
        <f>IFERROR((($C38*s_TR)/up_res!L38),0)</f>
        <v>205.86073059360729</v>
      </c>
      <c r="N38" s="103">
        <f>IFERROR((($C38*s_TR)/up_res!M38),0)</f>
        <v>205.86073059360729</v>
      </c>
      <c r="O38" s="103">
        <f>IFERROR((($C38*s_TR)/up_res!N38),0)</f>
        <v>165.58979135136534</v>
      </c>
      <c r="P38" s="103">
        <f>IFERROR((($C38*s_TR)/up_res!O38),0)</f>
        <v>163.79329546720129</v>
      </c>
      <c r="Q38" s="103">
        <f>IFERROR((($C38*s_TR)/up_res!P38),0)</f>
        <v>160.77352378722247</v>
      </c>
      <c r="R38" s="103">
        <f>IFERROR((($C38*s_TR)/up_res!Q38),0)</f>
        <v>161.18208403878714</v>
      </c>
      <c r="S38" s="103">
        <f>IFERROR((($C38*s_TR)/up_res!R38),0)</f>
        <v>172.48693005095623</v>
      </c>
      <c r="T38" s="103">
        <f>IFERROR(IF((($C38*s_TR)/up_res!C38)&lt;0.01,($C38*s_TR)/up_res!C38,1-EXP(-(($C38*s_TR)/up_res!C38))),".")</f>
        <v>1</v>
      </c>
      <c r="U38" s="103">
        <f>IFERROR(IF((($C38*s_TR)/up_res!D38)&lt;0.01,($C38*s_TR)/up_res!D38,1-EXP(-(($C38*s_TR)/up_res!D38))),".")</f>
        <v>1</v>
      </c>
      <c r="V38" s="103">
        <f>IFERROR(IF((($C38*s_TR)/up_res!E38)&lt;0.01,($C38*s_TR)/up_res!E38,1-EXP(-(($C38*s_TR)/up_res!E38))),".")</f>
        <v>1</v>
      </c>
      <c r="W38" s="103">
        <f>IFERROR(IF((($C38*s_TR)/up_res!F38)&lt;0.01,($C38*s_TR)/up_res!F38,1-EXP(-(($C38*s_TR)/up_res!F38))),".")</f>
        <v>0.99999999999999867</v>
      </c>
      <c r="X38" s="103">
        <f>IFERROR(IF((($C38*s_TR)/up_res!G38)&lt;0.01,($C38*s_TR)/up_res!G38,1-EXP(-(($C38*s_TR)/up_res!G38))),".")</f>
        <v>1</v>
      </c>
      <c r="Y38" s="103">
        <f>IFERROR(IF((($C38*s_TR)/up_res!H38)&lt;0.01,($C38*s_TR)/up_res!H38,1-EXP(-(($C38*s_TR)/up_res!H38))),".")</f>
        <v>1</v>
      </c>
      <c r="Z38" s="103">
        <f>IFERROR(IF((($C38*s_TR)/up_res!I38)&lt;0.01,($C38*s_TR)/up_res!I38,1-EXP(-(($C38*s_TR)/up_res!I38))),".")</f>
        <v>1</v>
      </c>
      <c r="AA38" s="103">
        <f>IFERROR(IF((($C38*s_TR)/up_res!J38)&lt;0.01,($C38*s_TR)/up_res!J38,1-EXP(-(($C38*s_TR)/up_res!J38))),".")</f>
        <v>1</v>
      </c>
      <c r="AB38" s="103">
        <f>IFERROR(IF((($C38*s_TR)/up_res!K38)&lt;0.01,($C38*s_TR)/up_res!K38,1-EXP(-(($C38*s_TR)/up_res!K38))),".")</f>
        <v>1</v>
      </c>
      <c r="AC38" s="103">
        <f>IFERROR(IF((($C38*s_TR)/up_res!L38)&lt;0.01,($C38*s_TR)/up_res!L38,1-EXP(-(($C38*s_TR)/up_res!L38))),".")</f>
        <v>1</v>
      </c>
      <c r="AD38" s="103">
        <f>IFERROR(IF((($C38*s_TR)/up_res!M38)&lt;0.01,($C38*s_TR)/up_res!M38,1-EXP(-(($C38*s_TR)/up_res!M38))),".")</f>
        <v>1</v>
      </c>
      <c r="AE38" s="103">
        <f>IFERROR(IF((($C38*s_TR)/up_res!N38)&lt;0.01,($C38*s_TR)/up_res!N38,1-EXP(-(($C38*s_TR)/up_res!N38))),".")</f>
        <v>1</v>
      </c>
      <c r="AF38" s="103">
        <f>IFERROR(IF((($C38*s_TR)/up_res!O38)&lt;0.01,($C38*s_TR)/up_res!O38,1-EXP(-(($C38*s_TR)/up_res!O38))),".")</f>
        <v>1</v>
      </c>
      <c r="AG38" s="103">
        <f>IFERROR(IF((($C38*s_TR)/up_res!P38)&lt;0.01,($C38*s_TR)/up_res!P38,1-EXP(-(($C38*s_TR)/up_res!P38))),".")</f>
        <v>1</v>
      </c>
      <c r="AH38" s="103">
        <f>IFERROR(IF((($C38*s_TR)/up_res!Q38)&lt;0.01,($C38*s_TR)/up_res!Q38,1-EXP(-(($C38*s_TR)/up_res!Q38))),".")</f>
        <v>1</v>
      </c>
      <c r="AI38" s="103">
        <f>IFERROR(IF((($C38*s_TR)/up_res!R38)&lt;0.01,($C38*s_TR)/up_res!R38,1-EXP(-(($C38*s_TR)/up_res!R38))),".")</f>
        <v>1</v>
      </c>
    </row>
    <row r="39" spans="1:35">
      <c r="A39" s="101" t="s">
        <v>310</v>
      </c>
      <c r="B39" s="102">
        <v>1</v>
      </c>
      <c r="C39" s="89">
        <v>5</v>
      </c>
      <c r="D39" s="103">
        <f>IFERROR((($C39*s_TR)/up_res!C39),0)</f>
        <v>3680656.6951515139</v>
      </c>
      <c r="E39" s="103">
        <f>IFERROR((($C39*s_TR)/up_res!D39),0)</f>
        <v>315218.62155260536</v>
      </c>
      <c r="F39" s="103">
        <f>IFERROR((($C39*s_TR)/up_res!E39),0)</f>
        <v>64225.222377902697</v>
      </c>
      <c r="G39" s="103">
        <f>IFERROR((($C39*s_TR)/up_res!F39),0)</f>
        <v>32.392266542177929</v>
      </c>
      <c r="H39" s="103">
        <f>IFERROR((($C39*s_TR)/up_res!G39),0)</f>
        <v>3744914.3097959589</v>
      </c>
      <c r="I39" s="103">
        <f>IFERROR((($C39*s_TR)/up_res!H39),0)</f>
        <v>3995907.7089706613</v>
      </c>
      <c r="J39" s="103">
        <f>IFERROR((($C39*s_TR)/up_res!I39),0)</f>
        <v>187.05022831050223</v>
      </c>
      <c r="K39" s="103">
        <f>IFERROR((($C39*s_TR)/up_res!J39),0)</f>
        <v>187.05022831050223</v>
      </c>
      <c r="L39" s="103">
        <f>IFERROR((($C39*s_TR)/up_res!K39),0)</f>
        <v>187.05022831050223</v>
      </c>
      <c r="M39" s="103">
        <f>IFERROR((($C39*s_TR)/up_res!L39),0)</f>
        <v>187.05022831050223</v>
      </c>
      <c r="N39" s="103">
        <f>IFERROR((($C39*s_TR)/up_res!M39),0)</f>
        <v>187.05022831050223</v>
      </c>
      <c r="O39" s="103">
        <f>IFERROR((($C39*s_TR)/up_res!N39),0)</f>
        <v>144.77571850658074</v>
      </c>
      <c r="P39" s="103">
        <f>IFERROR((($C39*s_TR)/up_res!O39),0)</f>
        <v>156.57106164383561</v>
      </c>
      <c r="Q39" s="103">
        <f>IFERROR((($C39*s_TR)/up_res!P39),0)</f>
        <v>159.71289581281525</v>
      </c>
      <c r="R39" s="103">
        <f>IFERROR((($C39*s_TR)/up_res!Q39),0)</f>
        <v>154.77048786349431</v>
      </c>
      <c r="S39" s="103">
        <f>IFERROR((($C39*s_TR)/up_res!R39),0)</f>
        <v>163.06002250016545</v>
      </c>
      <c r="T39" s="103">
        <f>IFERROR(IF((($C39*s_TR)/up_res!C39)&lt;0.01,($C39*s_TR)/up_res!C39,1-EXP(-(($C39*s_TR)/up_res!C39))),".")</f>
        <v>1</v>
      </c>
      <c r="U39" s="103">
        <f>IFERROR(IF((($C39*s_TR)/up_res!D39)&lt;0.01,($C39*s_TR)/up_res!D39,1-EXP(-(($C39*s_TR)/up_res!D39))),".")</f>
        <v>1</v>
      </c>
      <c r="V39" s="103">
        <f>IFERROR(IF((($C39*s_TR)/up_res!E39)&lt;0.01,($C39*s_TR)/up_res!E39,1-EXP(-(($C39*s_TR)/up_res!E39))),".")</f>
        <v>1</v>
      </c>
      <c r="W39" s="103">
        <f>IFERROR(IF((($C39*s_TR)/up_res!F39)&lt;0.01,($C39*s_TR)/up_res!F39,1-EXP(-(($C39*s_TR)/up_res!F39))),".")</f>
        <v>0.99999999999999145</v>
      </c>
      <c r="X39" s="103">
        <f>IFERROR(IF((($C39*s_TR)/up_res!G39)&lt;0.01,($C39*s_TR)/up_res!G39,1-EXP(-(($C39*s_TR)/up_res!G39))),".")</f>
        <v>1</v>
      </c>
      <c r="Y39" s="103">
        <f>IFERROR(IF((($C39*s_TR)/up_res!H39)&lt;0.01,($C39*s_TR)/up_res!H39,1-EXP(-(($C39*s_TR)/up_res!H39))),".")</f>
        <v>1</v>
      </c>
      <c r="Z39" s="103">
        <f>IFERROR(IF((($C39*s_TR)/up_res!I39)&lt;0.01,($C39*s_TR)/up_res!I39,1-EXP(-(($C39*s_TR)/up_res!I39))),".")</f>
        <v>1</v>
      </c>
      <c r="AA39" s="103">
        <f>IFERROR(IF((($C39*s_TR)/up_res!J39)&lt;0.01,($C39*s_TR)/up_res!J39,1-EXP(-(($C39*s_TR)/up_res!J39))),".")</f>
        <v>1</v>
      </c>
      <c r="AB39" s="103">
        <f>IFERROR(IF((($C39*s_TR)/up_res!K39)&lt;0.01,($C39*s_TR)/up_res!K39,1-EXP(-(($C39*s_TR)/up_res!K39))),".")</f>
        <v>1</v>
      </c>
      <c r="AC39" s="103">
        <f>IFERROR(IF((($C39*s_TR)/up_res!L39)&lt;0.01,($C39*s_TR)/up_res!L39,1-EXP(-(($C39*s_TR)/up_res!L39))),".")</f>
        <v>1</v>
      </c>
      <c r="AD39" s="103">
        <f>IFERROR(IF((($C39*s_TR)/up_res!M39)&lt;0.01,($C39*s_TR)/up_res!M39,1-EXP(-(($C39*s_TR)/up_res!M39))),".")</f>
        <v>1</v>
      </c>
      <c r="AE39" s="103">
        <f>IFERROR(IF((($C39*s_TR)/up_res!N39)&lt;0.01,($C39*s_TR)/up_res!N39,1-EXP(-(($C39*s_TR)/up_res!N39))),".")</f>
        <v>1</v>
      </c>
      <c r="AF39" s="103">
        <f>IFERROR(IF((($C39*s_TR)/up_res!O39)&lt;0.01,($C39*s_TR)/up_res!O39,1-EXP(-(($C39*s_TR)/up_res!O39))),".")</f>
        <v>1</v>
      </c>
      <c r="AG39" s="103">
        <f>IFERROR(IF((($C39*s_TR)/up_res!P39)&lt;0.01,($C39*s_TR)/up_res!P39,1-EXP(-(($C39*s_TR)/up_res!P39))),".")</f>
        <v>1</v>
      </c>
      <c r="AH39" s="103">
        <f>IFERROR(IF((($C39*s_TR)/up_res!Q39)&lt;0.01,($C39*s_TR)/up_res!Q39,1-EXP(-(($C39*s_TR)/up_res!Q39))),".")</f>
        <v>1</v>
      </c>
      <c r="AI39" s="103">
        <f>IFERROR(IF((($C39*s_TR)/up_res!R39)&lt;0.01,($C39*s_TR)/up_res!R39,1-EXP(-(($C39*s_TR)/up_res!R39))),".")</f>
        <v>1</v>
      </c>
    </row>
    <row r="40" spans="1:35">
      <c r="A40" s="101" t="s">
        <v>311</v>
      </c>
      <c r="B40" s="102">
        <v>1</v>
      </c>
      <c r="C40" s="89">
        <v>5</v>
      </c>
      <c r="D40" s="103">
        <f>IFERROR((($C40*s_TR)/up_res!C40),0)</f>
        <v>3680656.6951515139</v>
      </c>
      <c r="E40" s="103">
        <f>IFERROR((($C40*s_TR)/up_res!D40),0)</f>
        <v>315218.62155260536</v>
      </c>
      <c r="F40" s="103">
        <f>IFERROR((($C40*s_TR)/up_res!E40),0)</f>
        <v>64225.222377902697</v>
      </c>
      <c r="G40" s="103">
        <f>IFERROR((($C40*s_TR)/up_res!F40),0)</f>
        <v>31.926567813691562</v>
      </c>
      <c r="H40" s="103">
        <f>IFERROR((($C40*s_TR)/up_res!G40),0)</f>
        <v>3744913.8440972306</v>
      </c>
      <c r="I40" s="103">
        <f>IFERROR((($C40*s_TR)/up_res!H40),0)</f>
        <v>3995907.2432719329</v>
      </c>
      <c r="J40" s="103">
        <f>IFERROR((($C40*s_TR)/up_res!I40),0)</f>
        <v>176.85388127853878</v>
      </c>
      <c r="K40" s="103">
        <f>IFERROR((($C40*s_TR)/up_res!J40),0)</f>
        <v>176.85388127853878</v>
      </c>
      <c r="L40" s="103">
        <f>IFERROR((($C40*s_TR)/up_res!K40),0)</f>
        <v>176.85388127853878</v>
      </c>
      <c r="M40" s="103">
        <f>IFERROR((($C40*s_TR)/up_res!L40),0)</f>
        <v>176.85388127853878</v>
      </c>
      <c r="N40" s="103">
        <f>IFERROR((($C40*s_TR)/up_res!M40),0)</f>
        <v>176.85388127853878</v>
      </c>
      <c r="O40" s="103">
        <f>IFERROR((($C40*s_TR)/up_res!N40),0)</f>
        <v>150.6849315068493</v>
      </c>
      <c r="P40" s="103">
        <f>IFERROR((($C40*s_TR)/up_res!O40),0)</f>
        <v>159.81735159817347</v>
      </c>
      <c r="Q40" s="103">
        <f>IFERROR((($C40*s_TR)/up_res!P40),0)</f>
        <v>160.45154743784886</v>
      </c>
      <c r="R40" s="103">
        <f>IFERROR((($C40*s_TR)/up_res!Q40),0)</f>
        <v>157.99020676803519</v>
      </c>
      <c r="S40" s="103">
        <f>IFERROR((($C40*s_TR)/up_res!R40),0)</f>
        <v>160.71573316041179</v>
      </c>
      <c r="T40" s="103">
        <f>IFERROR(IF((($C40*s_TR)/up_res!C40)&lt;0.01,($C40*s_TR)/up_res!C40,1-EXP(-(($C40*s_TR)/up_res!C40))),".")</f>
        <v>1</v>
      </c>
      <c r="U40" s="103">
        <f>IFERROR(IF((($C40*s_TR)/up_res!D40)&lt;0.01,($C40*s_TR)/up_res!D40,1-EXP(-(($C40*s_TR)/up_res!D40))),".")</f>
        <v>1</v>
      </c>
      <c r="V40" s="103">
        <f>IFERROR(IF((($C40*s_TR)/up_res!E40)&lt;0.01,($C40*s_TR)/up_res!E40,1-EXP(-(($C40*s_TR)/up_res!E40))),".")</f>
        <v>1</v>
      </c>
      <c r="W40" s="103">
        <f>IFERROR(IF((($C40*s_TR)/up_res!F40)&lt;0.01,($C40*s_TR)/up_res!F40,1-EXP(-(($C40*s_TR)/up_res!F40))),".")</f>
        <v>0.99999999999998634</v>
      </c>
      <c r="X40" s="103">
        <f>IFERROR(IF((($C40*s_TR)/up_res!G40)&lt;0.01,($C40*s_TR)/up_res!G40,1-EXP(-(($C40*s_TR)/up_res!G40))),".")</f>
        <v>1</v>
      </c>
      <c r="Y40" s="103">
        <f>IFERROR(IF((($C40*s_TR)/up_res!H40)&lt;0.01,($C40*s_TR)/up_res!H40,1-EXP(-(($C40*s_TR)/up_res!H40))),".")</f>
        <v>1</v>
      </c>
      <c r="Z40" s="103">
        <f>IFERROR(IF((($C40*s_TR)/up_res!I40)&lt;0.01,($C40*s_TR)/up_res!I40,1-EXP(-(($C40*s_TR)/up_res!I40))),".")</f>
        <v>1</v>
      </c>
      <c r="AA40" s="103">
        <f>IFERROR(IF((($C40*s_TR)/up_res!J40)&lt;0.01,($C40*s_TR)/up_res!J40,1-EXP(-(($C40*s_TR)/up_res!J40))),".")</f>
        <v>1</v>
      </c>
      <c r="AB40" s="103">
        <f>IFERROR(IF((($C40*s_TR)/up_res!K40)&lt;0.01,($C40*s_TR)/up_res!K40,1-EXP(-(($C40*s_TR)/up_res!K40))),".")</f>
        <v>1</v>
      </c>
      <c r="AC40" s="103">
        <f>IFERROR(IF((($C40*s_TR)/up_res!L40)&lt;0.01,($C40*s_TR)/up_res!L40,1-EXP(-(($C40*s_TR)/up_res!L40))),".")</f>
        <v>1</v>
      </c>
      <c r="AD40" s="103">
        <f>IFERROR(IF((($C40*s_TR)/up_res!M40)&lt;0.01,($C40*s_TR)/up_res!M40,1-EXP(-(($C40*s_TR)/up_res!M40))),".")</f>
        <v>1</v>
      </c>
      <c r="AE40" s="103">
        <f>IFERROR(IF((($C40*s_TR)/up_res!N40)&lt;0.01,($C40*s_TR)/up_res!N40,1-EXP(-(($C40*s_TR)/up_res!N40))),".")</f>
        <v>1</v>
      </c>
      <c r="AF40" s="103">
        <f>IFERROR(IF((($C40*s_TR)/up_res!O40)&lt;0.01,($C40*s_TR)/up_res!O40,1-EXP(-(($C40*s_TR)/up_res!O40))),".")</f>
        <v>1</v>
      </c>
      <c r="AG40" s="103">
        <f>IFERROR(IF((($C40*s_TR)/up_res!P40)&lt;0.01,($C40*s_TR)/up_res!P40,1-EXP(-(($C40*s_TR)/up_res!P40))),".")</f>
        <v>1</v>
      </c>
      <c r="AH40" s="103">
        <f>IFERROR(IF((($C40*s_TR)/up_res!Q40)&lt;0.01,($C40*s_TR)/up_res!Q40,1-EXP(-(($C40*s_TR)/up_res!Q40))),".")</f>
        <v>1</v>
      </c>
      <c r="AI40" s="103">
        <f>IFERROR(IF((($C40*s_TR)/up_res!R40)&lt;0.01,($C40*s_TR)/up_res!R40,1-EXP(-(($C40*s_TR)/up_res!R40))),".")</f>
        <v>1</v>
      </c>
    </row>
    <row r="41" spans="1:35">
      <c r="A41" s="101" t="s">
        <v>312</v>
      </c>
      <c r="B41" s="105">
        <v>0.99987999999999999</v>
      </c>
      <c r="C41" s="89">
        <v>5</v>
      </c>
      <c r="D41" s="103">
        <f>IFERROR((($C41*s_TR)/up_res!C41),0)</f>
        <v>3680215.0163480956</v>
      </c>
      <c r="E41" s="103">
        <f>IFERROR((($C41*s_TR)/up_res!D41),0)</f>
        <v>315180.79531801905</v>
      </c>
      <c r="F41" s="103">
        <f>IFERROR((($C41*s_TR)/up_res!E41),0)</f>
        <v>64217.515351217349</v>
      </c>
      <c r="G41" s="103">
        <f>IFERROR((($C41*s_TR)/up_res!F41),0)</f>
        <v>30.969580481124705</v>
      </c>
      <c r="H41" s="103">
        <f>IFERROR((($C41*s_TR)/up_res!G41),0)</f>
        <v>3744463.5012797941</v>
      </c>
      <c r="I41" s="103">
        <f>IFERROR((($C41*s_TR)/up_res!H41),0)</f>
        <v>3995426.781246596</v>
      </c>
      <c r="J41" s="103">
        <f>IFERROR((($C41*s_TR)/up_res!I41),0)</f>
        <v>177.3599927853881</v>
      </c>
      <c r="K41" s="103">
        <f>IFERROR((($C41*s_TR)/up_res!J41),0)</f>
        <v>177.3599927853881</v>
      </c>
      <c r="L41" s="103">
        <f>IFERROR((($C41*s_TR)/up_res!K41),0)</f>
        <v>177.3599927853881</v>
      </c>
      <c r="M41" s="103">
        <f>IFERROR((($C41*s_TR)/up_res!L41),0)</f>
        <v>177.3599927853881</v>
      </c>
      <c r="N41" s="103">
        <f>IFERROR((($C41*s_TR)/up_res!M41),0)</f>
        <v>177.3599927853881</v>
      </c>
      <c r="O41" s="103">
        <f>IFERROR((($C41*s_TR)/up_res!N41),0)</f>
        <v>171.05277605931158</v>
      </c>
      <c r="P41" s="103">
        <f>IFERROR((($C41*s_TR)/up_res!O41),0)</f>
        <v>165.06390380517502</v>
      </c>
      <c r="Q41" s="103">
        <f>IFERROR((($C41*s_TR)/up_res!P41),0)</f>
        <v>164.89649619482492</v>
      </c>
      <c r="R41" s="103">
        <f>IFERROR((($C41*s_TR)/up_res!Q41),0)</f>
        <v>156.96231860569804</v>
      </c>
      <c r="S41" s="103">
        <f>IFERROR((($C41*s_TR)/up_res!R41),0)</f>
        <v>155.89833713850837</v>
      </c>
      <c r="T41" s="103">
        <f>IFERROR(IF((($C41*s_TR)/up_res!C41)&lt;0.01,($C41*s_TR)/up_res!C41,1-EXP(-(($C41*s_TR)/up_res!C41))),".")</f>
        <v>1</v>
      </c>
      <c r="U41" s="103">
        <f>IFERROR(IF((($C41*s_TR)/up_res!D41)&lt;0.01,($C41*s_TR)/up_res!D41,1-EXP(-(($C41*s_TR)/up_res!D41))),".")</f>
        <v>1</v>
      </c>
      <c r="V41" s="103">
        <f>IFERROR(IF((($C41*s_TR)/up_res!E41)&lt;0.01,($C41*s_TR)/up_res!E41,1-EXP(-(($C41*s_TR)/up_res!E41))),".")</f>
        <v>1</v>
      </c>
      <c r="W41" s="103">
        <f>IFERROR(IF((($C41*s_TR)/up_res!F41)&lt;0.01,($C41*s_TR)/up_res!F41,1-EXP(-(($C41*s_TR)/up_res!F41))),".")</f>
        <v>0.99999999999996447</v>
      </c>
      <c r="X41" s="103">
        <f>IFERROR(IF((($C41*s_TR)/up_res!G41)&lt;0.01,($C41*s_TR)/up_res!G41,1-EXP(-(($C41*s_TR)/up_res!G41))),".")</f>
        <v>1</v>
      </c>
      <c r="Y41" s="103">
        <f>IFERROR(IF((($C41*s_TR)/up_res!H41)&lt;0.01,($C41*s_TR)/up_res!H41,1-EXP(-(($C41*s_TR)/up_res!H41))),".")</f>
        <v>1</v>
      </c>
      <c r="Z41" s="103">
        <f>IFERROR(IF((($C41*s_TR)/up_res!I41)&lt;0.01,($C41*s_TR)/up_res!I41,1-EXP(-(($C41*s_TR)/up_res!I41))),".")</f>
        <v>1</v>
      </c>
      <c r="AA41" s="103">
        <f>IFERROR(IF((($C41*s_TR)/up_res!J41)&lt;0.01,($C41*s_TR)/up_res!J41,1-EXP(-(($C41*s_TR)/up_res!J41))),".")</f>
        <v>1</v>
      </c>
      <c r="AB41" s="103">
        <f>IFERROR(IF((($C41*s_TR)/up_res!K41)&lt;0.01,($C41*s_TR)/up_res!K41,1-EXP(-(($C41*s_TR)/up_res!K41))),".")</f>
        <v>1</v>
      </c>
      <c r="AC41" s="103">
        <f>IFERROR(IF((($C41*s_TR)/up_res!L41)&lt;0.01,($C41*s_TR)/up_res!L41,1-EXP(-(($C41*s_TR)/up_res!L41))),".")</f>
        <v>1</v>
      </c>
      <c r="AD41" s="103">
        <f>IFERROR(IF((($C41*s_TR)/up_res!M41)&lt;0.01,($C41*s_TR)/up_res!M41,1-EXP(-(($C41*s_TR)/up_res!M41))),".")</f>
        <v>1</v>
      </c>
      <c r="AE41" s="103">
        <f>IFERROR(IF((($C41*s_TR)/up_res!N41)&lt;0.01,($C41*s_TR)/up_res!N41,1-EXP(-(($C41*s_TR)/up_res!N41))),".")</f>
        <v>1</v>
      </c>
      <c r="AF41" s="103">
        <f>IFERROR(IF((($C41*s_TR)/up_res!O41)&lt;0.01,($C41*s_TR)/up_res!O41,1-EXP(-(($C41*s_TR)/up_res!O41))),".")</f>
        <v>1</v>
      </c>
      <c r="AG41" s="103">
        <f>IFERROR(IF((($C41*s_TR)/up_res!P41)&lt;0.01,($C41*s_TR)/up_res!P41,1-EXP(-(($C41*s_TR)/up_res!P41))),".")</f>
        <v>1</v>
      </c>
      <c r="AH41" s="103">
        <f>IFERROR(IF((($C41*s_TR)/up_res!Q41)&lt;0.01,($C41*s_TR)/up_res!Q41,1-EXP(-(($C41*s_TR)/up_res!Q41))),".")</f>
        <v>1</v>
      </c>
      <c r="AI41" s="103">
        <f>IFERROR(IF((($C41*s_TR)/up_res!R41)&lt;0.01,($C41*s_TR)/up_res!R41,1-EXP(-(($C41*s_TR)/up_res!R41))),".")</f>
        <v>1</v>
      </c>
    </row>
    <row r="42" spans="1:35">
      <c r="A42" s="101" t="s">
        <v>313</v>
      </c>
      <c r="B42" s="102">
        <v>0.97898250799999997</v>
      </c>
      <c r="C42" s="89">
        <v>5</v>
      </c>
      <c r="D42" s="103">
        <f>IFERROR((($C42*s_TR)/up_res!C42),0)</f>
        <v>3603298.5225064205</v>
      </c>
      <c r="E42" s="103">
        <f>IFERROR((($C42*s_TR)/up_res!D42),0)</f>
        <v>308593.51669587247</v>
      </c>
      <c r="F42" s="103">
        <f>IFERROR((($C42*s_TR)/up_res!E42),0)</f>
        <v>62875.369280376901</v>
      </c>
      <c r="G42" s="103">
        <f>IFERROR((($C42*s_TR)/up_res!F42),0)</f>
        <v>30.083263962471495</v>
      </c>
      <c r="H42" s="103">
        <f>IFERROR((($C42*s_TR)/up_res!G42),0)</f>
        <v>3666203.97505076</v>
      </c>
      <c r="I42" s="103">
        <f>IFERROR((($C42*s_TR)/up_res!H42),0)</f>
        <v>3911922.1224662554</v>
      </c>
      <c r="J42" s="103">
        <f>IFERROR((($C42*s_TR)/up_res!I42),0)</f>
        <v>0</v>
      </c>
      <c r="K42" s="103">
        <f>IFERROR((($C42*s_TR)/up_res!J42),0)</f>
        <v>0</v>
      </c>
      <c r="L42" s="103">
        <f>IFERROR((($C42*s_TR)/up_res!K42),0)</f>
        <v>0</v>
      </c>
      <c r="M42" s="103">
        <f>IFERROR((($C42*s_TR)/up_res!L42),0)</f>
        <v>0</v>
      </c>
      <c r="N42" s="103">
        <f>IFERROR((($C42*s_TR)/up_res!M42),0)</f>
        <v>0</v>
      </c>
      <c r="O42" s="103">
        <f>IFERROR((($C42*s_TR)/up_res!N42),0)</f>
        <v>161.28625063305932</v>
      </c>
      <c r="P42" s="103">
        <f>IFERROR((($C42*s_TR)/up_res!O42),0)</f>
        <v>160.90566789163066</v>
      </c>
      <c r="Q42" s="103">
        <f>IFERROR((($C42*s_TR)/up_res!P42),0)</f>
        <v>160.43614741041708</v>
      </c>
      <c r="R42" s="103">
        <f>IFERROR((($C42*s_TR)/up_res!Q42),0)</f>
        <v>163.27837286570661</v>
      </c>
      <c r="S42" s="103">
        <f>IFERROR((($C42*s_TR)/up_res!R42),0)</f>
        <v>151.43669221824081</v>
      </c>
      <c r="T42" s="103">
        <f>IFERROR(IF((($C42*s_TR)/up_res!C42)&lt;0.01,($C42*s_TR)/up_res!C42,1-EXP(-(($C42*s_TR)/up_res!C42))),".")</f>
        <v>1</v>
      </c>
      <c r="U42" s="103">
        <f>IFERROR(IF((($C42*s_TR)/up_res!D42)&lt;0.01,($C42*s_TR)/up_res!D42,1-EXP(-(($C42*s_TR)/up_res!D42))),".")</f>
        <v>1</v>
      </c>
      <c r="V42" s="103">
        <f>IFERROR(IF((($C42*s_TR)/up_res!E42)&lt;0.01,($C42*s_TR)/up_res!E42,1-EXP(-(($C42*s_TR)/up_res!E42))),".")</f>
        <v>1</v>
      </c>
      <c r="W42" s="103">
        <f>IFERROR(IF((($C42*s_TR)/up_res!F42)&lt;0.01,($C42*s_TR)/up_res!F42,1-EXP(-(($C42*s_TR)/up_res!F42))),".")</f>
        <v>0.99999999999991385</v>
      </c>
      <c r="X42" s="103">
        <f>IFERROR(IF((($C42*s_TR)/up_res!G42)&lt;0.01,($C42*s_TR)/up_res!G42,1-EXP(-(($C42*s_TR)/up_res!G42))),".")</f>
        <v>1</v>
      </c>
      <c r="Y42" s="103">
        <f>IFERROR(IF((($C42*s_TR)/up_res!H42)&lt;0.01,($C42*s_TR)/up_res!H42,1-EXP(-(($C42*s_TR)/up_res!H42))),".")</f>
        <v>1</v>
      </c>
      <c r="Z42" s="103" t="str">
        <f>IFERROR(IF((($C42*s_TR)/up_res!I42)&lt;0.01,($C42*s_TR)/up_res!I42,1-EXP(-(($C42*s_TR)/up_res!I42))),".")</f>
        <v>.</v>
      </c>
      <c r="AA42" s="103" t="str">
        <f>IFERROR(IF((($C42*s_TR)/up_res!J42)&lt;0.01,($C42*s_TR)/up_res!J42,1-EXP(-(($C42*s_TR)/up_res!J42))),".")</f>
        <v>.</v>
      </c>
      <c r="AB42" s="103" t="str">
        <f>IFERROR(IF((($C42*s_TR)/up_res!K42)&lt;0.01,($C42*s_TR)/up_res!K42,1-EXP(-(($C42*s_TR)/up_res!K42))),".")</f>
        <v>.</v>
      </c>
      <c r="AC42" s="103" t="str">
        <f>IFERROR(IF((($C42*s_TR)/up_res!L42)&lt;0.01,($C42*s_TR)/up_res!L42,1-EXP(-(($C42*s_TR)/up_res!L42))),".")</f>
        <v>.</v>
      </c>
      <c r="AD42" s="103" t="str">
        <f>IFERROR(IF((($C42*s_TR)/up_res!M42)&lt;0.01,($C42*s_TR)/up_res!M42,1-EXP(-(($C42*s_TR)/up_res!M42))),".")</f>
        <v>.</v>
      </c>
      <c r="AE42" s="103">
        <f>IFERROR(IF((($C42*s_TR)/up_res!N42)&lt;0.01,($C42*s_TR)/up_res!N42,1-EXP(-(($C42*s_TR)/up_res!N42))),".")</f>
        <v>1</v>
      </c>
      <c r="AF42" s="103">
        <f>IFERROR(IF((($C42*s_TR)/up_res!O42)&lt;0.01,($C42*s_TR)/up_res!O42,1-EXP(-(($C42*s_TR)/up_res!O42))),".")</f>
        <v>1</v>
      </c>
      <c r="AG42" s="103">
        <f>IFERROR(IF((($C42*s_TR)/up_res!P42)&lt;0.01,($C42*s_TR)/up_res!P42,1-EXP(-(($C42*s_TR)/up_res!P42))),".")</f>
        <v>1</v>
      </c>
      <c r="AH42" s="103">
        <f>IFERROR(IF((($C42*s_TR)/up_res!Q42)&lt;0.01,($C42*s_TR)/up_res!Q42,1-EXP(-(($C42*s_TR)/up_res!Q42))),".")</f>
        <v>1</v>
      </c>
      <c r="AI42" s="103">
        <f>IFERROR(IF((($C42*s_TR)/up_res!R42)&lt;0.01,($C42*s_TR)/up_res!R42,1-EXP(-(($C42*s_TR)/up_res!R42))),".")</f>
        <v>1</v>
      </c>
    </row>
    <row r="43" spans="1:35">
      <c r="A43" s="101" t="s">
        <v>314</v>
      </c>
      <c r="B43" s="102">
        <v>2.0897492E-2</v>
      </c>
      <c r="C43" s="89">
        <v>5</v>
      </c>
      <c r="D43" s="103">
        <f>IFERROR((($C43*s_TR)/up_res!C43),0)</f>
        <v>76916.493841675197</v>
      </c>
      <c r="E43" s="103">
        <f>IFERROR((($C43*s_TR)/up_res!D43),0)</f>
        <v>6587.2786221465985</v>
      </c>
      <c r="F43" s="103">
        <f>IFERROR((($C43*s_TR)/up_res!E43),0)</f>
        <v>1342.1460708404425</v>
      </c>
      <c r="G43" s="103">
        <f>IFERROR((($C43*s_TR)/up_res!F43),0)</f>
        <v>0.6332986329501985</v>
      </c>
      <c r="H43" s="103">
        <f>IFERROR((($C43*s_TR)/up_res!G43),0)</f>
        <v>78259.273211148597</v>
      </c>
      <c r="I43" s="103">
        <f>IFERROR((($C43*s_TR)/up_res!H43),0)</f>
        <v>83504.405762454742</v>
      </c>
      <c r="J43" s="103">
        <f>IFERROR((($C43*s_TR)/up_res!I43),0)</f>
        <v>3.4937457686849305</v>
      </c>
      <c r="K43" s="103">
        <f>IFERROR((($C43*s_TR)/up_res!J43),0)</f>
        <v>3.4937457686849305</v>
      </c>
      <c r="L43" s="103">
        <f>IFERROR((($C43*s_TR)/up_res!K43),0)</f>
        <v>3.4937457686849305</v>
      </c>
      <c r="M43" s="103">
        <f>IFERROR((($C43*s_TR)/up_res!L43),0)</f>
        <v>3.4937457686849305</v>
      </c>
      <c r="N43" s="103">
        <f>IFERROR((($C43*s_TR)/up_res!M43),0)</f>
        <v>3.4937457686849305</v>
      </c>
      <c r="O43" s="103">
        <f>IFERROR((($C43*s_TR)/up_res!N43),0)</f>
        <v>3.4606819286027393</v>
      </c>
      <c r="P43" s="103">
        <f>IFERROR((($C43*s_TR)/up_res!O43),0)</f>
        <v>3.4196005116452706</v>
      </c>
      <c r="Q43" s="103">
        <f>IFERROR((($C43*s_TR)/up_res!P43),0)</f>
        <v>3.4594573419330303</v>
      </c>
      <c r="R43" s="103">
        <f>IFERROR((($C43*s_TR)/up_res!Q43),0)</f>
        <v>3.3563579495198779</v>
      </c>
      <c r="S43" s="103">
        <f>IFERROR((($C43*s_TR)/up_res!R43),0)</f>
        <v>3.1879735616438341</v>
      </c>
      <c r="T43" s="103">
        <f>IFERROR(IF((($C43*s_TR)/up_res!C43)&lt;0.01,($C43*s_TR)/up_res!C43,1-EXP(-(($C43*s_TR)/up_res!C43))),".")</f>
        <v>1</v>
      </c>
      <c r="U43" s="103">
        <f>IFERROR(IF((($C43*s_TR)/up_res!D43)&lt;0.01,($C43*s_TR)/up_res!D43,1-EXP(-(($C43*s_TR)/up_res!D43))),".")</f>
        <v>1</v>
      </c>
      <c r="V43" s="103">
        <f>IFERROR(IF((($C43*s_TR)/up_res!E43)&lt;0.01,($C43*s_TR)/up_res!E43,1-EXP(-(($C43*s_TR)/up_res!E43))),".")</f>
        <v>1</v>
      </c>
      <c r="W43" s="103">
        <f>IFERROR(IF((($C43*s_TR)/up_res!F43)&lt;0.01,($C43*s_TR)/up_res!F43,1-EXP(-(($C43*s_TR)/up_res!F43))),".")</f>
        <v>0.46916212948008817</v>
      </c>
      <c r="X43" s="103">
        <f>IFERROR(IF((($C43*s_TR)/up_res!G43)&lt;0.01,($C43*s_TR)/up_res!G43,1-EXP(-(($C43*s_TR)/up_res!G43))),".")</f>
        <v>1</v>
      </c>
      <c r="Y43" s="103">
        <f>IFERROR(IF((($C43*s_TR)/up_res!H43)&lt;0.01,($C43*s_TR)/up_res!H43,1-EXP(-(($C43*s_TR)/up_res!H43))),".")</f>
        <v>1</v>
      </c>
      <c r="Z43" s="103">
        <f>IFERROR(IF((($C43*s_TR)/up_res!I43)&lt;0.01,($C43*s_TR)/up_res!I43,1-EXP(-(($C43*s_TR)/up_res!I43))),".")</f>
        <v>0.96961316333198222</v>
      </c>
      <c r="AA43" s="103">
        <f>IFERROR(IF((($C43*s_TR)/up_res!J43)&lt;0.01,($C43*s_TR)/up_res!J43,1-EXP(-(($C43*s_TR)/up_res!J43))),".")</f>
        <v>0.96961316333198222</v>
      </c>
      <c r="AB43" s="103">
        <f>IFERROR(IF((($C43*s_TR)/up_res!K43)&lt;0.01,($C43*s_TR)/up_res!K43,1-EXP(-(($C43*s_TR)/up_res!K43))),".")</f>
        <v>0.96961316333198222</v>
      </c>
      <c r="AC43" s="103">
        <f>IFERROR(IF((($C43*s_TR)/up_res!L43)&lt;0.01,($C43*s_TR)/up_res!L43,1-EXP(-(($C43*s_TR)/up_res!L43))),".")</f>
        <v>0.96961316333198222</v>
      </c>
      <c r="AD43" s="103">
        <f>IFERROR(IF((($C43*s_TR)/up_res!M43)&lt;0.01,($C43*s_TR)/up_res!M43,1-EXP(-(($C43*s_TR)/up_res!M43))),".")</f>
        <v>0.96961316333198222</v>
      </c>
      <c r="AE43" s="103">
        <f>IFERROR(IF((($C43*s_TR)/up_res!N43)&lt;0.01,($C43*s_TR)/up_res!N43,1-EXP(-(($C43*s_TR)/up_res!N43))),".")</f>
        <v>0.96859166352915282</v>
      </c>
      <c r="AF43" s="103">
        <f>IFERROR(IF((($C43*s_TR)/up_res!O43)&lt;0.01,($C43*s_TR)/up_res!O43,1-EXP(-(($C43*s_TR)/up_res!O43))),".")</f>
        <v>0.96727449421351541</v>
      </c>
      <c r="AG43" s="103">
        <f>IFERROR(IF((($C43*s_TR)/up_res!P43)&lt;0.01,($C43*s_TR)/up_res!P43,1-EXP(-(($C43*s_TR)/up_res!P43))),".")</f>
        <v>0.96855317773920968</v>
      </c>
      <c r="AH43" s="103">
        <f>IFERROR(IF((($C43*s_TR)/up_res!Q43)&lt;0.01,($C43*s_TR)/up_res!Q43,1-EXP(-(($C43*s_TR)/up_res!Q43))),".")</f>
        <v>0.96513800283534079</v>
      </c>
      <c r="AI43" s="103">
        <f>IFERROR(IF((($C43*s_TR)/up_res!R43)&lt;0.01,($C43*s_TR)/up_res!R43,1-EXP(-(($C43*s_TR)/up_res!R43))),".")</f>
        <v>0.95874461221017115</v>
      </c>
    </row>
    <row r="44" spans="1:35">
      <c r="A44" s="101" t="s">
        <v>315</v>
      </c>
      <c r="B44" s="102">
        <v>0.99987999999999999</v>
      </c>
      <c r="C44" s="89">
        <v>5</v>
      </c>
      <c r="D44" s="103">
        <f>IFERROR((($C44*s_TR)/up_res!C44),0)</f>
        <v>3680215.0163480956</v>
      </c>
      <c r="E44" s="103">
        <f>IFERROR((($C44*s_TR)/up_res!D44),0)</f>
        <v>315180.79531801905</v>
      </c>
      <c r="F44" s="103">
        <f>IFERROR((($C44*s_TR)/up_res!E44),0)</f>
        <v>64217.515351217349</v>
      </c>
      <c r="G44" s="103">
        <f>IFERROR((($C44*s_TR)/up_res!F44),0)</f>
        <v>31.426849454671515</v>
      </c>
      <c r="H44" s="103">
        <f>IFERROR((($C44*s_TR)/up_res!G44),0)</f>
        <v>3744463.9585487684</v>
      </c>
      <c r="I44" s="103">
        <f>IFERROR((($C44*s_TR)/up_res!H44),0)</f>
        <v>3995427.2385155694</v>
      </c>
      <c r="J44" s="103">
        <f>IFERROR((($C44*s_TR)/up_res!I44),0)</f>
        <v>188.43400621004565</v>
      </c>
      <c r="K44" s="103">
        <f>IFERROR((($C44*s_TR)/up_res!J44),0)</f>
        <v>188.43400621004565</v>
      </c>
      <c r="L44" s="103">
        <f>IFERROR((($C44*s_TR)/up_res!K44),0)</f>
        <v>188.43400621004565</v>
      </c>
      <c r="M44" s="103">
        <f>IFERROR((($C44*s_TR)/up_res!L44),0)</f>
        <v>188.43400621004565</v>
      </c>
      <c r="N44" s="103">
        <f>IFERROR((($C44*s_TR)/up_res!M44),0)</f>
        <v>188.43400621004565</v>
      </c>
      <c r="O44" s="103">
        <f>IFERROR((($C44*s_TR)/up_res!N44),0)</f>
        <v>158.20019178082188</v>
      </c>
      <c r="P44" s="103">
        <f>IFERROR((($C44*s_TR)/up_res!O44),0)</f>
        <v>158.20019178082188</v>
      </c>
      <c r="Q44" s="103">
        <f>IFERROR((($C44*s_TR)/up_res!P44),0)</f>
        <v>158.20019178082188</v>
      </c>
      <c r="R44" s="103">
        <f>IFERROR((($C44*s_TR)/up_res!Q44),0)</f>
        <v>158.20019178082188</v>
      </c>
      <c r="S44" s="103">
        <f>IFERROR((($C44*s_TR)/up_res!R44),0)</f>
        <v>158.20019178082188</v>
      </c>
      <c r="T44" s="103">
        <f>IFERROR(IF((($C44*s_TR)/up_res!C44)&lt;0.01,($C44*s_TR)/up_res!C44,1-EXP(-(($C44*s_TR)/up_res!C44))),".")</f>
        <v>1</v>
      </c>
      <c r="U44" s="103">
        <f>IFERROR(IF((($C44*s_TR)/up_res!D44)&lt;0.01,($C44*s_TR)/up_res!D44,1-EXP(-(($C44*s_TR)/up_res!D44))),".")</f>
        <v>1</v>
      </c>
      <c r="V44" s="103">
        <f>IFERROR(IF((($C44*s_TR)/up_res!E44)&lt;0.01,($C44*s_TR)/up_res!E44,1-EXP(-(($C44*s_TR)/up_res!E44))),".")</f>
        <v>1</v>
      </c>
      <c r="W44" s="103">
        <f>IFERROR(IF((($C44*s_TR)/up_res!F44)&lt;0.01,($C44*s_TR)/up_res!F44,1-EXP(-(($C44*s_TR)/up_res!F44))),".")</f>
        <v>0.99999999999997757</v>
      </c>
      <c r="X44" s="103">
        <f>IFERROR(IF((($C44*s_TR)/up_res!G44)&lt;0.01,($C44*s_TR)/up_res!G44,1-EXP(-(($C44*s_TR)/up_res!G44))),".")</f>
        <v>1</v>
      </c>
      <c r="Y44" s="103">
        <f>IFERROR(IF((($C44*s_TR)/up_res!H44)&lt;0.01,($C44*s_TR)/up_res!H44,1-EXP(-(($C44*s_TR)/up_res!H44))),".")</f>
        <v>1</v>
      </c>
      <c r="Z44" s="103">
        <f>IFERROR(IF((($C44*s_TR)/up_res!I44)&lt;0.01,($C44*s_TR)/up_res!I44,1-EXP(-(($C44*s_TR)/up_res!I44))),".")</f>
        <v>1</v>
      </c>
      <c r="AA44" s="103">
        <f>IFERROR(IF((($C44*s_TR)/up_res!J44)&lt;0.01,($C44*s_TR)/up_res!J44,1-EXP(-(($C44*s_TR)/up_res!J44))),".")</f>
        <v>1</v>
      </c>
      <c r="AB44" s="103">
        <f>IFERROR(IF((($C44*s_TR)/up_res!K44)&lt;0.01,($C44*s_TR)/up_res!K44,1-EXP(-(($C44*s_TR)/up_res!K44))),".")</f>
        <v>1</v>
      </c>
      <c r="AC44" s="103">
        <f>IFERROR(IF((($C44*s_TR)/up_res!L44)&lt;0.01,($C44*s_TR)/up_res!L44,1-EXP(-(($C44*s_TR)/up_res!L44))),".")</f>
        <v>1</v>
      </c>
      <c r="AD44" s="103">
        <f>IFERROR(IF((($C44*s_TR)/up_res!M44)&lt;0.01,($C44*s_TR)/up_res!M44,1-EXP(-(($C44*s_TR)/up_res!M44))),".")</f>
        <v>1</v>
      </c>
      <c r="AE44" s="103">
        <f>IFERROR(IF((($C44*s_TR)/up_res!N44)&lt;0.01,($C44*s_TR)/up_res!N44,1-EXP(-(($C44*s_TR)/up_res!N44))),".")</f>
        <v>1</v>
      </c>
      <c r="AF44" s="103">
        <f>IFERROR(IF((($C44*s_TR)/up_res!O44)&lt;0.01,($C44*s_TR)/up_res!O44,1-EXP(-(($C44*s_TR)/up_res!O44))),".")</f>
        <v>1</v>
      </c>
      <c r="AG44" s="103">
        <f>IFERROR(IF((($C44*s_TR)/up_res!P44)&lt;0.01,($C44*s_TR)/up_res!P44,1-EXP(-(($C44*s_TR)/up_res!P44))),".")</f>
        <v>1</v>
      </c>
      <c r="AH44" s="103">
        <f>IFERROR(IF((($C44*s_TR)/up_res!Q44)&lt;0.01,($C44*s_TR)/up_res!Q44,1-EXP(-(($C44*s_TR)/up_res!Q44))),".")</f>
        <v>1</v>
      </c>
      <c r="AI44" s="103">
        <f>IFERROR(IF((($C44*s_TR)/up_res!R44)&lt;0.01,($C44*s_TR)/up_res!R44,1-EXP(-(($C44*s_TR)/up_res!R44))),".")</f>
        <v>1</v>
      </c>
    </row>
    <row r="45" spans="1:35">
      <c r="A45" s="98" t="s">
        <v>33</v>
      </c>
      <c r="B45" s="98" t="s">
        <v>24</v>
      </c>
      <c r="C45" s="89">
        <v>5</v>
      </c>
      <c r="D45" s="99">
        <f>SUM(D46:D47)</f>
        <v>7155159.808807591</v>
      </c>
      <c r="E45" s="99">
        <f t="shared" ref="E45:S45" si="2">SUM(E46:E47)</f>
        <v>612781.84811204928</v>
      </c>
      <c r="F45" s="99">
        <f t="shared" si="2"/>
        <v>124853.19005041907</v>
      </c>
      <c r="G45" s="99">
        <f t="shared" si="2"/>
        <v>60.833327381042878</v>
      </c>
      <c r="H45" s="99">
        <f t="shared" si="2"/>
        <v>7280073.8321853923</v>
      </c>
      <c r="I45" s="99">
        <f t="shared" si="2"/>
        <v>7768002.4902470224</v>
      </c>
      <c r="J45" s="99">
        <f t="shared" si="2"/>
        <v>351.91991221461183</v>
      </c>
      <c r="K45" s="99">
        <f t="shared" si="2"/>
        <v>351.91991221461183</v>
      </c>
      <c r="L45" s="99">
        <f t="shared" si="2"/>
        <v>351.91991221461183</v>
      </c>
      <c r="M45" s="99">
        <f t="shared" si="2"/>
        <v>351.91991221461183</v>
      </c>
      <c r="N45" s="99">
        <f t="shared" si="2"/>
        <v>351.91991221461183</v>
      </c>
      <c r="O45" s="99">
        <f t="shared" si="2"/>
        <v>301.95125401948877</v>
      </c>
      <c r="P45" s="99">
        <f t="shared" si="2"/>
        <v>315.65695347078685</v>
      </c>
      <c r="Q45" s="99">
        <f t="shared" si="2"/>
        <v>315.40225666625912</v>
      </c>
      <c r="R45" s="99">
        <f t="shared" si="2"/>
        <v>312.14630662031584</v>
      </c>
      <c r="S45" s="99">
        <f t="shared" si="2"/>
        <v>306.22999840399052</v>
      </c>
      <c r="T45" s="100">
        <f>IFERROR(IF(D45&lt;0.01,D45,1-EXP(-(D45))),".")</f>
        <v>1</v>
      </c>
      <c r="U45" s="100">
        <f t="shared" ref="U45:AI45" si="3">IFERROR(IF(E45&lt;0.01,E45,1-EXP(-(E45))),".")</f>
        <v>1</v>
      </c>
      <c r="V45" s="100">
        <f t="shared" si="3"/>
        <v>1</v>
      </c>
      <c r="W45" s="100">
        <f t="shared" si="3"/>
        <v>1</v>
      </c>
      <c r="X45" s="100">
        <f t="shared" si="3"/>
        <v>1</v>
      </c>
      <c r="Y45" s="100">
        <f t="shared" si="3"/>
        <v>1</v>
      </c>
      <c r="Z45" s="100">
        <f t="shared" si="3"/>
        <v>1</v>
      </c>
      <c r="AA45" s="100">
        <f t="shared" si="3"/>
        <v>1</v>
      </c>
      <c r="AB45" s="100">
        <f t="shared" si="3"/>
        <v>1</v>
      </c>
      <c r="AC45" s="100">
        <f t="shared" si="3"/>
        <v>1</v>
      </c>
      <c r="AD45" s="100">
        <f t="shared" si="3"/>
        <v>1</v>
      </c>
      <c r="AE45" s="100">
        <f t="shared" si="3"/>
        <v>1</v>
      </c>
      <c r="AF45" s="100">
        <f t="shared" si="3"/>
        <v>1</v>
      </c>
      <c r="AG45" s="100">
        <f t="shared" si="3"/>
        <v>1</v>
      </c>
      <c r="AH45" s="100">
        <f t="shared" si="3"/>
        <v>1</v>
      </c>
      <c r="AI45" s="100">
        <f t="shared" si="3"/>
        <v>1</v>
      </c>
    </row>
    <row r="46" spans="1:35">
      <c r="A46" s="101" t="s">
        <v>316</v>
      </c>
      <c r="B46" s="102">
        <v>1</v>
      </c>
      <c r="C46" s="89">
        <v>5</v>
      </c>
      <c r="D46" s="103">
        <f>IFERROR((($C46*s_TR)/up_res!C46),0)</f>
        <v>3680656.6951515139</v>
      </c>
      <c r="E46" s="103">
        <f>IFERROR((($C46*s_TR)/up_res!D46),0)</f>
        <v>315218.62155260536</v>
      </c>
      <c r="F46" s="103">
        <f>IFERROR((($C46*s_TR)/up_res!E46),0)</f>
        <v>64225.222377902697</v>
      </c>
      <c r="G46" s="103">
        <f>IFERROR((($C46*s_TR)/up_res!F46),0)</f>
        <v>31.61268370552154</v>
      </c>
      <c r="H46" s="103">
        <f>IFERROR((($C46*s_TR)/up_res!G46),0)</f>
        <v>3744913.5302131227</v>
      </c>
      <c r="I46" s="103">
        <f>IFERROR((($C46*s_TR)/up_res!H46),0)</f>
        <v>3995906.9293878255</v>
      </c>
      <c r="J46" s="103">
        <f>IFERROR((($C46*s_TR)/up_res!I46),0)</f>
        <v>188.45662100456619</v>
      </c>
      <c r="K46" s="103">
        <f>IFERROR((($C46*s_TR)/up_res!J46),0)</f>
        <v>188.45662100456619</v>
      </c>
      <c r="L46" s="103">
        <f>IFERROR((($C46*s_TR)/up_res!K46),0)</f>
        <v>188.45662100456619</v>
      </c>
      <c r="M46" s="103">
        <f>IFERROR((($C46*s_TR)/up_res!L46),0)</f>
        <v>188.45662100456619</v>
      </c>
      <c r="N46" s="103">
        <f>IFERROR((($C46*s_TR)/up_res!M46),0)</f>
        <v>188.45662100456619</v>
      </c>
      <c r="O46" s="103">
        <f>IFERROR((($C46*s_TR)/up_res!N46),0)</f>
        <v>150.07239113487026</v>
      </c>
      <c r="P46" s="103">
        <f>IFERROR((($C46*s_TR)/up_res!O46),0)</f>
        <v>160.51220964860045</v>
      </c>
      <c r="Q46" s="103">
        <f>IFERROR((($C46*s_TR)/up_res!P46),0)</f>
        <v>163.13648747170097</v>
      </c>
      <c r="R46" s="103">
        <f>IFERROR((($C46*s_TR)/up_res!Q46),0)</f>
        <v>153.59288632540259</v>
      </c>
      <c r="S46" s="103">
        <f>IFERROR((($C46*s_TR)/up_res!R46),0)</f>
        <v>159.13566621220971</v>
      </c>
      <c r="T46" s="103">
        <f>IFERROR(IF((($C46*s_TR)/up_res!C46)&lt;0.01,($C46*s_TR)/up_res!C46,1-EXP(-(($C46*s_TR)/up_res!C46))),".")</f>
        <v>1</v>
      </c>
      <c r="U46" s="103">
        <f>IFERROR(IF((($C46*s_TR)/up_res!D46)&lt;0.01,($C46*s_TR)/up_res!D46,1-EXP(-(($C46*s_TR)/up_res!D46))),".")</f>
        <v>1</v>
      </c>
      <c r="V46" s="103">
        <f>IFERROR(IF((($C46*s_TR)/up_res!E46)&lt;0.01,($C46*s_TR)/up_res!E46,1-EXP(-(($C46*s_TR)/up_res!E46))),".")</f>
        <v>1</v>
      </c>
      <c r="W46" s="103">
        <f>IFERROR(IF((($C46*s_TR)/up_res!F46)&lt;0.01,($C46*s_TR)/up_res!F46,1-EXP(-(($C46*s_TR)/up_res!F46))),".")</f>
        <v>0.99999999999998135</v>
      </c>
      <c r="X46" s="103">
        <f>IFERROR(IF((($C46*s_TR)/up_res!G46)&lt;0.01,($C46*s_TR)/up_res!G46,1-EXP(-(($C46*s_TR)/up_res!G46))),".")</f>
        <v>1</v>
      </c>
      <c r="Y46" s="103">
        <f>IFERROR(IF((($C46*s_TR)/up_res!H46)&lt;0.01,($C46*s_TR)/up_res!H46,1-EXP(-(($C46*s_TR)/up_res!H46))),".")</f>
        <v>1</v>
      </c>
      <c r="Z46" s="103">
        <f>IFERROR(IF((($C46*s_TR)/up_res!I46)&lt;0.01,($C46*s_TR)/up_res!I46,1-EXP(-(($C46*s_TR)/up_res!I46))),".")</f>
        <v>1</v>
      </c>
      <c r="AA46" s="103">
        <f>IFERROR(IF((($C46*s_TR)/up_res!J46)&lt;0.01,($C46*s_TR)/up_res!J46,1-EXP(-(($C46*s_TR)/up_res!J46))),".")</f>
        <v>1</v>
      </c>
      <c r="AB46" s="103">
        <f>IFERROR(IF((($C46*s_TR)/up_res!K46)&lt;0.01,($C46*s_TR)/up_res!K46,1-EXP(-(($C46*s_TR)/up_res!K46))),".")</f>
        <v>1</v>
      </c>
      <c r="AC46" s="103">
        <f>IFERROR(IF((($C46*s_TR)/up_res!L46)&lt;0.01,($C46*s_TR)/up_res!L46,1-EXP(-(($C46*s_TR)/up_res!L46))),".")</f>
        <v>1</v>
      </c>
      <c r="AD46" s="103">
        <f>IFERROR(IF((($C46*s_TR)/up_res!M46)&lt;0.01,($C46*s_TR)/up_res!M46,1-EXP(-(($C46*s_TR)/up_res!M46))),".")</f>
        <v>1</v>
      </c>
      <c r="AE46" s="103">
        <f>IFERROR(IF((($C46*s_TR)/up_res!N46)&lt;0.01,($C46*s_TR)/up_res!N46,1-EXP(-(($C46*s_TR)/up_res!N46))),".")</f>
        <v>1</v>
      </c>
      <c r="AF46" s="103">
        <f>IFERROR(IF((($C46*s_TR)/up_res!O46)&lt;0.01,($C46*s_TR)/up_res!O46,1-EXP(-(($C46*s_TR)/up_res!O46))),".")</f>
        <v>1</v>
      </c>
      <c r="AG46" s="103">
        <f>IFERROR(IF((($C46*s_TR)/up_res!P46)&lt;0.01,($C46*s_TR)/up_res!P46,1-EXP(-(($C46*s_TR)/up_res!P46))),".")</f>
        <v>1</v>
      </c>
      <c r="AH46" s="103">
        <f>IFERROR(IF((($C46*s_TR)/up_res!Q46)&lt;0.01,($C46*s_TR)/up_res!Q46,1-EXP(-(($C46*s_TR)/up_res!Q46))),".")</f>
        <v>1</v>
      </c>
      <c r="AI46" s="103">
        <f>IFERROR(IF((($C46*s_TR)/up_res!R46)&lt;0.01,($C46*s_TR)/up_res!R46,1-EXP(-(($C46*s_TR)/up_res!R46))),".")</f>
        <v>1</v>
      </c>
    </row>
    <row r="47" spans="1:35">
      <c r="A47" s="101" t="s">
        <v>317</v>
      </c>
      <c r="B47" s="102">
        <v>0.94399</v>
      </c>
      <c r="C47" s="89">
        <v>5</v>
      </c>
      <c r="D47" s="103">
        <f>IFERROR((($C47*s_TR)/up_res!C47),0)</f>
        <v>3474503.1136560775</v>
      </c>
      <c r="E47" s="103">
        <f>IFERROR((($C47*s_TR)/up_res!D47),0)</f>
        <v>297563.22655944398</v>
      </c>
      <c r="F47" s="103">
        <f>IFERROR((($C47*s_TR)/up_res!E47),0)</f>
        <v>60627.967672516374</v>
      </c>
      <c r="G47" s="103">
        <f>IFERROR((($C47*s_TR)/up_res!F47),0)</f>
        <v>29.220643675521334</v>
      </c>
      <c r="H47" s="103">
        <f>IFERROR((($C47*s_TR)/up_res!G47),0)</f>
        <v>3535160.3019722695</v>
      </c>
      <c r="I47" s="103">
        <f>IFERROR((($C47*s_TR)/up_res!H47),0)</f>
        <v>3772095.5608591968</v>
      </c>
      <c r="J47" s="103">
        <f>IFERROR((($C47*s_TR)/up_res!I47),0)</f>
        <v>163.46329121004567</v>
      </c>
      <c r="K47" s="103">
        <f>IFERROR((($C47*s_TR)/up_res!J47),0)</f>
        <v>163.46329121004567</v>
      </c>
      <c r="L47" s="103">
        <f>IFERROR((($C47*s_TR)/up_res!K47),0)</f>
        <v>163.46329121004567</v>
      </c>
      <c r="M47" s="103">
        <f>IFERROR((($C47*s_TR)/up_res!L47),0)</f>
        <v>163.46329121004567</v>
      </c>
      <c r="N47" s="103">
        <f>IFERROR((($C47*s_TR)/up_res!M47),0)</f>
        <v>163.46329121004567</v>
      </c>
      <c r="O47" s="103">
        <f>IFERROR((($C47*s_TR)/up_res!N47),0)</f>
        <v>151.87886288461851</v>
      </c>
      <c r="P47" s="103">
        <f>IFERROR((($C47*s_TR)/up_res!O47),0)</f>
        <v>155.1447438221864</v>
      </c>
      <c r="Q47" s="103">
        <f>IFERROR((($C47*s_TR)/up_res!P47),0)</f>
        <v>152.26576919455815</v>
      </c>
      <c r="R47" s="103">
        <f>IFERROR((($C47*s_TR)/up_res!Q47),0)</f>
        <v>158.55342029491325</v>
      </c>
      <c r="S47" s="103">
        <f>IFERROR((($C47*s_TR)/up_res!R47),0)</f>
        <v>147.09433219178078</v>
      </c>
      <c r="T47" s="103">
        <f>IFERROR(IF((($C47*s_TR)/up_res!C47)&lt;0.01,($C47*s_TR)/up_res!C47,1-EXP(-(($C47*s_TR)/up_res!C47))),".")</f>
        <v>1</v>
      </c>
      <c r="U47" s="103">
        <f>IFERROR(IF((($C47*s_TR)/up_res!D47)&lt;0.01,($C47*s_TR)/up_res!D47,1-EXP(-(($C47*s_TR)/up_res!D47))),".")</f>
        <v>1</v>
      </c>
      <c r="V47" s="103">
        <f>IFERROR(IF((($C47*s_TR)/up_res!E47)&lt;0.01,($C47*s_TR)/up_res!E47,1-EXP(-(($C47*s_TR)/up_res!E47))),".")</f>
        <v>1</v>
      </c>
      <c r="W47" s="103">
        <f>IFERROR(IF((($C47*s_TR)/up_res!F47)&lt;0.01,($C47*s_TR)/up_res!F47,1-EXP(-(($C47*s_TR)/up_res!F47))),".")</f>
        <v>0.99999999999979605</v>
      </c>
      <c r="X47" s="103">
        <f>IFERROR(IF((($C47*s_TR)/up_res!G47)&lt;0.01,($C47*s_TR)/up_res!G47,1-EXP(-(($C47*s_TR)/up_res!G47))),".")</f>
        <v>1</v>
      </c>
      <c r="Y47" s="103">
        <f>IFERROR(IF((($C47*s_TR)/up_res!H47)&lt;0.01,($C47*s_TR)/up_res!H47,1-EXP(-(($C47*s_TR)/up_res!H47))),".")</f>
        <v>1</v>
      </c>
      <c r="Z47" s="103">
        <f>IFERROR(IF((($C47*s_TR)/up_res!I47)&lt;0.01,($C47*s_TR)/up_res!I47,1-EXP(-(($C47*s_TR)/up_res!I47))),".")</f>
        <v>1</v>
      </c>
      <c r="AA47" s="103">
        <f>IFERROR(IF((($C47*s_TR)/up_res!J47)&lt;0.01,($C47*s_TR)/up_res!J47,1-EXP(-(($C47*s_TR)/up_res!J47))),".")</f>
        <v>1</v>
      </c>
      <c r="AB47" s="103">
        <f>IFERROR(IF((($C47*s_TR)/up_res!K47)&lt;0.01,($C47*s_TR)/up_res!K47,1-EXP(-(($C47*s_TR)/up_res!K47))),".")</f>
        <v>1</v>
      </c>
      <c r="AC47" s="103">
        <f>IFERROR(IF((($C47*s_TR)/up_res!L47)&lt;0.01,($C47*s_TR)/up_res!L47,1-EXP(-(($C47*s_TR)/up_res!L47))),".")</f>
        <v>1</v>
      </c>
      <c r="AD47" s="103">
        <f>IFERROR(IF((($C47*s_TR)/up_res!M47)&lt;0.01,($C47*s_TR)/up_res!M47,1-EXP(-(($C47*s_TR)/up_res!M47))),".")</f>
        <v>1</v>
      </c>
      <c r="AE47" s="103">
        <f>IFERROR(IF((($C47*s_TR)/up_res!N47)&lt;0.01,($C47*s_TR)/up_res!N47,1-EXP(-(($C47*s_TR)/up_res!N47))),".")</f>
        <v>1</v>
      </c>
      <c r="AF47" s="103">
        <f>IFERROR(IF((($C47*s_TR)/up_res!O47)&lt;0.01,($C47*s_TR)/up_res!O47,1-EXP(-(($C47*s_TR)/up_res!O47))),".")</f>
        <v>1</v>
      </c>
      <c r="AG47" s="103">
        <f>IFERROR(IF((($C47*s_TR)/up_res!P47)&lt;0.01,($C47*s_TR)/up_res!P47,1-EXP(-(($C47*s_TR)/up_res!P47))),".")</f>
        <v>1</v>
      </c>
      <c r="AH47" s="103">
        <f>IFERROR(IF((($C47*s_TR)/up_res!Q47)&lt;0.01,($C47*s_TR)/up_res!Q47,1-EXP(-(($C47*s_TR)/up_res!Q47))),".")</f>
        <v>1</v>
      </c>
      <c r="AI47" s="103">
        <f>IFERROR(IF((($C47*s_TR)/up_res!R47)&lt;0.01,($C47*s_TR)/up_res!R47,1-EXP(-(($C47*s_TR)/up_res!R47))),".")</f>
        <v>1</v>
      </c>
    </row>
    <row r="48" spans="1:35">
      <c r="A48" s="98" t="s">
        <v>46</v>
      </c>
      <c r="B48" s="98" t="s">
        <v>24</v>
      </c>
      <c r="C48" s="89">
        <v>5</v>
      </c>
      <c r="D48" s="99">
        <f>SUM(D49:D62)</f>
        <v>33125915.254695419</v>
      </c>
      <c r="E48" s="99">
        <f t="shared" ref="E48:S48" si="4">SUM(E49:E62)</f>
        <v>2836968.0220403359</v>
      </c>
      <c r="F48" s="99">
        <f t="shared" si="4"/>
        <v>578027.08861897618</v>
      </c>
      <c r="G48" s="99">
        <f t="shared" si="4"/>
        <v>284.52722995640028</v>
      </c>
      <c r="H48" s="99">
        <f t="shared" si="4"/>
        <v>33704226.870544344</v>
      </c>
      <c r="I48" s="99">
        <f t="shared" si="4"/>
        <v>35963167.80396571</v>
      </c>
      <c r="J48" s="99">
        <f t="shared" si="4"/>
        <v>1626.4630794904278</v>
      </c>
      <c r="K48" s="99">
        <f t="shared" si="4"/>
        <v>1626.4630794904278</v>
      </c>
      <c r="L48" s="99">
        <f t="shared" si="4"/>
        <v>1626.4630794904278</v>
      </c>
      <c r="M48" s="99">
        <f t="shared" si="4"/>
        <v>1626.4630794904278</v>
      </c>
      <c r="N48" s="99">
        <f t="shared" si="4"/>
        <v>1626.4630794904278</v>
      </c>
      <c r="O48" s="99">
        <f t="shared" si="4"/>
        <v>1445.0404581920177</v>
      </c>
      <c r="P48" s="99">
        <f t="shared" si="4"/>
        <v>1465.5379347952207</v>
      </c>
      <c r="Q48" s="99">
        <f t="shared" si="4"/>
        <v>1466.0015231891314</v>
      </c>
      <c r="R48" s="99">
        <f t="shared" si="4"/>
        <v>1446.4446110863603</v>
      </c>
      <c r="S48" s="99">
        <f t="shared" si="4"/>
        <v>1432.2868224793563</v>
      </c>
      <c r="T48" s="100">
        <f>IFERROR(IF(D48&lt;0.01,D48,1-EXP(-(D48))),".")</f>
        <v>1</v>
      </c>
      <c r="U48" s="100">
        <f t="shared" ref="U48:AI48" si="5">IFERROR(IF(E48&lt;0.01,E48,1-EXP(-(E48))),".")</f>
        <v>1</v>
      </c>
      <c r="V48" s="100">
        <f t="shared" si="5"/>
        <v>1</v>
      </c>
      <c r="W48" s="100">
        <f t="shared" si="5"/>
        <v>1</v>
      </c>
      <c r="X48" s="100">
        <f t="shared" si="5"/>
        <v>1</v>
      </c>
      <c r="Y48" s="100">
        <f t="shared" si="5"/>
        <v>1</v>
      </c>
      <c r="Z48" s="100">
        <f t="shared" si="5"/>
        <v>1</v>
      </c>
      <c r="AA48" s="100">
        <f t="shared" si="5"/>
        <v>1</v>
      </c>
      <c r="AB48" s="100">
        <f t="shared" si="5"/>
        <v>1</v>
      </c>
      <c r="AC48" s="100">
        <f t="shared" si="5"/>
        <v>1</v>
      </c>
      <c r="AD48" s="100">
        <f t="shared" si="5"/>
        <v>1</v>
      </c>
      <c r="AE48" s="100">
        <f t="shared" si="5"/>
        <v>1</v>
      </c>
      <c r="AF48" s="100">
        <f t="shared" si="5"/>
        <v>1</v>
      </c>
      <c r="AG48" s="100">
        <f t="shared" si="5"/>
        <v>1</v>
      </c>
      <c r="AH48" s="100">
        <f t="shared" si="5"/>
        <v>1</v>
      </c>
      <c r="AI48" s="100">
        <f t="shared" si="5"/>
        <v>1</v>
      </c>
    </row>
    <row r="49" spans="1:35">
      <c r="A49" s="101" t="s">
        <v>318</v>
      </c>
      <c r="B49" s="106">
        <v>1</v>
      </c>
      <c r="C49" s="89">
        <v>5</v>
      </c>
      <c r="D49" s="103">
        <f>IFERROR((($C49*s_TR)/up_res!C49),0)</f>
        <v>3680656.6951515139</v>
      </c>
      <c r="E49" s="103">
        <f>IFERROR((($C49*s_TR)/up_res!D49),0)</f>
        <v>315218.62155260536</v>
      </c>
      <c r="F49" s="103">
        <f>IFERROR((($C49*s_TR)/up_res!E49),0)</f>
        <v>64225.222377902697</v>
      </c>
      <c r="G49" s="103">
        <f>IFERROR((($C49*s_TR)/up_res!F49),0)</f>
        <v>32.405945708792025</v>
      </c>
      <c r="H49" s="103">
        <f>IFERROR((($C49*s_TR)/up_res!G49),0)</f>
        <v>3744914.3234751252</v>
      </c>
      <c r="I49" s="103">
        <f>IFERROR((($C49*s_TR)/up_res!H49),0)</f>
        <v>3995907.7226498276</v>
      </c>
      <c r="J49" s="103">
        <f>IFERROR((($C49*s_TR)/up_res!I49),0)</f>
        <v>190.74200913242009</v>
      </c>
      <c r="K49" s="103">
        <f>IFERROR((($C49*s_TR)/up_res!J49),0)</f>
        <v>190.74200913242009</v>
      </c>
      <c r="L49" s="103">
        <f>IFERROR((($C49*s_TR)/up_res!K49),0)</f>
        <v>190.74200913242009</v>
      </c>
      <c r="M49" s="103">
        <f>IFERROR((($C49*s_TR)/up_res!L49),0)</f>
        <v>190.74200913242009</v>
      </c>
      <c r="N49" s="103">
        <f>IFERROR((($C49*s_TR)/up_res!M49),0)</f>
        <v>190.74200913242009</v>
      </c>
      <c r="O49" s="103">
        <f>IFERROR((($C49*s_TR)/up_res!N49),0)</f>
        <v>145.43824169115123</v>
      </c>
      <c r="P49" s="103">
        <f>IFERROR((($C49*s_TR)/up_res!O49),0)</f>
        <v>154.95968133683073</v>
      </c>
      <c r="Q49" s="103">
        <f>IFERROR((($C49*s_TR)/up_res!P49),0)</f>
        <v>156.91529738756734</v>
      </c>
      <c r="R49" s="103">
        <f>IFERROR((($C49*s_TR)/up_res!Q49),0)</f>
        <v>155.31763975705988</v>
      </c>
      <c r="S49" s="103">
        <f>IFERROR((($C49*s_TR)/up_res!R49),0)</f>
        <v>163.1288823069645</v>
      </c>
      <c r="T49" s="103">
        <f>IFERROR(IF((($C49*s_TR)/up_res!C49)&lt;0.01,($C49*s_TR)/up_res!C49,1-EXP(-(($C49*s_TR)/up_res!C49))),".")</f>
        <v>1</v>
      </c>
      <c r="U49" s="103">
        <f>IFERROR(IF((($C49*s_TR)/up_res!D49)&lt;0.01,($C49*s_TR)/up_res!D49,1-EXP(-(($C49*s_TR)/up_res!D49))),".")</f>
        <v>1</v>
      </c>
      <c r="V49" s="103">
        <f>IFERROR(IF((($C49*s_TR)/up_res!E49)&lt;0.01,($C49*s_TR)/up_res!E49,1-EXP(-(($C49*s_TR)/up_res!E49))),".")</f>
        <v>1</v>
      </c>
      <c r="W49" s="103">
        <f>IFERROR(IF((($C49*s_TR)/up_res!F49)&lt;0.01,($C49*s_TR)/up_res!F49,1-EXP(-(($C49*s_TR)/up_res!F49))),".")</f>
        <v>0.99999999999999156</v>
      </c>
      <c r="X49" s="103">
        <f>IFERROR(IF((($C49*s_TR)/up_res!G49)&lt;0.01,($C49*s_TR)/up_res!G49,1-EXP(-(($C49*s_TR)/up_res!G49))),".")</f>
        <v>1</v>
      </c>
      <c r="Y49" s="103">
        <f>IFERROR(IF((($C49*s_TR)/up_res!H49)&lt;0.01,($C49*s_TR)/up_res!H49,1-EXP(-(($C49*s_TR)/up_res!H49))),".")</f>
        <v>1</v>
      </c>
      <c r="Z49" s="103">
        <f>IFERROR(IF((($C49*s_TR)/up_res!I49)&lt;0.01,($C49*s_TR)/up_res!I49,1-EXP(-(($C49*s_TR)/up_res!I49))),".")</f>
        <v>1</v>
      </c>
      <c r="AA49" s="103">
        <f>IFERROR(IF((($C49*s_TR)/up_res!J49)&lt;0.01,($C49*s_TR)/up_res!J49,1-EXP(-(($C49*s_TR)/up_res!J49))),".")</f>
        <v>1</v>
      </c>
      <c r="AB49" s="103">
        <f>IFERROR(IF((($C49*s_TR)/up_res!K49)&lt;0.01,($C49*s_TR)/up_res!K49,1-EXP(-(($C49*s_TR)/up_res!K49))),".")</f>
        <v>1</v>
      </c>
      <c r="AC49" s="103">
        <f>IFERROR(IF((($C49*s_TR)/up_res!L49)&lt;0.01,($C49*s_TR)/up_res!L49,1-EXP(-(($C49*s_TR)/up_res!L49))),".")</f>
        <v>1</v>
      </c>
      <c r="AD49" s="103">
        <f>IFERROR(IF((($C49*s_TR)/up_res!M49)&lt;0.01,($C49*s_TR)/up_res!M49,1-EXP(-(($C49*s_TR)/up_res!M49))),".")</f>
        <v>1</v>
      </c>
      <c r="AE49" s="103">
        <f>IFERROR(IF((($C49*s_TR)/up_res!N49)&lt;0.01,($C49*s_TR)/up_res!N49,1-EXP(-(($C49*s_TR)/up_res!N49))),".")</f>
        <v>1</v>
      </c>
      <c r="AF49" s="103">
        <f>IFERROR(IF((($C49*s_TR)/up_res!O49)&lt;0.01,($C49*s_TR)/up_res!O49,1-EXP(-(($C49*s_TR)/up_res!O49))),".")</f>
        <v>1</v>
      </c>
      <c r="AG49" s="103">
        <f>IFERROR(IF((($C49*s_TR)/up_res!P49)&lt;0.01,($C49*s_TR)/up_res!P49,1-EXP(-(($C49*s_TR)/up_res!P49))),".")</f>
        <v>1</v>
      </c>
      <c r="AH49" s="103">
        <f>IFERROR(IF((($C49*s_TR)/up_res!Q49)&lt;0.01,($C49*s_TR)/up_res!Q49,1-EXP(-(($C49*s_TR)/up_res!Q49))),".")</f>
        <v>1</v>
      </c>
      <c r="AI49" s="103">
        <f>IFERROR(IF((($C49*s_TR)/up_res!R49)&lt;0.01,($C49*s_TR)/up_res!R49,1-EXP(-(($C49*s_TR)/up_res!R49))),".")</f>
        <v>1</v>
      </c>
    </row>
    <row r="50" spans="1:35">
      <c r="A50" s="101" t="s">
        <v>319</v>
      </c>
      <c r="B50" s="106">
        <v>1</v>
      </c>
      <c r="C50" s="89">
        <v>5</v>
      </c>
      <c r="D50" s="103">
        <f>IFERROR((($C50*s_TR)/up_res!C50),0)</f>
        <v>3680656.6951515139</v>
      </c>
      <c r="E50" s="103">
        <f>IFERROR((($C50*s_TR)/up_res!D50),0)</f>
        <v>315218.62155260536</v>
      </c>
      <c r="F50" s="103">
        <f>IFERROR((($C50*s_TR)/up_res!E50),0)</f>
        <v>64225.222377902697</v>
      </c>
      <c r="G50" s="103">
        <f>IFERROR((($C50*s_TR)/up_res!F50),0)</f>
        <v>30.777134036648054</v>
      </c>
      <c r="H50" s="103">
        <f>IFERROR((($C50*s_TR)/up_res!G50),0)</f>
        <v>3744912.6946634538</v>
      </c>
      <c r="I50" s="103">
        <f>IFERROR((($C50*s_TR)/up_res!H50),0)</f>
        <v>3995906.0938381562</v>
      </c>
      <c r="J50" s="103">
        <f>IFERROR((($C50*s_TR)/up_res!I50),0)</f>
        <v>175.62328767123287</v>
      </c>
      <c r="K50" s="103">
        <f>IFERROR((($C50*s_TR)/up_res!J50),0)</f>
        <v>175.62328767123287</v>
      </c>
      <c r="L50" s="103">
        <f>IFERROR((($C50*s_TR)/up_res!K50),0)</f>
        <v>175.62328767123287</v>
      </c>
      <c r="M50" s="103">
        <f>IFERROR((($C50*s_TR)/up_res!L50),0)</f>
        <v>175.62328767123287</v>
      </c>
      <c r="N50" s="103">
        <f>IFERROR((($C50*s_TR)/up_res!M50),0)</f>
        <v>175.62328767123287</v>
      </c>
      <c r="O50" s="103">
        <f>IFERROR((($C50*s_TR)/up_res!N50),0)</f>
        <v>165.810502283105</v>
      </c>
      <c r="P50" s="103">
        <f>IFERROR((($C50*s_TR)/up_res!O50),0)</f>
        <v>165.16156240002331</v>
      </c>
      <c r="Q50" s="103">
        <f>IFERROR((($C50*s_TR)/up_res!P50),0)</f>
        <v>163.8337038896459</v>
      </c>
      <c r="R50" s="103">
        <f>IFERROR((($C50*s_TR)/up_res!Q50),0)</f>
        <v>161.70199017834065</v>
      </c>
      <c r="S50" s="103">
        <f>IFERROR((($C50*s_TR)/up_res!R50),0)</f>
        <v>154.92957746478876</v>
      </c>
      <c r="T50" s="103">
        <f>IFERROR(IF((($C50*s_TR)/up_res!C50)&lt;0.01,($C50*s_TR)/up_res!C50,1-EXP(-(($C50*s_TR)/up_res!C50))),".")</f>
        <v>1</v>
      </c>
      <c r="U50" s="103">
        <f>IFERROR(IF((($C50*s_TR)/up_res!D50)&lt;0.01,($C50*s_TR)/up_res!D50,1-EXP(-(($C50*s_TR)/up_res!D50))),".")</f>
        <v>1</v>
      </c>
      <c r="V50" s="103">
        <f>IFERROR(IF((($C50*s_TR)/up_res!E50)&lt;0.01,($C50*s_TR)/up_res!E50,1-EXP(-(($C50*s_TR)/up_res!E50))),".")</f>
        <v>1</v>
      </c>
      <c r="W50" s="103">
        <f>IFERROR(IF((($C50*s_TR)/up_res!F50)&lt;0.01,($C50*s_TR)/up_res!F50,1-EXP(-(($C50*s_TR)/up_res!F50))),".")</f>
        <v>0.99999999999995703</v>
      </c>
      <c r="X50" s="103">
        <f>IFERROR(IF((($C50*s_TR)/up_res!G50)&lt;0.01,($C50*s_TR)/up_res!G50,1-EXP(-(($C50*s_TR)/up_res!G50))),".")</f>
        <v>1</v>
      </c>
      <c r="Y50" s="103">
        <f>IFERROR(IF((($C50*s_TR)/up_res!H50)&lt;0.01,($C50*s_TR)/up_res!H50,1-EXP(-(($C50*s_TR)/up_res!H50))),".")</f>
        <v>1</v>
      </c>
      <c r="Z50" s="103">
        <f>IFERROR(IF((($C50*s_TR)/up_res!I50)&lt;0.01,($C50*s_TR)/up_res!I50,1-EXP(-(($C50*s_TR)/up_res!I50))),".")</f>
        <v>1</v>
      </c>
      <c r="AA50" s="103">
        <f>IFERROR(IF((($C50*s_TR)/up_res!J50)&lt;0.01,($C50*s_TR)/up_res!J50,1-EXP(-(($C50*s_TR)/up_res!J50))),".")</f>
        <v>1</v>
      </c>
      <c r="AB50" s="103">
        <f>IFERROR(IF((($C50*s_TR)/up_res!K50)&lt;0.01,($C50*s_TR)/up_res!K50,1-EXP(-(($C50*s_TR)/up_res!K50))),".")</f>
        <v>1</v>
      </c>
      <c r="AC50" s="103">
        <f>IFERROR(IF((($C50*s_TR)/up_res!L50)&lt;0.01,($C50*s_TR)/up_res!L50,1-EXP(-(($C50*s_TR)/up_res!L50))),".")</f>
        <v>1</v>
      </c>
      <c r="AD50" s="103">
        <f>IFERROR(IF((($C50*s_TR)/up_res!M50)&lt;0.01,($C50*s_TR)/up_res!M50,1-EXP(-(($C50*s_TR)/up_res!M50))),".")</f>
        <v>1</v>
      </c>
      <c r="AE50" s="103">
        <f>IFERROR(IF((($C50*s_TR)/up_res!N50)&lt;0.01,($C50*s_TR)/up_res!N50,1-EXP(-(($C50*s_TR)/up_res!N50))),".")</f>
        <v>1</v>
      </c>
      <c r="AF50" s="103">
        <f>IFERROR(IF((($C50*s_TR)/up_res!O50)&lt;0.01,($C50*s_TR)/up_res!O50,1-EXP(-(($C50*s_TR)/up_res!O50))),".")</f>
        <v>1</v>
      </c>
      <c r="AG50" s="103">
        <f>IFERROR(IF((($C50*s_TR)/up_res!P50)&lt;0.01,($C50*s_TR)/up_res!P50,1-EXP(-(($C50*s_TR)/up_res!P50))),".")</f>
        <v>1</v>
      </c>
      <c r="AH50" s="103">
        <f>IFERROR(IF((($C50*s_TR)/up_res!Q50)&lt;0.01,($C50*s_TR)/up_res!Q50,1-EXP(-(($C50*s_TR)/up_res!Q50))),".")</f>
        <v>1</v>
      </c>
      <c r="AI50" s="103">
        <f>IFERROR(IF((($C50*s_TR)/up_res!R50)&lt;0.01,($C50*s_TR)/up_res!R50,1-EXP(-(($C50*s_TR)/up_res!R50))),".")</f>
        <v>1</v>
      </c>
    </row>
    <row r="51" spans="1:35">
      <c r="A51" s="101" t="s">
        <v>320</v>
      </c>
      <c r="B51" s="106">
        <v>1</v>
      </c>
      <c r="C51" s="89">
        <v>5</v>
      </c>
      <c r="D51" s="103">
        <f>IFERROR((($C51*s_TR)/up_res!C51),0)</f>
        <v>3680656.6951515139</v>
      </c>
      <c r="E51" s="103">
        <f>IFERROR((($C51*s_TR)/up_res!D51),0)</f>
        <v>315218.62155260536</v>
      </c>
      <c r="F51" s="103">
        <f>IFERROR((($C51*s_TR)/up_res!E51),0)</f>
        <v>64225.222377902697</v>
      </c>
      <c r="G51" s="103">
        <f>IFERROR((($C51*s_TR)/up_res!F51),0)</f>
        <v>31.430621129207022</v>
      </c>
      <c r="H51" s="103">
        <f>IFERROR((($C51*s_TR)/up_res!G51),0)</f>
        <v>3744913.3481505453</v>
      </c>
      <c r="I51" s="103">
        <f>IFERROR((($C51*s_TR)/up_res!H51),0)</f>
        <v>3995906.7473252481</v>
      </c>
      <c r="J51" s="103">
        <f>IFERROR((($C51*s_TR)/up_res!I51),0)</f>
        <v>170.52511415525112</v>
      </c>
      <c r="K51" s="103">
        <f>IFERROR((($C51*s_TR)/up_res!J51),0)</f>
        <v>170.52511415525112</v>
      </c>
      <c r="L51" s="103">
        <f>IFERROR((($C51*s_TR)/up_res!K51),0)</f>
        <v>170.52511415525112</v>
      </c>
      <c r="M51" s="103">
        <f>IFERROR((($C51*s_TR)/up_res!L51),0)</f>
        <v>170.52511415525112</v>
      </c>
      <c r="N51" s="103">
        <f>IFERROR((($C51*s_TR)/up_res!M51),0)</f>
        <v>170.52511415525112</v>
      </c>
      <c r="O51" s="103">
        <f>IFERROR((($C51*s_TR)/up_res!N51),0)</f>
        <v>158.21917808219175</v>
      </c>
      <c r="P51" s="103">
        <f>IFERROR((($C51*s_TR)/up_res!O51),0)</f>
        <v>158.21917808219175</v>
      </c>
      <c r="Q51" s="103">
        <f>IFERROR((($C51*s_TR)/up_res!P51),0)</f>
        <v>158.21917808219175</v>
      </c>
      <c r="R51" s="103">
        <f>IFERROR((($C51*s_TR)/up_res!Q51),0)</f>
        <v>158.21917808219175</v>
      </c>
      <c r="S51" s="103">
        <f>IFERROR((($C51*s_TR)/up_res!R51),0)</f>
        <v>158.21917808219175</v>
      </c>
      <c r="T51" s="103">
        <f>IFERROR(IF((($C51*s_TR)/up_res!C51)&lt;0.01,($C51*s_TR)/up_res!C51,1-EXP(-(($C51*s_TR)/up_res!C51))),".")</f>
        <v>1</v>
      </c>
      <c r="U51" s="103">
        <f>IFERROR(IF((($C51*s_TR)/up_res!D51)&lt;0.01,($C51*s_TR)/up_res!D51,1-EXP(-(($C51*s_TR)/up_res!D51))),".")</f>
        <v>1</v>
      </c>
      <c r="V51" s="103">
        <f>IFERROR(IF((($C51*s_TR)/up_res!E51)&lt;0.01,($C51*s_TR)/up_res!E51,1-EXP(-(($C51*s_TR)/up_res!E51))),".")</f>
        <v>1</v>
      </c>
      <c r="W51" s="103">
        <f>IFERROR(IF((($C51*s_TR)/up_res!F51)&lt;0.01,($C51*s_TR)/up_res!F51,1-EXP(-(($C51*s_TR)/up_res!F51))),".")</f>
        <v>0.99999999999997757</v>
      </c>
      <c r="X51" s="103">
        <f>IFERROR(IF((($C51*s_TR)/up_res!G51)&lt;0.01,($C51*s_TR)/up_res!G51,1-EXP(-(($C51*s_TR)/up_res!G51))),".")</f>
        <v>1</v>
      </c>
      <c r="Y51" s="103">
        <f>IFERROR(IF((($C51*s_TR)/up_res!H51)&lt;0.01,($C51*s_TR)/up_res!H51,1-EXP(-(($C51*s_TR)/up_res!H51))),".")</f>
        <v>1</v>
      </c>
      <c r="Z51" s="103">
        <f>IFERROR(IF((($C51*s_TR)/up_res!I51)&lt;0.01,($C51*s_TR)/up_res!I51,1-EXP(-(($C51*s_TR)/up_res!I51))),".")</f>
        <v>1</v>
      </c>
      <c r="AA51" s="103">
        <f>IFERROR(IF((($C51*s_TR)/up_res!J51)&lt;0.01,($C51*s_TR)/up_res!J51,1-EXP(-(($C51*s_TR)/up_res!J51))),".")</f>
        <v>1</v>
      </c>
      <c r="AB51" s="103">
        <f>IFERROR(IF((($C51*s_TR)/up_res!K51)&lt;0.01,($C51*s_TR)/up_res!K51,1-EXP(-(($C51*s_TR)/up_res!K51))),".")</f>
        <v>1</v>
      </c>
      <c r="AC51" s="103">
        <f>IFERROR(IF((($C51*s_TR)/up_res!L51)&lt;0.01,($C51*s_TR)/up_res!L51,1-EXP(-(($C51*s_TR)/up_res!L51))),".")</f>
        <v>1</v>
      </c>
      <c r="AD51" s="103">
        <f>IFERROR(IF((($C51*s_TR)/up_res!M51)&lt;0.01,($C51*s_TR)/up_res!M51,1-EXP(-(($C51*s_TR)/up_res!M51))),".")</f>
        <v>1</v>
      </c>
      <c r="AE51" s="103">
        <f>IFERROR(IF((($C51*s_TR)/up_res!N51)&lt;0.01,($C51*s_TR)/up_res!N51,1-EXP(-(($C51*s_TR)/up_res!N51))),".")</f>
        <v>1</v>
      </c>
      <c r="AF51" s="103">
        <f>IFERROR(IF((($C51*s_TR)/up_res!O51)&lt;0.01,($C51*s_TR)/up_res!O51,1-EXP(-(($C51*s_TR)/up_res!O51))),".")</f>
        <v>1</v>
      </c>
      <c r="AG51" s="103">
        <f>IFERROR(IF((($C51*s_TR)/up_res!P51)&lt;0.01,($C51*s_TR)/up_res!P51,1-EXP(-(($C51*s_TR)/up_res!P51))),".")</f>
        <v>1</v>
      </c>
      <c r="AH51" s="103">
        <f>IFERROR(IF((($C51*s_TR)/up_res!Q51)&lt;0.01,($C51*s_TR)/up_res!Q51,1-EXP(-(($C51*s_TR)/up_res!Q51))),".")</f>
        <v>1</v>
      </c>
      <c r="AI51" s="103">
        <f>IFERROR(IF((($C51*s_TR)/up_res!R51)&lt;0.01,($C51*s_TR)/up_res!R51,1-EXP(-(($C51*s_TR)/up_res!R51))),".")</f>
        <v>1</v>
      </c>
    </row>
    <row r="52" spans="1:35">
      <c r="A52" s="101" t="s">
        <v>321</v>
      </c>
      <c r="B52" s="106">
        <v>0.99980000000000002</v>
      </c>
      <c r="C52" s="89">
        <v>5</v>
      </c>
      <c r="D52" s="103">
        <f>IFERROR((($C52*s_TR)/up_res!C52),0)</f>
        <v>3679920.5638124836</v>
      </c>
      <c r="E52" s="103">
        <f>IFERROR((($C52*s_TR)/up_res!D52),0)</f>
        <v>315155.57782829489</v>
      </c>
      <c r="F52" s="103">
        <f>IFERROR((($C52*s_TR)/up_res!E52),0)</f>
        <v>64212.377333427117</v>
      </c>
      <c r="G52" s="103">
        <f>IFERROR((($C52*s_TR)/up_res!F52),0)</f>
        <v>31.483182074278893</v>
      </c>
      <c r="H52" s="103">
        <f>IFERROR((($C52*s_TR)/up_res!G52),0)</f>
        <v>3744164.4243279849</v>
      </c>
      <c r="I52" s="103">
        <f>IFERROR((($C52*s_TR)/up_res!H52),0)</f>
        <v>3995107.6248228527</v>
      </c>
      <c r="J52" s="103">
        <f>IFERROR((($C52*s_TR)/up_res!I52),0)</f>
        <v>182.44295616438359</v>
      </c>
      <c r="K52" s="103">
        <f>IFERROR((($C52*s_TR)/up_res!J52),0)</f>
        <v>182.44295616438359</v>
      </c>
      <c r="L52" s="103">
        <f>IFERROR((($C52*s_TR)/up_res!K52),0)</f>
        <v>182.44295616438359</v>
      </c>
      <c r="M52" s="103">
        <f>IFERROR((($C52*s_TR)/up_res!L52),0)</f>
        <v>182.44295616438359</v>
      </c>
      <c r="N52" s="103">
        <f>IFERROR((($C52*s_TR)/up_res!M52),0)</f>
        <v>182.44295616438359</v>
      </c>
      <c r="O52" s="103">
        <f>IFERROR((($C52*s_TR)/up_res!N52),0)</f>
        <v>162.47085683588509</v>
      </c>
      <c r="P52" s="103">
        <f>IFERROR((($C52*s_TR)/up_res!O52),0)</f>
        <v>162.68382074970793</v>
      </c>
      <c r="Q52" s="103">
        <f>IFERROR((($C52*s_TR)/up_res!P52),0)</f>
        <v>163.40552582762555</v>
      </c>
      <c r="R52" s="103">
        <f>IFERROR((($C52*s_TR)/up_res!Q52),0)</f>
        <v>154.52578576864539</v>
      </c>
      <c r="S52" s="103">
        <f>IFERROR((($C52*s_TR)/up_res!R52),0)</f>
        <v>158.48376558411576</v>
      </c>
      <c r="T52" s="103">
        <f>IFERROR(IF((($C52*s_TR)/up_res!C52)&lt;0.01,($C52*s_TR)/up_res!C52,1-EXP(-(($C52*s_TR)/up_res!C52))),".")</f>
        <v>1</v>
      </c>
      <c r="U52" s="103">
        <f>IFERROR(IF((($C52*s_TR)/up_res!D52)&lt;0.01,($C52*s_TR)/up_res!D52,1-EXP(-(($C52*s_TR)/up_res!D52))),".")</f>
        <v>1</v>
      </c>
      <c r="V52" s="103">
        <f>IFERROR(IF((($C52*s_TR)/up_res!E52)&lt;0.01,($C52*s_TR)/up_res!E52,1-EXP(-(($C52*s_TR)/up_res!E52))),".")</f>
        <v>1</v>
      </c>
      <c r="W52" s="103">
        <f>IFERROR(IF((($C52*s_TR)/up_res!F52)&lt;0.01,($C52*s_TR)/up_res!F52,1-EXP(-(($C52*s_TR)/up_res!F52))),".")</f>
        <v>0.99999999999997879</v>
      </c>
      <c r="X52" s="103">
        <f>IFERROR(IF((($C52*s_TR)/up_res!G52)&lt;0.01,($C52*s_TR)/up_res!G52,1-EXP(-(($C52*s_TR)/up_res!G52))),".")</f>
        <v>1</v>
      </c>
      <c r="Y52" s="103">
        <f>IFERROR(IF((($C52*s_TR)/up_res!H52)&lt;0.01,($C52*s_TR)/up_res!H52,1-EXP(-(($C52*s_TR)/up_res!H52))),".")</f>
        <v>1</v>
      </c>
      <c r="Z52" s="103">
        <f>IFERROR(IF((($C52*s_TR)/up_res!I52)&lt;0.01,($C52*s_TR)/up_res!I52,1-EXP(-(($C52*s_TR)/up_res!I52))),".")</f>
        <v>1</v>
      </c>
      <c r="AA52" s="103">
        <f>IFERROR(IF((($C52*s_TR)/up_res!J52)&lt;0.01,($C52*s_TR)/up_res!J52,1-EXP(-(($C52*s_TR)/up_res!J52))),".")</f>
        <v>1</v>
      </c>
      <c r="AB52" s="103">
        <f>IFERROR(IF((($C52*s_TR)/up_res!K52)&lt;0.01,($C52*s_TR)/up_res!K52,1-EXP(-(($C52*s_TR)/up_res!K52))),".")</f>
        <v>1</v>
      </c>
      <c r="AC52" s="103">
        <f>IFERROR(IF((($C52*s_TR)/up_res!L52)&lt;0.01,($C52*s_TR)/up_res!L52,1-EXP(-(($C52*s_TR)/up_res!L52))),".")</f>
        <v>1</v>
      </c>
      <c r="AD52" s="103">
        <f>IFERROR(IF((($C52*s_TR)/up_res!M52)&lt;0.01,($C52*s_TR)/up_res!M52,1-EXP(-(($C52*s_TR)/up_res!M52))),".")</f>
        <v>1</v>
      </c>
      <c r="AE52" s="103">
        <f>IFERROR(IF((($C52*s_TR)/up_res!N52)&lt;0.01,($C52*s_TR)/up_res!N52,1-EXP(-(($C52*s_TR)/up_res!N52))),".")</f>
        <v>1</v>
      </c>
      <c r="AF52" s="103">
        <f>IFERROR(IF((($C52*s_TR)/up_res!O52)&lt;0.01,($C52*s_TR)/up_res!O52,1-EXP(-(($C52*s_TR)/up_res!O52))),".")</f>
        <v>1</v>
      </c>
      <c r="AG52" s="103">
        <f>IFERROR(IF((($C52*s_TR)/up_res!P52)&lt;0.01,($C52*s_TR)/up_res!P52,1-EXP(-(($C52*s_TR)/up_res!P52))),".")</f>
        <v>1</v>
      </c>
      <c r="AH52" s="103">
        <f>IFERROR(IF((($C52*s_TR)/up_res!Q52)&lt;0.01,($C52*s_TR)/up_res!Q52,1-EXP(-(($C52*s_TR)/up_res!Q52))),".")</f>
        <v>1</v>
      </c>
      <c r="AI52" s="103">
        <f>IFERROR(IF((($C52*s_TR)/up_res!R52)&lt;0.01,($C52*s_TR)/up_res!R52,1-EXP(-(($C52*s_TR)/up_res!R52))),".")</f>
        <v>1</v>
      </c>
    </row>
    <row r="53" spans="1:35">
      <c r="A53" s="101" t="s">
        <v>322</v>
      </c>
      <c r="B53" s="106">
        <v>2.0000000000000001E-4</v>
      </c>
      <c r="C53" s="89">
        <v>5</v>
      </c>
      <c r="D53" s="103">
        <f>IFERROR((($C53*s_TR)/up_res!C53),0)</f>
        <v>736.1313390303028</v>
      </c>
      <c r="E53" s="103">
        <f>IFERROR((($C53*s_TR)/up_res!D53),0)</f>
        <v>63.043724310521085</v>
      </c>
      <c r="F53" s="103">
        <f>IFERROR((($C53*s_TR)/up_res!E53),0)</f>
        <v>12.845044475580538</v>
      </c>
      <c r="G53" s="103">
        <f>IFERROR((($C53*s_TR)/up_res!F53),0)</f>
        <v>6.2861242258414043E-3</v>
      </c>
      <c r="H53" s="103">
        <f>IFERROR((($C53*s_TR)/up_res!G53),0)</f>
        <v>748.98266963010917</v>
      </c>
      <c r="I53" s="103">
        <f>IFERROR((($C53*s_TR)/up_res!H53),0)</f>
        <v>799.18134946504972</v>
      </c>
      <c r="J53" s="103">
        <f>IFERROR((($C53*s_TR)/up_res!I53),0)</f>
        <v>4.2051141552511412E-2</v>
      </c>
      <c r="K53" s="103">
        <f>IFERROR((($C53*s_TR)/up_res!J53),0)</f>
        <v>4.2051141552511412E-2</v>
      </c>
      <c r="L53" s="103">
        <f>IFERROR((($C53*s_TR)/up_res!K53),0)</f>
        <v>4.2051141552511412E-2</v>
      </c>
      <c r="M53" s="103">
        <f>IFERROR((($C53*s_TR)/up_res!L53),0)</f>
        <v>4.2051141552511412E-2</v>
      </c>
      <c r="N53" s="103">
        <f>IFERROR((($C53*s_TR)/up_res!M53),0)</f>
        <v>4.2051141552511412E-2</v>
      </c>
      <c r="O53" s="103">
        <f>IFERROR((($C53*s_TR)/up_res!N53),0)</f>
        <v>3.1643835616438354E-2</v>
      </c>
      <c r="P53" s="103">
        <f>IFERROR((($C53*s_TR)/up_res!O53),0)</f>
        <v>3.1643835616438354E-2</v>
      </c>
      <c r="Q53" s="103">
        <f>IFERROR((($C53*s_TR)/up_res!P53),0)</f>
        <v>3.1643835616438354E-2</v>
      </c>
      <c r="R53" s="103">
        <f>IFERROR((($C53*s_TR)/up_res!Q53),0)</f>
        <v>3.1643835616438354E-2</v>
      </c>
      <c r="S53" s="103">
        <f>IFERROR((($C53*s_TR)/up_res!R53),0)</f>
        <v>3.1643835616438354E-2</v>
      </c>
      <c r="T53" s="103">
        <f>IFERROR(IF((($C53*s_TR)/up_res!C53)&lt;0.01,($C53*s_TR)/up_res!C53,1-EXP(-(($C53*s_TR)/up_res!C53))),".")</f>
        <v>1</v>
      </c>
      <c r="U53" s="103">
        <f>IFERROR(IF((($C53*s_TR)/up_res!D53)&lt;0.01,($C53*s_TR)/up_res!D53,1-EXP(-(($C53*s_TR)/up_res!D53))),".")</f>
        <v>1</v>
      </c>
      <c r="V53" s="103">
        <f>IFERROR(IF((($C53*s_TR)/up_res!E53)&lt;0.01,($C53*s_TR)/up_res!E53,1-EXP(-(($C53*s_TR)/up_res!E53))),".")</f>
        <v>0.99999736082575463</v>
      </c>
      <c r="W53" s="103">
        <f>IFERROR(IF((($C53*s_TR)/up_res!F53)&lt;0.01,($C53*s_TR)/up_res!F53,1-EXP(-(($C53*s_TR)/up_res!F53))),".")</f>
        <v>6.2861242258414043E-3</v>
      </c>
      <c r="X53" s="103">
        <f>IFERROR(IF((($C53*s_TR)/up_res!G53)&lt;0.01,($C53*s_TR)/up_res!G53,1-EXP(-(($C53*s_TR)/up_res!G53))),".")</f>
        <v>1</v>
      </c>
      <c r="Y53" s="103">
        <f>IFERROR(IF((($C53*s_TR)/up_res!H53)&lt;0.01,($C53*s_TR)/up_res!H53,1-EXP(-(($C53*s_TR)/up_res!H53))),".")</f>
        <v>1</v>
      </c>
      <c r="Z53" s="103">
        <f>IFERROR(IF((($C53*s_TR)/up_res!I53)&lt;0.01,($C53*s_TR)/up_res!I53,1-EXP(-(($C53*s_TR)/up_res!I53))),".")</f>
        <v>4.1179256262829589E-2</v>
      </c>
      <c r="AA53" s="103">
        <f>IFERROR(IF((($C53*s_TR)/up_res!J53)&lt;0.01,($C53*s_TR)/up_res!J53,1-EXP(-(($C53*s_TR)/up_res!J53))),".")</f>
        <v>4.1179256262829589E-2</v>
      </c>
      <c r="AB53" s="103">
        <f>IFERROR(IF((($C53*s_TR)/up_res!K53)&lt;0.01,($C53*s_TR)/up_res!K53,1-EXP(-(($C53*s_TR)/up_res!K53))),".")</f>
        <v>4.1179256262829589E-2</v>
      </c>
      <c r="AC53" s="103">
        <f>IFERROR(IF((($C53*s_TR)/up_res!L53)&lt;0.01,($C53*s_TR)/up_res!L53,1-EXP(-(($C53*s_TR)/up_res!L53))),".")</f>
        <v>4.1179256262829589E-2</v>
      </c>
      <c r="AD53" s="103">
        <f>IFERROR(IF((($C53*s_TR)/up_res!M53)&lt;0.01,($C53*s_TR)/up_res!M53,1-EXP(-(($C53*s_TR)/up_res!M53))),".")</f>
        <v>4.1179256262829589E-2</v>
      </c>
      <c r="AE53" s="103">
        <f>IFERROR(IF((($C53*s_TR)/up_res!N53)&lt;0.01,($C53*s_TR)/up_res!N53,1-EXP(-(($C53*s_TR)/up_res!N53))),".")</f>
        <v>3.1148408934711491E-2</v>
      </c>
      <c r="AF53" s="103">
        <f>IFERROR(IF((($C53*s_TR)/up_res!O53)&lt;0.01,($C53*s_TR)/up_res!O53,1-EXP(-(($C53*s_TR)/up_res!O53))),".")</f>
        <v>3.1148408934711491E-2</v>
      </c>
      <c r="AG53" s="103">
        <f>IFERROR(IF((($C53*s_TR)/up_res!P53)&lt;0.01,($C53*s_TR)/up_res!P53,1-EXP(-(($C53*s_TR)/up_res!P53))),".")</f>
        <v>3.1148408934711491E-2</v>
      </c>
      <c r="AH53" s="103">
        <f>IFERROR(IF((($C53*s_TR)/up_res!Q53)&lt;0.01,($C53*s_TR)/up_res!Q53,1-EXP(-(($C53*s_TR)/up_res!Q53))),".")</f>
        <v>3.1148408934711491E-2</v>
      </c>
      <c r="AI53" s="103">
        <f>IFERROR(IF((($C53*s_TR)/up_res!R53)&lt;0.01,($C53*s_TR)/up_res!R53,1-EXP(-(($C53*s_TR)/up_res!R53))),".")</f>
        <v>3.1148408934711491E-2</v>
      </c>
    </row>
    <row r="54" spans="1:35">
      <c r="A54" s="101" t="s">
        <v>323</v>
      </c>
      <c r="B54" s="106">
        <v>0.99999979999999999</v>
      </c>
      <c r="C54" s="89">
        <v>5</v>
      </c>
      <c r="D54" s="103">
        <f>IFERROR((($C54*s_TR)/up_res!C54),0)</f>
        <v>3680655.959020175</v>
      </c>
      <c r="E54" s="103">
        <f>IFERROR((($C54*s_TR)/up_res!D54),0)</f>
        <v>315218.55850888108</v>
      </c>
      <c r="F54" s="103">
        <f>IFERROR((($C54*s_TR)/up_res!E54),0)</f>
        <v>64225.209532858222</v>
      </c>
      <c r="G54" s="103">
        <f>IFERROR((($C54*s_TR)/up_res!F54),0)</f>
        <v>30.238125391041695</v>
      </c>
      <c r="H54" s="103">
        <f>IFERROR((($C54*s_TR)/up_res!G54),0)</f>
        <v>3744911.4066784251</v>
      </c>
      <c r="I54" s="103">
        <f>IFERROR((($C54*s_TR)/up_res!H54),0)</f>
        <v>3995904.7556544482</v>
      </c>
      <c r="J54" s="103">
        <f>IFERROR((($C54*s_TR)/up_res!I54),0)</f>
        <v>166.13010376027398</v>
      </c>
      <c r="K54" s="103">
        <f>IFERROR((($C54*s_TR)/up_res!J54),0)</f>
        <v>166.13010376027398</v>
      </c>
      <c r="L54" s="103">
        <f>IFERROR((($C54*s_TR)/up_res!K54),0)</f>
        <v>166.13010376027398</v>
      </c>
      <c r="M54" s="103">
        <f>IFERROR((($C54*s_TR)/up_res!L54),0)</f>
        <v>166.13010376027398</v>
      </c>
      <c r="N54" s="103">
        <f>IFERROR((($C54*s_TR)/up_res!M54),0)</f>
        <v>166.13010376027398</v>
      </c>
      <c r="O54" s="103">
        <f>IFERROR((($C54*s_TR)/up_res!N54),0)</f>
        <v>165.66654141960447</v>
      </c>
      <c r="P54" s="103">
        <f>IFERROR((($C54*s_TR)/up_res!O54),0)</f>
        <v>164.29817906371346</v>
      </c>
      <c r="Q54" s="103">
        <f>IFERROR((($C54*s_TR)/up_res!P54),0)</f>
        <v>166.04748633232714</v>
      </c>
      <c r="R54" s="103">
        <f>IFERROR((($C54*s_TR)/up_res!Q54),0)</f>
        <v>164.81161087328763</v>
      </c>
      <c r="S54" s="103">
        <f>IFERROR((($C54*s_TR)/up_res!R54),0)</f>
        <v>152.21625199354045</v>
      </c>
      <c r="T54" s="103">
        <f>IFERROR(IF((($C54*s_TR)/up_res!C54)&lt;0.01,($C54*s_TR)/up_res!C54,1-EXP(-(($C54*s_TR)/up_res!C54))),".")</f>
        <v>1</v>
      </c>
      <c r="U54" s="103">
        <f>IFERROR(IF((($C54*s_TR)/up_res!D54)&lt;0.01,($C54*s_TR)/up_res!D54,1-EXP(-(($C54*s_TR)/up_res!D54))),".")</f>
        <v>1</v>
      </c>
      <c r="V54" s="103">
        <f>IFERROR(IF((($C54*s_TR)/up_res!E54)&lt;0.01,($C54*s_TR)/up_res!E54,1-EXP(-(($C54*s_TR)/up_res!E54))),".")</f>
        <v>1</v>
      </c>
      <c r="W54" s="103">
        <f>IFERROR(IF((($C54*s_TR)/up_res!F54)&lt;0.01,($C54*s_TR)/up_res!F54,1-EXP(-(($C54*s_TR)/up_res!F54))),".")</f>
        <v>0.99999999999992628</v>
      </c>
      <c r="X54" s="103">
        <f>IFERROR(IF((($C54*s_TR)/up_res!G54)&lt;0.01,($C54*s_TR)/up_res!G54,1-EXP(-(($C54*s_TR)/up_res!G54))),".")</f>
        <v>1</v>
      </c>
      <c r="Y54" s="103">
        <f>IFERROR(IF((($C54*s_TR)/up_res!H54)&lt;0.01,($C54*s_TR)/up_res!H54,1-EXP(-(($C54*s_TR)/up_res!H54))),".")</f>
        <v>1</v>
      </c>
      <c r="Z54" s="103">
        <f>IFERROR(IF((($C54*s_TR)/up_res!I54)&lt;0.01,($C54*s_TR)/up_res!I54,1-EXP(-(($C54*s_TR)/up_res!I54))),".")</f>
        <v>1</v>
      </c>
      <c r="AA54" s="103">
        <f>IFERROR(IF((($C54*s_TR)/up_res!J54)&lt;0.01,($C54*s_TR)/up_res!J54,1-EXP(-(($C54*s_TR)/up_res!J54))),".")</f>
        <v>1</v>
      </c>
      <c r="AB54" s="103">
        <f>IFERROR(IF((($C54*s_TR)/up_res!K54)&lt;0.01,($C54*s_TR)/up_res!K54,1-EXP(-(($C54*s_TR)/up_res!K54))),".")</f>
        <v>1</v>
      </c>
      <c r="AC54" s="103">
        <f>IFERROR(IF((($C54*s_TR)/up_res!L54)&lt;0.01,($C54*s_TR)/up_res!L54,1-EXP(-(($C54*s_TR)/up_res!L54))),".")</f>
        <v>1</v>
      </c>
      <c r="AD54" s="103">
        <f>IFERROR(IF((($C54*s_TR)/up_res!M54)&lt;0.01,($C54*s_TR)/up_res!M54,1-EXP(-(($C54*s_TR)/up_res!M54))),".")</f>
        <v>1</v>
      </c>
      <c r="AE54" s="103">
        <f>IFERROR(IF((($C54*s_TR)/up_res!N54)&lt;0.01,($C54*s_TR)/up_res!N54,1-EXP(-(($C54*s_TR)/up_res!N54))),".")</f>
        <v>1</v>
      </c>
      <c r="AF54" s="103">
        <f>IFERROR(IF((($C54*s_TR)/up_res!O54)&lt;0.01,($C54*s_TR)/up_res!O54,1-EXP(-(($C54*s_TR)/up_res!O54))),".")</f>
        <v>1</v>
      </c>
      <c r="AG54" s="103">
        <f>IFERROR(IF((($C54*s_TR)/up_res!P54)&lt;0.01,($C54*s_TR)/up_res!P54,1-EXP(-(($C54*s_TR)/up_res!P54))),".")</f>
        <v>1</v>
      </c>
      <c r="AH54" s="103">
        <f>IFERROR(IF((($C54*s_TR)/up_res!Q54)&lt;0.01,($C54*s_TR)/up_res!Q54,1-EXP(-(($C54*s_TR)/up_res!Q54))),".")</f>
        <v>1</v>
      </c>
      <c r="AI54" s="103">
        <f>IFERROR(IF((($C54*s_TR)/up_res!R54)&lt;0.01,($C54*s_TR)/up_res!R54,1-EXP(-(($C54*s_TR)/up_res!R54))),".")</f>
        <v>1</v>
      </c>
    </row>
    <row r="55" spans="1:35">
      <c r="A55" s="101" t="s">
        <v>324</v>
      </c>
      <c r="B55" s="106">
        <v>1.9999999999999999E-7</v>
      </c>
      <c r="C55" s="89">
        <v>5</v>
      </c>
      <c r="D55" s="103">
        <f>IFERROR((($C55*s_TR)/up_res!C55),0)</f>
        <v>0.7361313390303027</v>
      </c>
      <c r="E55" s="103">
        <f>IFERROR((($C55*s_TR)/up_res!D55),0)</f>
        <v>6.3043724310521077E-2</v>
      </c>
      <c r="F55" s="103">
        <f>IFERROR((($C55*s_TR)/up_res!E55),0)</f>
        <v>1.2845044475580538E-2</v>
      </c>
      <c r="G55" s="103">
        <f>IFERROR((($C55*s_TR)/up_res!F55),0)</f>
        <v>6.1888705458354205E-6</v>
      </c>
      <c r="H55" s="103">
        <f>IFERROR((($C55*s_TR)/up_res!G55),0)</f>
        <v>0.74898257237642918</v>
      </c>
      <c r="I55" s="103">
        <f>IFERROR((($C55*s_TR)/up_res!H55),0)</f>
        <v>0.7991812522113696</v>
      </c>
      <c r="J55" s="103">
        <f>IFERROR((($C55*s_TR)/up_res!I55),0)</f>
        <v>3.4773059360730585E-5</v>
      </c>
      <c r="K55" s="103">
        <f>IFERROR((($C55*s_TR)/up_res!J55),0)</f>
        <v>3.4773059360730585E-5</v>
      </c>
      <c r="L55" s="103">
        <f>IFERROR((($C55*s_TR)/up_res!K55),0)</f>
        <v>3.4773059360730585E-5</v>
      </c>
      <c r="M55" s="103">
        <f>IFERROR((($C55*s_TR)/up_res!L55),0)</f>
        <v>3.4773059360730585E-5</v>
      </c>
      <c r="N55" s="103">
        <f>IFERROR((($C55*s_TR)/up_res!M55),0)</f>
        <v>3.4773059360730585E-5</v>
      </c>
      <c r="O55" s="103">
        <f>IFERROR((($C55*s_TR)/up_res!N55),0)</f>
        <v>3.2115252161934637E-5</v>
      </c>
      <c r="P55" s="103">
        <f>IFERROR((($C55*s_TR)/up_res!O55),0)</f>
        <v>3.2835201328352E-5</v>
      </c>
      <c r="Q55" s="103">
        <f>IFERROR((($C55*s_TR)/up_res!P55),0)</f>
        <v>3.2316705436374619E-5</v>
      </c>
      <c r="R55" s="103">
        <f>IFERROR((($C55*s_TR)/up_res!Q55),0)</f>
        <v>3.3577625570776245E-5</v>
      </c>
      <c r="S55" s="103">
        <f>IFERROR((($C55*s_TR)/up_res!R55),0)</f>
        <v>3.1154268539390791E-5</v>
      </c>
      <c r="T55" s="103">
        <f>IFERROR(IF((($C55*s_TR)/up_res!C55)&lt;0.01,($C55*s_TR)/up_res!C55,1-EXP(-(($C55*s_TR)/up_res!C55))),".")</f>
        <v>0.52103671751554603</v>
      </c>
      <c r="U55" s="103">
        <f>IFERROR(IF((($C55*s_TR)/up_res!D55)&lt;0.01,($C55*s_TR)/up_res!D55,1-EXP(-(($C55*s_TR)/up_res!D55))),".")</f>
        <v>6.109758006934185E-2</v>
      </c>
      <c r="V55" s="103">
        <f>IFERROR(IF((($C55*s_TR)/up_res!E55)&lt;0.01,($C55*s_TR)/up_res!E55,1-EXP(-(($C55*s_TR)/up_res!E55))),".")</f>
        <v>1.276289898876759E-2</v>
      </c>
      <c r="W55" s="103">
        <f>IFERROR(IF((($C55*s_TR)/up_res!F55)&lt;0.01,($C55*s_TR)/up_res!F55,1-EXP(-(($C55*s_TR)/up_res!F55))),".")</f>
        <v>6.1888705458354205E-6</v>
      </c>
      <c r="X55" s="103">
        <f>IFERROR(IF((($C55*s_TR)/up_res!G55)&lt;0.01,($C55*s_TR)/up_res!G55,1-EXP(-(($C55*s_TR)/up_res!G55))),".")</f>
        <v>0.52715260390960161</v>
      </c>
      <c r="Y55" s="103">
        <f>IFERROR(IF((($C55*s_TR)/up_res!H55)&lt;0.01,($C55*s_TR)/up_res!H55,1-EXP(-(($C55*s_TR)/up_res!H55))),".")</f>
        <v>0.55030299814255634</v>
      </c>
      <c r="Z55" s="103">
        <f>IFERROR(IF((($C55*s_TR)/up_res!I55)&lt;0.01,($C55*s_TR)/up_res!I55,1-EXP(-(($C55*s_TR)/up_res!I55))),".")</f>
        <v>3.4773059360730585E-5</v>
      </c>
      <c r="AA55" s="103">
        <f>IFERROR(IF((($C55*s_TR)/up_res!J55)&lt;0.01,($C55*s_TR)/up_res!J55,1-EXP(-(($C55*s_TR)/up_res!J55))),".")</f>
        <v>3.4773059360730585E-5</v>
      </c>
      <c r="AB55" s="103">
        <f>IFERROR(IF((($C55*s_TR)/up_res!K55)&lt;0.01,($C55*s_TR)/up_res!K55,1-EXP(-(($C55*s_TR)/up_res!K55))),".")</f>
        <v>3.4773059360730585E-5</v>
      </c>
      <c r="AC55" s="103">
        <f>IFERROR(IF((($C55*s_TR)/up_res!L55)&lt;0.01,($C55*s_TR)/up_res!L55,1-EXP(-(($C55*s_TR)/up_res!L55))),".")</f>
        <v>3.4773059360730585E-5</v>
      </c>
      <c r="AD55" s="103">
        <f>IFERROR(IF((($C55*s_TR)/up_res!M55)&lt;0.01,($C55*s_TR)/up_res!M55,1-EXP(-(($C55*s_TR)/up_res!M55))),".")</f>
        <v>3.4773059360730585E-5</v>
      </c>
      <c r="AE55" s="103">
        <f>IFERROR(IF((($C55*s_TR)/up_res!N55)&lt;0.01,($C55*s_TR)/up_res!N55,1-EXP(-(($C55*s_TR)/up_res!N55))),".")</f>
        <v>3.2115252161934637E-5</v>
      </c>
      <c r="AF55" s="103">
        <f>IFERROR(IF((($C55*s_TR)/up_res!O55)&lt;0.01,($C55*s_TR)/up_res!O55,1-EXP(-(($C55*s_TR)/up_res!O55))),".")</f>
        <v>3.2835201328352E-5</v>
      </c>
      <c r="AG55" s="103">
        <f>IFERROR(IF((($C55*s_TR)/up_res!P55)&lt;0.01,($C55*s_TR)/up_res!P55,1-EXP(-(($C55*s_TR)/up_res!P55))),".")</f>
        <v>3.2316705436374619E-5</v>
      </c>
      <c r="AH55" s="103">
        <f>IFERROR(IF((($C55*s_TR)/up_res!Q55)&lt;0.01,($C55*s_TR)/up_res!Q55,1-EXP(-(($C55*s_TR)/up_res!Q55))),".")</f>
        <v>3.3577625570776245E-5</v>
      </c>
      <c r="AI55" s="103">
        <f>IFERROR(IF((($C55*s_TR)/up_res!R55)&lt;0.01,($C55*s_TR)/up_res!R55,1-EXP(-(($C55*s_TR)/up_res!R55))),".")</f>
        <v>3.1154268539390791E-5</v>
      </c>
    </row>
    <row r="56" spans="1:35">
      <c r="A56" s="101" t="s">
        <v>325</v>
      </c>
      <c r="B56" s="106">
        <v>0.99979000004200003</v>
      </c>
      <c r="C56" s="89">
        <v>5</v>
      </c>
      <c r="D56" s="103">
        <f>IFERROR((($C56*s_TR)/up_res!C56),0)</f>
        <v>3679883.7574001201</v>
      </c>
      <c r="E56" s="103">
        <f>IFERROR((($C56*s_TR)/up_res!D56),0)</f>
        <v>315152.42565531854</v>
      </c>
      <c r="F56" s="103">
        <f>IFERROR((($C56*s_TR)/up_res!E56),0)</f>
        <v>64211.7350839008</v>
      </c>
      <c r="G56" s="103">
        <f>IFERROR((($C56*s_TR)/up_res!F56),0)</f>
        <v>30.698053225170394</v>
      </c>
      <c r="H56" s="103">
        <f>IFERROR((($C56*s_TR)/up_res!G56),0)</f>
        <v>3744126.1905372455</v>
      </c>
      <c r="I56" s="103">
        <f>IFERROR((($C56*s_TR)/up_res!H56),0)</f>
        <v>3995066.881108663</v>
      </c>
      <c r="J56" s="103">
        <f>IFERROR((($C56*s_TR)/up_res!I56),0)</f>
        <v>170.84082822635489</v>
      </c>
      <c r="K56" s="103">
        <f>IFERROR((($C56*s_TR)/up_res!J56),0)</f>
        <v>170.84082822635489</v>
      </c>
      <c r="L56" s="103">
        <f>IFERROR((($C56*s_TR)/up_res!K56),0)</f>
        <v>170.84082822635489</v>
      </c>
      <c r="M56" s="103">
        <f>IFERROR((($C56*s_TR)/up_res!L56),0)</f>
        <v>170.84082822635489</v>
      </c>
      <c r="N56" s="103">
        <f>IFERROR((($C56*s_TR)/up_res!M56),0)</f>
        <v>170.84082822635489</v>
      </c>
      <c r="O56" s="103">
        <f>IFERROR((($C56*s_TR)/up_res!N56),0)</f>
        <v>163.98429165590264</v>
      </c>
      <c r="P56" s="103">
        <f>IFERROR((($C56*s_TR)/up_res!O56),0)</f>
        <v>164.57234143037979</v>
      </c>
      <c r="Q56" s="103">
        <f>IFERROR((($C56*s_TR)/up_res!P56),0)</f>
        <v>163.62513938722375</v>
      </c>
      <c r="R56" s="103">
        <f>IFERROR((($C56*s_TR)/up_res!Q56),0)</f>
        <v>165.99760401509101</v>
      </c>
      <c r="S56" s="103">
        <f>IFERROR((($C56*s_TR)/up_res!R56),0)</f>
        <v>154.53149112272655</v>
      </c>
      <c r="T56" s="103">
        <f>IFERROR(IF((($C56*s_TR)/up_res!C56)&lt;0.01,($C56*s_TR)/up_res!C56,1-EXP(-(($C56*s_TR)/up_res!C56))),".")</f>
        <v>1</v>
      </c>
      <c r="U56" s="103">
        <f>IFERROR(IF((($C56*s_TR)/up_res!D56)&lt;0.01,($C56*s_TR)/up_res!D56,1-EXP(-(($C56*s_TR)/up_res!D56))),".")</f>
        <v>1</v>
      </c>
      <c r="V56" s="103">
        <f>IFERROR(IF((($C56*s_TR)/up_res!E56)&lt;0.01,($C56*s_TR)/up_res!E56,1-EXP(-(($C56*s_TR)/up_res!E56))),".")</f>
        <v>1</v>
      </c>
      <c r="W56" s="103">
        <f>IFERROR(IF((($C56*s_TR)/up_res!F56)&lt;0.01,($C56*s_TR)/up_res!F56,1-EXP(-(($C56*s_TR)/up_res!F56))),".")</f>
        <v>0.99999999999995348</v>
      </c>
      <c r="X56" s="103">
        <f>IFERROR(IF((($C56*s_TR)/up_res!G56)&lt;0.01,($C56*s_TR)/up_res!G56,1-EXP(-(($C56*s_TR)/up_res!G56))),".")</f>
        <v>1</v>
      </c>
      <c r="Y56" s="103">
        <f>IFERROR(IF((($C56*s_TR)/up_res!H56)&lt;0.01,($C56*s_TR)/up_res!H56,1-EXP(-(($C56*s_TR)/up_res!H56))),".")</f>
        <v>1</v>
      </c>
      <c r="Z56" s="103">
        <f>IFERROR(IF((($C56*s_TR)/up_res!I56)&lt;0.01,($C56*s_TR)/up_res!I56,1-EXP(-(($C56*s_TR)/up_res!I56))),".")</f>
        <v>1</v>
      </c>
      <c r="AA56" s="103">
        <f>IFERROR(IF((($C56*s_TR)/up_res!J56)&lt;0.01,($C56*s_TR)/up_res!J56,1-EXP(-(($C56*s_TR)/up_res!J56))),".")</f>
        <v>1</v>
      </c>
      <c r="AB56" s="103">
        <f>IFERROR(IF((($C56*s_TR)/up_res!K56)&lt;0.01,($C56*s_TR)/up_res!K56,1-EXP(-(($C56*s_TR)/up_res!K56))),".")</f>
        <v>1</v>
      </c>
      <c r="AC56" s="103">
        <f>IFERROR(IF((($C56*s_TR)/up_res!L56)&lt;0.01,($C56*s_TR)/up_res!L56,1-EXP(-(($C56*s_TR)/up_res!L56))),".")</f>
        <v>1</v>
      </c>
      <c r="AD56" s="103">
        <f>IFERROR(IF((($C56*s_TR)/up_res!M56)&lt;0.01,($C56*s_TR)/up_res!M56,1-EXP(-(($C56*s_TR)/up_res!M56))),".")</f>
        <v>1</v>
      </c>
      <c r="AE56" s="103">
        <f>IFERROR(IF((($C56*s_TR)/up_res!N56)&lt;0.01,($C56*s_TR)/up_res!N56,1-EXP(-(($C56*s_TR)/up_res!N56))),".")</f>
        <v>1</v>
      </c>
      <c r="AF56" s="103">
        <f>IFERROR(IF((($C56*s_TR)/up_res!O56)&lt;0.01,($C56*s_TR)/up_res!O56,1-EXP(-(($C56*s_TR)/up_res!O56))),".")</f>
        <v>1</v>
      </c>
      <c r="AG56" s="103">
        <f>IFERROR(IF((($C56*s_TR)/up_res!P56)&lt;0.01,($C56*s_TR)/up_res!P56,1-EXP(-(($C56*s_TR)/up_res!P56))),".")</f>
        <v>1</v>
      </c>
      <c r="AH56" s="103">
        <f>IFERROR(IF((($C56*s_TR)/up_res!Q56)&lt;0.01,($C56*s_TR)/up_res!Q56,1-EXP(-(($C56*s_TR)/up_res!Q56))),".")</f>
        <v>1</v>
      </c>
      <c r="AI56" s="103">
        <f>IFERROR(IF((($C56*s_TR)/up_res!R56)&lt;0.01,($C56*s_TR)/up_res!R56,1-EXP(-(($C56*s_TR)/up_res!R56))),".")</f>
        <v>1</v>
      </c>
    </row>
    <row r="57" spans="1:35">
      <c r="A57" s="101" t="s">
        <v>326</v>
      </c>
      <c r="B57" s="106">
        <v>2.0999995799999999E-4</v>
      </c>
      <c r="C57" s="89">
        <v>5</v>
      </c>
      <c r="D57" s="103">
        <f>IFERROR((($C57*s_TR)/up_res!C57),0)</f>
        <v>772.93775139423667</v>
      </c>
      <c r="E57" s="103">
        <f>IFERROR((($C57*s_TR)/up_res!D57),0)</f>
        <v>66.195897286865019</v>
      </c>
      <c r="F57" s="103">
        <f>IFERROR((($C57*s_TR)/up_res!E57),0)</f>
        <v>13.487294001900226</v>
      </c>
      <c r="G57" s="103">
        <f>IFERROR((($C57*s_TR)/up_res!F57),0)</f>
        <v>6.4025326532205686E-3</v>
      </c>
      <c r="H57" s="103">
        <f>IFERROR((($C57*s_TR)/up_res!G57),0)</f>
        <v>786.43144792879013</v>
      </c>
      <c r="I57" s="103">
        <f>IFERROR((($C57*s_TR)/up_res!H57),0)</f>
        <v>839.14005121375476</v>
      </c>
      <c r="J57" s="103">
        <f>IFERROR((($C57*s_TR)/up_res!I57),0)</f>
        <v>0</v>
      </c>
      <c r="K57" s="103">
        <f>IFERROR((($C57*s_TR)/up_res!J57),0)</f>
        <v>0</v>
      </c>
      <c r="L57" s="103">
        <f>IFERROR((($C57*s_TR)/up_res!K57),0)</f>
        <v>0</v>
      </c>
      <c r="M57" s="103">
        <f>IFERROR((($C57*s_TR)/up_res!L57),0)</f>
        <v>0</v>
      </c>
      <c r="N57" s="103">
        <f>IFERROR((($C57*s_TR)/up_res!M57),0)</f>
        <v>0</v>
      </c>
      <c r="O57" s="103">
        <f>IFERROR((($C57*s_TR)/up_res!N57),0)</f>
        <v>3.464593616880926E-2</v>
      </c>
      <c r="P57" s="103">
        <f>IFERROR((($C57*s_TR)/up_res!O57),0)</f>
        <v>3.4724664152312498E-2</v>
      </c>
      <c r="Q57" s="103">
        <f>IFERROR((($C57*s_TR)/up_res!P57),0)</f>
        <v>3.4816787779930962E-2</v>
      </c>
      <c r="R57" s="103">
        <f>IFERROR((($C57*s_TR)/up_res!Q57),0)</f>
        <v>3.4477831240159046E-2</v>
      </c>
      <c r="S57" s="103">
        <f>IFERROR((($C57*s_TR)/up_res!R57),0)</f>
        <v>3.2229826126331802E-2</v>
      </c>
      <c r="T57" s="103">
        <f>IFERROR(IF((($C57*s_TR)/up_res!C57)&lt;0.01,($C57*s_TR)/up_res!C57,1-EXP(-(($C57*s_TR)/up_res!C57))),".")</f>
        <v>1</v>
      </c>
      <c r="U57" s="103">
        <f>IFERROR(IF((($C57*s_TR)/up_res!D57)&lt;0.01,($C57*s_TR)/up_res!D57,1-EXP(-(($C57*s_TR)/up_res!D57))),".")</f>
        <v>1</v>
      </c>
      <c r="V57" s="103">
        <f>IFERROR(IF((($C57*s_TR)/up_res!E57)&lt;0.01,($C57*s_TR)/up_res!E57,1-EXP(-(($C57*s_TR)/up_res!E57))),".")</f>
        <v>0.99999861151037439</v>
      </c>
      <c r="W57" s="103">
        <f>IFERROR(IF((($C57*s_TR)/up_res!F57)&lt;0.01,($C57*s_TR)/up_res!F57,1-EXP(-(($C57*s_TR)/up_res!F57))),".")</f>
        <v>6.4025326532205686E-3</v>
      </c>
      <c r="X57" s="103">
        <f>IFERROR(IF((($C57*s_TR)/up_res!G57)&lt;0.01,($C57*s_TR)/up_res!G57,1-EXP(-(($C57*s_TR)/up_res!G57))),".")</f>
        <v>1</v>
      </c>
      <c r="Y57" s="103">
        <f>IFERROR(IF((($C57*s_TR)/up_res!H57)&lt;0.01,($C57*s_TR)/up_res!H57,1-EXP(-(($C57*s_TR)/up_res!H57))),".")</f>
        <v>1</v>
      </c>
      <c r="Z57" s="103" t="str">
        <f>IFERROR(IF((($C57*s_TR)/up_res!I57)&lt;0.01,($C57*s_TR)/up_res!I57,1-EXP(-(($C57*s_TR)/up_res!I57))),".")</f>
        <v>.</v>
      </c>
      <c r="AA57" s="103" t="str">
        <f>IFERROR(IF((($C57*s_TR)/up_res!J57)&lt;0.01,($C57*s_TR)/up_res!J57,1-EXP(-(($C57*s_TR)/up_res!J57))),".")</f>
        <v>.</v>
      </c>
      <c r="AB57" s="103" t="str">
        <f>IFERROR(IF((($C57*s_TR)/up_res!K57)&lt;0.01,($C57*s_TR)/up_res!K57,1-EXP(-(($C57*s_TR)/up_res!K57))),".")</f>
        <v>.</v>
      </c>
      <c r="AC57" s="103" t="str">
        <f>IFERROR(IF((($C57*s_TR)/up_res!L57)&lt;0.01,($C57*s_TR)/up_res!L57,1-EXP(-(($C57*s_TR)/up_res!L57))),".")</f>
        <v>.</v>
      </c>
      <c r="AD57" s="103" t="str">
        <f>IFERROR(IF((($C57*s_TR)/up_res!M57)&lt;0.01,($C57*s_TR)/up_res!M57,1-EXP(-(($C57*s_TR)/up_res!M57))),".")</f>
        <v>.</v>
      </c>
      <c r="AE57" s="103">
        <f>IFERROR(IF((($C57*s_TR)/up_res!N57)&lt;0.01,($C57*s_TR)/up_res!N57,1-EXP(-(($C57*s_TR)/up_res!N57))),".")</f>
        <v>3.4052637257465768E-2</v>
      </c>
      <c r="AF57" s="103">
        <f>IFERROR(IF((($C57*s_TR)/up_res!O57)&lt;0.01,($C57*s_TR)/up_res!O57,1-EXP(-(($C57*s_TR)/up_res!O57))),".")</f>
        <v>3.412868135206637E-2</v>
      </c>
      <c r="AG57" s="103">
        <f>IFERROR(IF((($C57*s_TR)/up_res!P57)&lt;0.01,($C57*s_TR)/up_res!P57,1-EXP(-(($C57*s_TR)/up_res!P57))),".")</f>
        <v>3.4217656823318343E-2</v>
      </c>
      <c r="AH57" s="103">
        <f>IFERROR(IF((($C57*s_TR)/up_res!Q57)&lt;0.01,($C57*s_TR)/up_res!Q57,1-EXP(-(($C57*s_TR)/up_res!Q57))),".")</f>
        <v>3.3890243095725081E-2</v>
      </c>
      <c r="AI57" s="103">
        <f>IFERROR(IF((($C57*s_TR)/up_res!R57)&lt;0.01,($C57*s_TR)/up_res!R57,1-EXP(-(($C57*s_TR)/up_res!R57))),".")</f>
        <v>3.1715980460565674E-2</v>
      </c>
    </row>
    <row r="58" spans="1:35">
      <c r="A58" s="101" t="s">
        <v>327</v>
      </c>
      <c r="B58" s="106">
        <v>1</v>
      </c>
      <c r="C58" s="89">
        <v>5</v>
      </c>
      <c r="D58" s="103">
        <f>IFERROR((($C58*s_TR)/up_res!C58),0)</f>
        <v>3680656.6951515139</v>
      </c>
      <c r="E58" s="103">
        <f>IFERROR((($C58*s_TR)/up_res!D58),0)</f>
        <v>315218.62155260536</v>
      </c>
      <c r="F58" s="103">
        <f>IFERROR((($C58*s_TR)/up_res!E58),0)</f>
        <v>64225.222377902697</v>
      </c>
      <c r="G58" s="103">
        <f>IFERROR((($C58*s_TR)/up_res!F58),0)</f>
        <v>34.922912365785578</v>
      </c>
      <c r="H58" s="103">
        <f>IFERROR((($C58*s_TR)/up_res!G58),0)</f>
        <v>3744916.8404417825</v>
      </c>
      <c r="I58" s="103">
        <f>IFERROR((($C58*s_TR)/up_res!H58),0)</f>
        <v>3995910.2396164848</v>
      </c>
      <c r="J58" s="103">
        <f>IFERROR((($C58*s_TR)/up_res!I58),0)</f>
        <v>210.78310502283102</v>
      </c>
      <c r="K58" s="103">
        <f>IFERROR((($C58*s_TR)/up_res!J58),0)</f>
        <v>210.78310502283102</v>
      </c>
      <c r="L58" s="103">
        <f>IFERROR((($C58*s_TR)/up_res!K58),0)</f>
        <v>210.78310502283102</v>
      </c>
      <c r="M58" s="103">
        <f>IFERROR((($C58*s_TR)/up_res!L58),0)</f>
        <v>210.78310502283102</v>
      </c>
      <c r="N58" s="103">
        <f>IFERROR((($C58*s_TR)/up_res!M58),0)</f>
        <v>210.78310502283102</v>
      </c>
      <c r="O58" s="103">
        <f>IFERROR((($C58*s_TR)/up_res!N58),0)</f>
        <v>166.38127853881272</v>
      </c>
      <c r="P58" s="103">
        <f>IFERROR((($C58*s_TR)/up_res!O58),0)</f>
        <v>171.2735657127356</v>
      </c>
      <c r="Q58" s="103">
        <f>IFERROR((($C58*s_TR)/up_res!P58),0)</f>
        <v>166.89034925336287</v>
      </c>
      <c r="R58" s="103">
        <f>IFERROR((($C58*s_TR)/up_res!Q58),0)</f>
        <v>166.0324708269913</v>
      </c>
      <c r="S58" s="103">
        <f>IFERROR((($C58*s_TR)/up_res!R58),0)</f>
        <v>175.79908675799089</v>
      </c>
      <c r="T58" s="103">
        <f>IFERROR(IF((($C58*s_TR)/up_res!C58)&lt;0.01,($C58*s_TR)/up_res!C58,1-EXP(-(($C58*s_TR)/up_res!C58))),".")</f>
        <v>1</v>
      </c>
      <c r="U58" s="103">
        <f>IFERROR(IF((($C58*s_TR)/up_res!D58)&lt;0.01,($C58*s_TR)/up_res!D58,1-EXP(-(($C58*s_TR)/up_res!D58))),".")</f>
        <v>1</v>
      </c>
      <c r="V58" s="103">
        <f>IFERROR(IF((($C58*s_TR)/up_res!E58)&lt;0.01,($C58*s_TR)/up_res!E58,1-EXP(-(($C58*s_TR)/up_res!E58))),".")</f>
        <v>1</v>
      </c>
      <c r="W58" s="103">
        <f>IFERROR(IF((($C58*s_TR)/up_res!F58)&lt;0.01,($C58*s_TR)/up_res!F58,1-EXP(-(($C58*s_TR)/up_res!F58))),".")</f>
        <v>0.99999999999999933</v>
      </c>
      <c r="X58" s="103">
        <f>IFERROR(IF((($C58*s_TR)/up_res!G58)&lt;0.01,($C58*s_TR)/up_res!G58,1-EXP(-(($C58*s_TR)/up_res!G58))),".")</f>
        <v>1</v>
      </c>
      <c r="Y58" s="103">
        <f>IFERROR(IF((($C58*s_TR)/up_res!H58)&lt;0.01,($C58*s_TR)/up_res!H58,1-EXP(-(($C58*s_TR)/up_res!H58))),".")</f>
        <v>1</v>
      </c>
      <c r="Z58" s="103">
        <f>IFERROR(IF((($C58*s_TR)/up_res!I58)&lt;0.01,($C58*s_TR)/up_res!I58,1-EXP(-(($C58*s_TR)/up_res!I58))),".")</f>
        <v>1</v>
      </c>
      <c r="AA58" s="103">
        <f>IFERROR(IF((($C58*s_TR)/up_res!J58)&lt;0.01,($C58*s_TR)/up_res!J58,1-EXP(-(($C58*s_TR)/up_res!J58))),".")</f>
        <v>1</v>
      </c>
      <c r="AB58" s="103">
        <f>IFERROR(IF((($C58*s_TR)/up_res!K58)&lt;0.01,($C58*s_TR)/up_res!K58,1-EXP(-(($C58*s_TR)/up_res!K58))),".")</f>
        <v>1</v>
      </c>
      <c r="AC58" s="103">
        <f>IFERROR(IF((($C58*s_TR)/up_res!L58)&lt;0.01,($C58*s_TR)/up_res!L58,1-EXP(-(($C58*s_TR)/up_res!L58))),".")</f>
        <v>1</v>
      </c>
      <c r="AD58" s="103">
        <f>IFERROR(IF((($C58*s_TR)/up_res!M58)&lt;0.01,($C58*s_TR)/up_res!M58,1-EXP(-(($C58*s_TR)/up_res!M58))),".")</f>
        <v>1</v>
      </c>
      <c r="AE58" s="103">
        <f>IFERROR(IF((($C58*s_TR)/up_res!N58)&lt;0.01,($C58*s_TR)/up_res!N58,1-EXP(-(($C58*s_TR)/up_res!N58))),".")</f>
        <v>1</v>
      </c>
      <c r="AF58" s="103">
        <f>IFERROR(IF((($C58*s_TR)/up_res!O58)&lt;0.01,($C58*s_TR)/up_res!O58,1-EXP(-(($C58*s_TR)/up_res!O58))),".")</f>
        <v>1</v>
      </c>
      <c r="AG58" s="103">
        <f>IFERROR(IF((($C58*s_TR)/up_res!P58)&lt;0.01,($C58*s_TR)/up_res!P58,1-EXP(-(($C58*s_TR)/up_res!P58))),".")</f>
        <v>1</v>
      </c>
      <c r="AH58" s="103">
        <f>IFERROR(IF((($C58*s_TR)/up_res!Q58)&lt;0.01,($C58*s_TR)/up_res!Q58,1-EXP(-(($C58*s_TR)/up_res!Q58))),".")</f>
        <v>1</v>
      </c>
      <c r="AI58" s="103">
        <f>IFERROR(IF((($C58*s_TR)/up_res!R58)&lt;0.01,($C58*s_TR)/up_res!R58,1-EXP(-(($C58*s_TR)/up_res!R58))),".")</f>
        <v>1</v>
      </c>
    </row>
    <row r="59" spans="1:35">
      <c r="A59" s="101" t="s">
        <v>328</v>
      </c>
      <c r="B59" s="106">
        <v>1</v>
      </c>
      <c r="C59" s="89">
        <v>5</v>
      </c>
      <c r="D59" s="103">
        <f>IFERROR((($C59*s_TR)/up_res!C59),0)</f>
        <v>3680656.6951515139</v>
      </c>
      <c r="E59" s="103">
        <f>IFERROR((($C59*s_TR)/up_res!D59),0)</f>
        <v>315218.62155260536</v>
      </c>
      <c r="F59" s="103">
        <f>IFERROR((($C59*s_TR)/up_res!E59),0)</f>
        <v>64225.222377902697</v>
      </c>
      <c r="G59" s="103">
        <f>IFERROR((($C59*s_TR)/up_res!F59),0)</f>
        <v>31.779000546967904</v>
      </c>
      <c r="H59" s="103">
        <f>IFERROR((($C59*s_TR)/up_res!G59),0)</f>
        <v>3744913.696529964</v>
      </c>
      <c r="I59" s="103">
        <f>IFERROR((($C59*s_TR)/up_res!H59),0)</f>
        <v>3995907.0957046663</v>
      </c>
      <c r="J59" s="103">
        <f>IFERROR((($C59*s_TR)/up_res!I59),0)</f>
        <v>188.45662100456619</v>
      </c>
      <c r="K59" s="103">
        <f>IFERROR((($C59*s_TR)/up_res!J59),0)</f>
        <v>188.45662100456619</v>
      </c>
      <c r="L59" s="103">
        <f>IFERROR((($C59*s_TR)/up_res!K59),0)</f>
        <v>188.45662100456619</v>
      </c>
      <c r="M59" s="103">
        <f>IFERROR((($C59*s_TR)/up_res!L59),0)</f>
        <v>188.45662100456619</v>
      </c>
      <c r="N59" s="103">
        <f>IFERROR((($C59*s_TR)/up_res!M59),0)</f>
        <v>188.45662100456619</v>
      </c>
      <c r="O59" s="103">
        <f>IFERROR((($C59*s_TR)/up_res!N59),0)</f>
        <v>152.43338535344785</v>
      </c>
      <c r="P59" s="103">
        <f>IFERROR((($C59*s_TR)/up_res!O59),0)</f>
        <v>159.69535361985419</v>
      </c>
      <c r="Q59" s="103">
        <f>IFERROR((($C59*s_TR)/up_res!P59),0)</f>
        <v>163.48195329087042</v>
      </c>
      <c r="R59" s="103">
        <f>IFERROR((($C59*s_TR)/up_res!Q59),0)</f>
        <v>153.70088505552744</v>
      </c>
      <c r="S59" s="103">
        <f>IFERROR((($C59*s_TR)/up_res!R59),0)</f>
        <v>159.97289159972894</v>
      </c>
      <c r="T59" s="103">
        <f>IFERROR(IF((($C59*s_TR)/up_res!C59)&lt;0.01,($C59*s_TR)/up_res!C59,1-EXP(-(($C59*s_TR)/up_res!C59))),".")</f>
        <v>1</v>
      </c>
      <c r="U59" s="103">
        <f>IFERROR(IF((($C59*s_TR)/up_res!D59)&lt;0.01,($C59*s_TR)/up_res!D59,1-EXP(-(($C59*s_TR)/up_res!D59))),".")</f>
        <v>1</v>
      </c>
      <c r="V59" s="103">
        <f>IFERROR(IF((($C59*s_TR)/up_res!E59)&lt;0.01,($C59*s_TR)/up_res!E59,1-EXP(-(($C59*s_TR)/up_res!E59))),".")</f>
        <v>1</v>
      </c>
      <c r="W59" s="103">
        <f>IFERROR(IF((($C59*s_TR)/up_res!F59)&lt;0.01,($C59*s_TR)/up_res!F59,1-EXP(-(($C59*s_TR)/up_res!F59))),".")</f>
        <v>0.99999999999998423</v>
      </c>
      <c r="X59" s="103">
        <f>IFERROR(IF((($C59*s_TR)/up_res!G59)&lt;0.01,($C59*s_TR)/up_res!G59,1-EXP(-(($C59*s_TR)/up_res!G59))),".")</f>
        <v>1</v>
      </c>
      <c r="Y59" s="103">
        <f>IFERROR(IF((($C59*s_TR)/up_res!H59)&lt;0.01,($C59*s_TR)/up_res!H59,1-EXP(-(($C59*s_TR)/up_res!H59))),".")</f>
        <v>1</v>
      </c>
      <c r="Z59" s="103">
        <f>IFERROR(IF((($C59*s_TR)/up_res!I59)&lt;0.01,($C59*s_TR)/up_res!I59,1-EXP(-(($C59*s_TR)/up_res!I59))),".")</f>
        <v>1</v>
      </c>
      <c r="AA59" s="103">
        <f>IFERROR(IF((($C59*s_TR)/up_res!J59)&lt;0.01,($C59*s_TR)/up_res!J59,1-EXP(-(($C59*s_TR)/up_res!J59))),".")</f>
        <v>1</v>
      </c>
      <c r="AB59" s="103">
        <f>IFERROR(IF((($C59*s_TR)/up_res!K59)&lt;0.01,($C59*s_TR)/up_res!K59,1-EXP(-(($C59*s_TR)/up_res!K59))),".")</f>
        <v>1</v>
      </c>
      <c r="AC59" s="103">
        <f>IFERROR(IF((($C59*s_TR)/up_res!L59)&lt;0.01,($C59*s_TR)/up_res!L59,1-EXP(-(($C59*s_TR)/up_res!L59))),".")</f>
        <v>1</v>
      </c>
      <c r="AD59" s="103">
        <f>IFERROR(IF((($C59*s_TR)/up_res!M59)&lt;0.01,($C59*s_TR)/up_res!M59,1-EXP(-(($C59*s_TR)/up_res!M59))),".")</f>
        <v>1</v>
      </c>
      <c r="AE59" s="103">
        <f>IFERROR(IF((($C59*s_TR)/up_res!N59)&lt;0.01,($C59*s_TR)/up_res!N59,1-EXP(-(($C59*s_TR)/up_res!N59))),".")</f>
        <v>1</v>
      </c>
      <c r="AF59" s="103">
        <f>IFERROR(IF((($C59*s_TR)/up_res!O59)&lt;0.01,($C59*s_TR)/up_res!O59,1-EXP(-(($C59*s_TR)/up_res!O59))),".")</f>
        <v>1</v>
      </c>
      <c r="AG59" s="103">
        <f>IFERROR(IF((($C59*s_TR)/up_res!P59)&lt;0.01,($C59*s_TR)/up_res!P59,1-EXP(-(($C59*s_TR)/up_res!P59))),".")</f>
        <v>1</v>
      </c>
      <c r="AH59" s="103">
        <f>IFERROR(IF((($C59*s_TR)/up_res!Q59)&lt;0.01,($C59*s_TR)/up_res!Q59,1-EXP(-(($C59*s_TR)/up_res!Q59))),".")</f>
        <v>1</v>
      </c>
      <c r="AI59" s="103">
        <f>IFERROR(IF((($C59*s_TR)/up_res!R59)&lt;0.01,($C59*s_TR)/up_res!R59,1-EXP(-(($C59*s_TR)/up_res!R59))),".")</f>
        <v>1</v>
      </c>
    </row>
    <row r="60" spans="1:35">
      <c r="A60" s="101" t="s">
        <v>329</v>
      </c>
      <c r="B60" s="107">
        <v>1.9000000000000001E-8</v>
      </c>
      <c r="C60" s="89">
        <v>5</v>
      </c>
      <c r="D60" s="103">
        <f>IFERROR((($C60*s_TR)/up_res!C60),0)</f>
        <v>6.9932477207878763E-2</v>
      </c>
      <c r="E60" s="103">
        <f>IFERROR((($C60*s_TR)/up_res!D60),0)</f>
        <v>5.9891538094995027E-3</v>
      </c>
      <c r="F60" s="103">
        <f>IFERROR((($C60*s_TR)/up_res!E60),0)</f>
        <v>1.2202792251801513E-3</v>
      </c>
      <c r="G60" s="103">
        <f>IFERROR((($C60*s_TR)/up_res!F60),0)</f>
        <v>5.9840303213275531E-7</v>
      </c>
      <c r="H60" s="103">
        <f>IFERROR((($C60*s_TR)/up_res!G60),0)</f>
        <v>7.1153354836091059E-2</v>
      </c>
      <c r="I60" s="103">
        <f>IFERROR((($C60*s_TR)/up_res!H60),0)</f>
        <v>7.5922229420410395E-2</v>
      </c>
      <c r="J60" s="103">
        <f>IFERROR((($C60*s_TR)/up_res!I60),0)</f>
        <v>0</v>
      </c>
      <c r="K60" s="103">
        <f>IFERROR((($C60*s_TR)/up_res!J60),0)</f>
        <v>0</v>
      </c>
      <c r="L60" s="103">
        <f>IFERROR((($C60*s_TR)/up_res!K60),0)</f>
        <v>0</v>
      </c>
      <c r="M60" s="103">
        <f>IFERROR((($C60*s_TR)/up_res!L60),0)</f>
        <v>0</v>
      </c>
      <c r="N60" s="103">
        <f>IFERROR((($C60*s_TR)/up_res!M60),0)</f>
        <v>0</v>
      </c>
      <c r="O60" s="103">
        <f>IFERROR((($C60*s_TR)/up_res!N60),0)</f>
        <v>2.9853234462950556E-6</v>
      </c>
      <c r="P60" s="103">
        <f>IFERROR((($C60*s_TR)/up_res!O60),0)</f>
        <v>3.0814822275942326E-6</v>
      </c>
      <c r="Q60" s="103">
        <f>IFERROR((($C60*s_TR)/up_res!P60),0)</f>
        <v>3.1012102312803963E-6</v>
      </c>
      <c r="R60" s="103">
        <f>IFERROR((($C60*s_TR)/up_res!Q60),0)</f>
        <v>2.9529150949639346E-6</v>
      </c>
      <c r="S60" s="103">
        <f>IFERROR((($C60*s_TR)/up_res!R60),0)</f>
        <v>3.0123119589881507E-6</v>
      </c>
      <c r="T60" s="103">
        <f>IFERROR(IF((($C60*s_TR)/up_res!C60)&lt;0.01,($C60*s_TR)/up_res!C60,1-EXP(-(($C60*s_TR)/up_res!C60))),".")</f>
        <v>6.7543220134382964E-2</v>
      </c>
      <c r="U60" s="103">
        <f>IFERROR(IF((($C60*s_TR)/up_res!D60)&lt;0.01,($C60*s_TR)/up_res!D60,1-EXP(-(($C60*s_TR)/up_res!D60))),".")</f>
        <v>5.9891538094995027E-3</v>
      </c>
      <c r="V60" s="103">
        <f>IFERROR(IF((($C60*s_TR)/up_res!E60)&lt;0.01,($C60*s_TR)/up_res!E60,1-EXP(-(($C60*s_TR)/up_res!E60))),".")</f>
        <v>1.2202792251801513E-3</v>
      </c>
      <c r="W60" s="103">
        <f>IFERROR(IF((($C60*s_TR)/up_res!F60)&lt;0.01,($C60*s_TR)/up_res!F60,1-EXP(-(($C60*s_TR)/up_res!F60))),".")</f>
        <v>5.9840303213275531E-7</v>
      </c>
      <c r="X60" s="103">
        <f>IFERROR(IF((($C60*s_TR)/up_res!G60)&lt;0.01,($C60*s_TR)/up_res!G60,1-EXP(-(($C60*s_TR)/up_res!G60))),".")</f>
        <v>6.8680941105836668E-2</v>
      </c>
      <c r="Y60" s="103">
        <f>IFERROR(IF((($C60*s_TR)/up_res!H60)&lt;0.01,($C60*s_TR)/up_res!H60,1-EXP(-(($C60*s_TR)/up_res!H60))),".")</f>
        <v>7.3111711604173846E-2</v>
      </c>
      <c r="Z60" s="103" t="str">
        <f>IFERROR(IF((($C60*s_TR)/up_res!I60)&lt;0.01,($C60*s_TR)/up_res!I60,1-EXP(-(($C60*s_TR)/up_res!I60))),".")</f>
        <v>.</v>
      </c>
      <c r="AA60" s="103" t="str">
        <f>IFERROR(IF((($C60*s_TR)/up_res!J60)&lt;0.01,($C60*s_TR)/up_res!J60,1-EXP(-(($C60*s_TR)/up_res!J60))),".")</f>
        <v>.</v>
      </c>
      <c r="AB60" s="103" t="str">
        <f>IFERROR(IF((($C60*s_TR)/up_res!K60)&lt;0.01,($C60*s_TR)/up_res!K60,1-EXP(-(($C60*s_TR)/up_res!K60))),".")</f>
        <v>.</v>
      </c>
      <c r="AC60" s="103" t="str">
        <f>IFERROR(IF((($C60*s_TR)/up_res!L60)&lt;0.01,($C60*s_TR)/up_res!L60,1-EXP(-(($C60*s_TR)/up_res!L60))),".")</f>
        <v>.</v>
      </c>
      <c r="AD60" s="103" t="str">
        <f>IFERROR(IF((($C60*s_TR)/up_res!M60)&lt;0.01,($C60*s_TR)/up_res!M60,1-EXP(-(($C60*s_TR)/up_res!M60))),".")</f>
        <v>.</v>
      </c>
      <c r="AE60" s="103">
        <f>IFERROR(IF((($C60*s_TR)/up_res!N60)&lt;0.01,($C60*s_TR)/up_res!N60,1-EXP(-(($C60*s_TR)/up_res!N60))),".")</f>
        <v>2.9853234462950556E-6</v>
      </c>
      <c r="AF60" s="103">
        <f>IFERROR(IF((($C60*s_TR)/up_res!O60)&lt;0.01,($C60*s_TR)/up_res!O60,1-EXP(-(($C60*s_TR)/up_res!O60))),".")</f>
        <v>3.0814822275942326E-6</v>
      </c>
      <c r="AG60" s="103">
        <f>IFERROR(IF((($C60*s_TR)/up_res!P60)&lt;0.01,($C60*s_TR)/up_res!P60,1-EXP(-(($C60*s_TR)/up_res!P60))),".")</f>
        <v>3.1012102312803963E-6</v>
      </c>
      <c r="AH60" s="103">
        <f>IFERROR(IF((($C60*s_TR)/up_res!Q60)&lt;0.01,($C60*s_TR)/up_res!Q60,1-EXP(-(($C60*s_TR)/up_res!Q60))),".")</f>
        <v>2.9529150949639346E-6</v>
      </c>
      <c r="AI60" s="103">
        <f>IFERROR(IF((($C60*s_TR)/up_res!R60)&lt;0.01,($C60*s_TR)/up_res!R60,1-EXP(-(($C60*s_TR)/up_res!R60))),".")</f>
        <v>3.0123119589881507E-6</v>
      </c>
    </row>
    <row r="61" spans="1:35">
      <c r="A61" s="101" t="s">
        <v>330</v>
      </c>
      <c r="B61" s="106">
        <v>1</v>
      </c>
      <c r="C61" s="89">
        <v>5</v>
      </c>
      <c r="D61" s="103">
        <f>IFERROR((($C61*s_TR)/up_res!C61),0)</f>
        <v>3680656.6951515139</v>
      </c>
      <c r="E61" s="103">
        <f>IFERROR((($C61*s_TR)/up_res!D61),0)</f>
        <v>315218.62155260536</v>
      </c>
      <c r="F61" s="103">
        <f>IFERROR((($C61*s_TR)/up_res!E61),0)</f>
        <v>64225.222377902697</v>
      </c>
      <c r="G61" s="103">
        <f>IFERROR((($C61*s_TR)/up_res!F61),0)</f>
        <v>30.779515983404242</v>
      </c>
      <c r="H61" s="103">
        <f>IFERROR((($C61*s_TR)/up_res!G61),0)</f>
        <v>3744912.6970454003</v>
      </c>
      <c r="I61" s="103">
        <f>IFERROR((($C61*s_TR)/up_res!H61),0)</f>
        <v>3995906.0962201026</v>
      </c>
      <c r="J61" s="103">
        <f>IFERROR((($C61*s_TR)/up_res!I61),0)</f>
        <v>170.87671232876707</v>
      </c>
      <c r="K61" s="103">
        <f>IFERROR((($C61*s_TR)/up_res!J61),0)</f>
        <v>170.87671232876707</v>
      </c>
      <c r="L61" s="103">
        <f>IFERROR((($C61*s_TR)/up_res!K61),0)</f>
        <v>170.87671232876707</v>
      </c>
      <c r="M61" s="103">
        <f>IFERROR((($C61*s_TR)/up_res!L61),0)</f>
        <v>170.87671232876707</v>
      </c>
      <c r="N61" s="103">
        <f>IFERROR((($C61*s_TR)/up_res!M61),0)</f>
        <v>170.87671232876707</v>
      </c>
      <c r="O61" s="103">
        <f>IFERROR((($C61*s_TR)/up_res!N61),0)</f>
        <v>164.56962967433063</v>
      </c>
      <c r="P61" s="103">
        <f>IFERROR((($C61*s_TR)/up_res!O61),0)</f>
        <v>164.60763295907361</v>
      </c>
      <c r="Q61" s="103">
        <f>IFERROR((($C61*s_TR)/up_res!P61),0)</f>
        <v>163.51618113297835</v>
      </c>
      <c r="R61" s="103">
        <f>IFERROR((($C61*s_TR)/up_res!Q61),0)</f>
        <v>166.07107405201504</v>
      </c>
      <c r="S61" s="103">
        <f>IFERROR((($C61*s_TR)/up_res!R61),0)</f>
        <v>154.94156799009372</v>
      </c>
      <c r="T61" s="103">
        <f>IFERROR(IF((($C61*s_TR)/up_res!C61)&lt;0.01,($C61*s_TR)/up_res!C61,1-EXP(-(($C61*s_TR)/up_res!C61))),".")</f>
        <v>1</v>
      </c>
      <c r="U61" s="103">
        <f>IFERROR(IF((($C61*s_TR)/up_res!D61)&lt;0.01,($C61*s_TR)/up_res!D61,1-EXP(-(($C61*s_TR)/up_res!D61))),".")</f>
        <v>1</v>
      </c>
      <c r="V61" s="103">
        <f>IFERROR(IF((($C61*s_TR)/up_res!E61)&lt;0.01,($C61*s_TR)/up_res!E61,1-EXP(-(($C61*s_TR)/up_res!E61))),".")</f>
        <v>1</v>
      </c>
      <c r="W61" s="103">
        <f>IFERROR(IF((($C61*s_TR)/up_res!F61)&lt;0.01,($C61*s_TR)/up_res!F61,1-EXP(-(($C61*s_TR)/up_res!F61))),".")</f>
        <v>0.99999999999995703</v>
      </c>
      <c r="X61" s="103">
        <f>IFERROR(IF((($C61*s_TR)/up_res!G61)&lt;0.01,($C61*s_TR)/up_res!G61,1-EXP(-(($C61*s_TR)/up_res!G61))),".")</f>
        <v>1</v>
      </c>
      <c r="Y61" s="103">
        <f>IFERROR(IF((($C61*s_TR)/up_res!H61)&lt;0.01,($C61*s_TR)/up_res!H61,1-EXP(-(($C61*s_TR)/up_res!H61))),".")</f>
        <v>1</v>
      </c>
      <c r="Z61" s="103">
        <f>IFERROR(IF((($C61*s_TR)/up_res!I61)&lt;0.01,($C61*s_TR)/up_res!I61,1-EXP(-(($C61*s_TR)/up_res!I61))),".")</f>
        <v>1</v>
      </c>
      <c r="AA61" s="103">
        <f>IFERROR(IF((($C61*s_TR)/up_res!J61)&lt;0.01,($C61*s_TR)/up_res!J61,1-EXP(-(($C61*s_TR)/up_res!J61))),".")</f>
        <v>1</v>
      </c>
      <c r="AB61" s="103">
        <f>IFERROR(IF((($C61*s_TR)/up_res!K61)&lt;0.01,($C61*s_TR)/up_res!K61,1-EXP(-(($C61*s_TR)/up_res!K61))),".")</f>
        <v>1</v>
      </c>
      <c r="AC61" s="103">
        <f>IFERROR(IF((($C61*s_TR)/up_res!L61)&lt;0.01,($C61*s_TR)/up_res!L61,1-EXP(-(($C61*s_TR)/up_res!L61))),".")</f>
        <v>1</v>
      </c>
      <c r="AD61" s="103">
        <f>IFERROR(IF((($C61*s_TR)/up_res!M61)&lt;0.01,($C61*s_TR)/up_res!M61,1-EXP(-(($C61*s_TR)/up_res!M61))),".")</f>
        <v>1</v>
      </c>
      <c r="AE61" s="103">
        <f>IFERROR(IF((($C61*s_TR)/up_res!N61)&lt;0.01,($C61*s_TR)/up_res!N61,1-EXP(-(($C61*s_TR)/up_res!N61))),".")</f>
        <v>1</v>
      </c>
      <c r="AF61" s="103">
        <f>IFERROR(IF((($C61*s_TR)/up_res!O61)&lt;0.01,($C61*s_TR)/up_res!O61,1-EXP(-(($C61*s_TR)/up_res!O61))),".")</f>
        <v>1</v>
      </c>
      <c r="AG61" s="103">
        <f>IFERROR(IF((($C61*s_TR)/up_res!P61)&lt;0.01,($C61*s_TR)/up_res!P61,1-EXP(-(($C61*s_TR)/up_res!P61))),".")</f>
        <v>1</v>
      </c>
      <c r="AH61" s="103">
        <f>IFERROR(IF((($C61*s_TR)/up_res!Q61)&lt;0.01,($C61*s_TR)/up_res!Q61,1-EXP(-(($C61*s_TR)/up_res!Q61))),".")</f>
        <v>1</v>
      </c>
      <c r="AI61" s="103">
        <f>IFERROR(IF((($C61*s_TR)/up_res!R61)&lt;0.01,($C61*s_TR)/up_res!R61,1-EXP(-(($C61*s_TR)/up_res!R61))),".")</f>
        <v>1</v>
      </c>
    </row>
    <row r="62" spans="1:35">
      <c r="A62" s="101" t="s">
        <v>331</v>
      </c>
      <c r="B62" s="106">
        <v>1.339E-6</v>
      </c>
      <c r="C62" s="89">
        <v>5</v>
      </c>
      <c r="D62" s="103">
        <f>IFERROR((($C62*s_TR)/up_res!C62),0)</f>
        <v>4.9283993148078773</v>
      </c>
      <c r="E62" s="103">
        <f>IFERROR((($C62*s_TR)/up_res!D62),0)</f>
        <v>0.42207773425893863</v>
      </c>
      <c r="F62" s="103">
        <f>IFERROR((($C62*s_TR)/up_res!E62),0)</f>
        <v>8.5997572764011709E-2</v>
      </c>
      <c r="G62" s="103">
        <f>IFERROR((($C62*s_TR)/up_res!F62),0)</f>
        <v>4.4050951851538364E-5</v>
      </c>
      <c r="H62" s="103">
        <f>IFERROR((($C62*s_TR)/up_res!G62),0)</f>
        <v>5.0144409385237401</v>
      </c>
      <c r="I62" s="103">
        <f>IFERROR((($C62*s_TR)/up_res!H62),0)</f>
        <v>5.3505211000186668</v>
      </c>
      <c r="J62" s="103">
        <f>IFERROR((($C62*s_TR)/up_res!I62),0)</f>
        <v>2.5610973515981738E-4</v>
      </c>
      <c r="K62" s="103">
        <f>IFERROR((($C62*s_TR)/up_res!J62),0)</f>
        <v>2.5610973515981738E-4</v>
      </c>
      <c r="L62" s="103">
        <f>IFERROR((($C62*s_TR)/up_res!K62),0)</f>
        <v>2.5610973515981738E-4</v>
      </c>
      <c r="M62" s="103">
        <f>IFERROR((($C62*s_TR)/up_res!L62),0)</f>
        <v>2.5610973515981738E-4</v>
      </c>
      <c r="N62" s="103">
        <f>IFERROR((($C62*s_TR)/up_res!M62),0)</f>
        <v>2.5610973515981738E-4</v>
      </c>
      <c r="O62" s="103">
        <f>IFERROR((($C62*s_TR)/up_res!N62),0)</f>
        <v>2.2778522575185001E-4</v>
      </c>
      <c r="P62" s="103">
        <f>IFERROR((($C62*s_TR)/up_res!O62),0)</f>
        <v>2.150242579908674E-4</v>
      </c>
      <c r="Q62" s="103">
        <f>IFERROR((($C62*s_TR)/up_res!P62),0)</f>
        <v>2.1256402620607501E-4</v>
      </c>
      <c r="R62" s="103">
        <f>IFERROR((($C62*s_TR)/up_res!Q62),0)</f>
        <v>2.142798131039609E-4</v>
      </c>
      <c r="S62" s="103">
        <f>IFERROR((($C62*s_TR)/up_res!R62),0)</f>
        <v>2.2174889153596706E-4</v>
      </c>
      <c r="T62" s="103">
        <f>IFERROR(IF((($C62*s_TR)/up_res!C62)&lt;0.01,($C62*s_TR)/up_res!C62,1-EXP(-(($C62*s_TR)/up_res!C62))),".")</f>
        <v>0.99276192009904018</v>
      </c>
      <c r="U62" s="103">
        <f>IFERROR(IF((($C62*s_TR)/up_res!D62)&lt;0.01,($C62*s_TR)/up_res!D62,1-EXP(-(($C62*s_TR)/up_res!D62))),".")</f>
        <v>0.34431693162504851</v>
      </c>
      <c r="V62" s="103">
        <f>IFERROR(IF((($C62*s_TR)/up_res!E62)&lt;0.01,($C62*s_TR)/up_res!E62,1-EXP(-(($C62*s_TR)/up_res!E62))),".")</f>
        <v>8.2403541559405324E-2</v>
      </c>
      <c r="W62" s="103">
        <f>IFERROR(IF((($C62*s_TR)/up_res!F62)&lt;0.01,($C62*s_TR)/up_res!F62,1-EXP(-(($C62*s_TR)/up_res!F62))),".")</f>
        <v>4.4050951851538364E-5</v>
      </c>
      <c r="X62" s="103">
        <f>IFERROR(IF((($C62*s_TR)/up_res!G62)&lt;0.01,($C62*s_TR)/up_res!G62,1-EXP(-(($C62*s_TR)/up_res!G62))),".")</f>
        <v>0.99335865608093432</v>
      </c>
      <c r="Y62" s="103">
        <f>IFERROR(IF((($C62*s_TR)/up_res!H62)&lt;0.01,($C62*s_TR)/up_res!H62,1-EXP(-(($C62*s_TR)/up_res!H62))),".")</f>
        <v>0.99525432261760605</v>
      </c>
      <c r="Z62" s="103">
        <f>IFERROR(IF((($C62*s_TR)/up_res!I62)&lt;0.01,($C62*s_TR)/up_res!I62,1-EXP(-(($C62*s_TR)/up_res!I62))),".")</f>
        <v>2.5610973515981738E-4</v>
      </c>
      <c r="AA62" s="103">
        <f>IFERROR(IF((($C62*s_TR)/up_res!J62)&lt;0.01,($C62*s_TR)/up_res!J62,1-EXP(-(($C62*s_TR)/up_res!J62))),".")</f>
        <v>2.5610973515981738E-4</v>
      </c>
      <c r="AB62" s="103">
        <f>IFERROR(IF((($C62*s_TR)/up_res!K62)&lt;0.01,($C62*s_TR)/up_res!K62,1-EXP(-(($C62*s_TR)/up_res!K62))),".")</f>
        <v>2.5610973515981738E-4</v>
      </c>
      <c r="AC62" s="103">
        <f>IFERROR(IF((($C62*s_TR)/up_res!L62)&lt;0.01,($C62*s_TR)/up_res!L62,1-EXP(-(($C62*s_TR)/up_res!L62))),".")</f>
        <v>2.5610973515981738E-4</v>
      </c>
      <c r="AD62" s="103">
        <f>IFERROR(IF((($C62*s_TR)/up_res!M62)&lt;0.01,($C62*s_TR)/up_res!M62,1-EXP(-(($C62*s_TR)/up_res!M62))),".")</f>
        <v>2.5610973515981738E-4</v>
      </c>
      <c r="AE62" s="103">
        <f>IFERROR(IF((($C62*s_TR)/up_res!N62)&lt;0.01,($C62*s_TR)/up_res!N62,1-EXP(-(($C62*s_TR)/up_res!N62))),".")</f>
        <v>2.2778522575185001E-4</v>
      </c>
      <c r="AF62" s="103">
        <f>IFERROR(IF((($C62*s_TR)/up_res!O62)&lt;0.01,($C62*s_TR)/up_res!O62,1-EXP(-(($C62*s_TR)/up_res!O62))),".")</f>
        <v>2.150242579908674E-4</v>
      </c>
      <c r="AG62" s="103">
        <f>IFERROR(IF((($C62*s_TR)/up_res!P62)&lt;0.01,($C62*s_TR)/up_res!P62,1-EXP(-(($C62*s_TR)/up_res!P62))),".")</f>
        <v>2.1256402620607501E-4</v>
      </c>
      <c r="AH62" s="103">
        <f>IFERROR(IF((($C62*s_TR)/up_res!Q62)&lt;0.01,($C62*s_TR)/up_res!Q62,1-EXP(-(($C62*s_TR)/up_res!Q62))),".")</f>
        <v>2.142798131039609E-4</v>
      </c>
      <c r="AI62" s="103">
        <f>IFERROR(IF((($C62*s_TR)/up_res!R62)&lt;0.01,($C62*s_TR)/up_res!R62,1-EXP(-(($C62*s_TR)/up_res!R62))),".")</f>
        <v>2.2174889153596706E-4</v>
      </c>
    </row>
    <row r="63" spans="1:35">
      <c r="A63" s="98" t="s">
        <v>48</v>
      </c>
      <c r="B63" s="98" t="s">
        <v>24</v>
      </c>
      <c r="C63" s="89">
        <v>5</v>
      </c>
      <c r="D63" s="99">
        <f>SUM(D64:D76)</f>
        <v>29445258.559543904</v>
      </c>
      <c r="E63" s="99">
        <f t="shared" ref="E63:S63" si="6">SUM(E64:E76)</f>
        <v>2521749.4004877312</v>
      </c>
      <c r="F63" s="99">
        <f t="shared" si="6"/>
        <v>513801.86624107359</v>
      </c>
      <c r="G63" s="99">
        <f t="shared" si="6"/>
        <v>252.12128424760826</v>
      </c>
      <c r="H63" s="99">
        <f t="shared" si="6"/>
        <v>29959312.547069225</v>
      </c>
      <c r="I63" s="99">
        <f t="shared" si="6"/>
        <v>31967260.081315879</v>
      </c>
      <c r="J63" s="99">
        <f t="shared" si="6"/>
        <v>1435.7210703580079</v>
      </c>
      <c r="K63" s="99">
        <f t="shared" si="6"/>
        <v>1435.7210703580079</v>
      </c>
      <c r="L63" s="99">
        <f t="shared" si="6"/>
        <v>1435.7210703580079</v>
      </c>
      <c r="M63" s="99">
        <f t="shared" si="6"/>
        <v>1435.7210703580079</v>
      </c>
      <c r="N63" s="99">
        <f t="shared" si="6"/>
        <v>1435.7210703580079</v>
      </c>
      <c r="O63" s="99">
        <f t="shared" si="6"/>
        <v>1299.6022165008665</v>
      </c>
      <c r="P63" s="99">
        <f t="shared" si="6"/>
        <v>1310.57825345839</v>
      </c>
      <c r="Q63" s="99">
        <f t="shared" si="6"/>
        <v>1309.0862258015638</v>
      </c>
      <c r="R63" s="99">
        <f t="shared" si="6"/>
        <v>1291.1269713293004</v>
      </c>
      <c r="S63" s="99">
        <f t="shared" si="6"/>
        <v>1269.1579401723916</v>
      </c>
      <c r="T63" s="100">
        <f>IFERROR(IF(D63&lt;0.01,D63,1-EXP(-(D63))),".")</f>
        <v>1</v>
      </c>
      <c r="U63" s="100">
        <f t="shared" ref="U63:AI63" si="7">IFERROR(IF(E63&lt;0.01,E63,1-EXP(-(E63))),".")</f>
        <v>1</v>
      </c>
      <c r="V63" s="100">
        <f t="shared" si="7"/>
        <v>1</v>
      </c>
      <c r="W63" s="100">
        <f t="shared" si="7"/>
        <v>1</v>
      </c>
      <c r="X63" s="100">
        <f t="shared" si="7"/>
        <v>1</v>
      </c>
      <c r="Y63" s="100">
        <f t="shared" si="7"/>
        <v>1</v>
      </c>
      <c r="Z63" s="100">
        <f t="shared" si="7"/>
        <v>1</v>
      </c>
      <c r="AA63" s="100">
        <f t="shared" si="7"/>
        <v>1</v>
      </c>
      <c r="AB63" s="100">
        <f t="shared" si="7"/>
        <v>1</v>
      </c>
      <c r="AC63" s="100">
        <f t="shared" si="7"/>
        <v>1</v>
      </c>
      <c r="AD63" s="100">
        <f t="shared" si="7"/>
        <v>1</v>
      </c>
      <c r="AE63" s="100">
        <f t="shared" si="7"/>
        <v>1</v>
      </c>
      <c r="AF63" s="100">
        <f t="shared" si="7"/>
        <v>1</v>
      </c>
      <c r="AG63" s="100">
        <f t="shared" si="7"/>
        <v>1</v>
      </c>
      <c r="AH63" s="100">
        <f t="shared" si="7"/>
        <v>1</v>
      </c>
      <c r="AI63" s="100">
        <f t="shared" si="7"/>
        <v>1</v>
      </c>
    </row>
    <row r="64" spans="1:35">
      <c r="A64" s="101" t="s">
        <v>319</v>
      </c>
      <c r="B64" s="106">
        <v>1</v>
      </c>
      <c r="C64" s="89">
        <v>5</v>
      </c>
      <c r="D64" s="103">
        <f>IFERROR((($C64*s_TR)/up_res!C64),0)</f>
        <v>3680656.6951515139</v>
      </c>
      <c r="E64" s="103">
        <f>IFERROR((($C64*s_TR)/up_res!D64),0)</f>
        <v>315218.62155260536</v>
      </c>
      <c r="F64" s="103">
        <f>IFERROR((($C64*s_TR)/up_res!E64),0)</f>
        <v>64225.222377902697</v>
      </c>
      <c r="G64" s="103">
        <f>IFERROR((($C64*s_TR)/up_res!F64),0)</f>
        <v>30.777134036648054</v>
      </c>
      <c r="H64" s="103">
        <f>IFERROR((($C64*s_TR)/up_res!G64),0)</f>
        <v>3744912.6946634538</v>
      </c>
      <c r="I64" s="103">
        <f>IFERROR((($C64*s_TR)/up_res!H64),0)</f>
        <v>3995906.0938381562</v>
      </c>
      <c r="J64" s="103">
        <f>IFERROR((($C64*s_TR)/up_res!I64),0)</f>
        <v>175.62328767123287</v>
      </c>
      <c r="K64" s="103">
        <f>IFERROR((($C64*s_TR)/up_res!J64),0)</f>
        <v>175.62328767123287</v>
      </c>
      <c r="L64" s="103">
        <f>IFERROR((($C64*s_TR)/up_res!K64),0)</f>
        <v>175.62328767123287</v>
      </c>
      <c r="M64" s="103">
        <f>IFERROR((($C64*s_TR)/up_res!L64),0)</f>
        <v>175.62328767123287</v>
      </c>
      <c r="N64" s="103">
        <f>IFERROR((($C64*s_TR)/up_res!M64),0)</f>
        <v>175.62328767123287</v>
      </c>
      <c r="O64" s="103">
        <f>IFERROR((($C64*s_TR)/up_res!N64),0)</f>
        <v>165.810502283105</v>
      </c>
      <c r="P64" s="103">
        <f>IFERROR((($C64*s_TR)/up_res!O64),0)</f>
        <v>165.16156240002331</v>
      </c>
      <c r="Q64" s="103">
        <f>IFERROR((($C64*s_TR)/up_res!P64),0)</f>
        <v>163.8337038896459</v>
      </c>
      <c r="R64" s="103">
        <f>IFERROR((($C64*s_TR)/up_res!Q64),0)</f>
        <v>161.70199017834065</v>
      </c>
      <c r="S64" s="103">
        <f>IFERROR((($C64*s_TR)/up_res!R64),0)</f>
        <v>154.92957746478876</v>
      </c>
      <c r="T64" s="103">
        <f>IFERROR(IF((($C64*s_TR)/up_res!C64)&lt;0.01,($C64*s_TR)/up_res!C64,1-EXP(-(($C64*s_TR)/up_res!C64))),".")</f>
        <v>1</v>
      </c>
      <c r="U64" s="103">
        <f>IFERROR(IF((($C64*s_TR)/up_res!D64)&lt;0.01,($C64*s_TR)/up_res!D64,1-EXP(-(($C64*s_TR)/up_res!D64))),".")</f>
        <v>1</v>
      </c>
      <c r="V64" s="103">
        <f>IFERROR(IF((($C64*s_TR)/up_res!E64)&lt;0.01,($C64*s_TR)/up_res!E64,1-EXP(-(($C64*s_TR)/up_res!E64))),".")</f>
        <v>1</v>
      </c>
      <c r="W64" s="103">
        <f>IFERROR(IF((($C64*s_TR)/up_res!F64)&lt;0.01,($C64*s_TR)/up_res!F64,1-EXP(-(($C64*s_TR)/up_res!F64))),".")</f>
        <v>0.99999999999995703</v>
      </c>
      <c r="X64" s="103">
        <f>IFERROR(IF((($C64*s_TR)/up_res!G64)&lt;0.01,($C64*s_TR)/up_res!G64,1-EXP(-(($C64*s_TR)/up_res!G64))),".")</f>
        <v>1</v>
      </c>
      <c r="Y64" s="103">
        <f>IFERROR(IF((($C64*s_TR)/up_res!H64)&lt;0.01,($C64*s_TR)/up_res!H64,1-EXP(-(($C64*s_TR)/up_res!H64))),".")</f>
        <v>1</v>
      </c>
      <c r="Z64" s="103">
        <f>IFERROR(IF((($C64*s_TR)/up_res!I64)&lt;0.01,($C64*s_TR)/up_res!I64,1-EXP(-(($C64*s_TR)/up_res!I64))),".")</f>
        <v>1</v>
      </c>
      <c r="AA64" s="103">
        <f>IFERROR(IF((($C64*s_TR)/up_res!J64)&lt;0.01,($C64*s_TR)/up_res!J64,1-EXP(-(($C64*s_TR)/up_res!J64))),".")</f>
        <v>1</v>
      </c>
      <c r="AB64" s="103">
        <f>IFERROR(IF((($C64*s_TR)/up_res!K64)&lt;0.01,($C64*s_TR)/up_res!K64,1-EXP(-(($C64*s_TR)/up_res!K64))),".")</f>
        <v>1</v>
      </c>
      <c r="AC64" s="103">
        <f>IFERROR(IF((($C64*s_TR)/up_res!L64)&lt;0.01,($C64*s_TR)/up_res!L64,1-EXP(-(($C64*s_TR)/up_res!L64))),".")</f>
        <v>1</v>
      </c>
      <c r="AD64" s="103">
        <f>IFERROR(IF((($C64*s_TR)/up_res!M64)&lt;0.01,($C64*s_TR)/up_res!M64,1-EXP(-(($C64*s_TR)/up_res!M64))),".")</f>
        <v>1</v>
      </c>
      <c r="AE64" s="103">
        <f>IFERROR(IF((($C64*s_TR)/up_res!N64)&lt;0.01,($C64*s_TR)/up_res!N64,1-EXP(-(($C64*s_TR)/up_res!N64))),".")</f>
        <v>1</v>
      </c>
      <c r="AF64" s="103">
        <f>IFERROR(IF((($C64*s_TR)/up_res!O64)&lt;0.01,($C64*s_TR)/up_res!O64,1-EXP(-(($C64*s_TR)/up_res!O64))),".")</f>
        <v>1</v>
      </c>
      <c r="AG64" s="103">
        <f>IFERROR(IF((($C64*s_TR)/up_res!P64)&lt;0.01,($C64*s_TR)/up_res!P64,1-EXP(-(($C64*s_TR)/up_res!P64))),".")</f>
        <v>1</v>
      </c>
      <c r="AH64" s="103">
        <f>IFERROR(IF((($C64*s_TR)/up_res!Q64)&lt;0.01,($C64*s_TR)/up_res!Q64,1-EXP(-(($C64*s_TR)/up_res!Q64))),".")</f>
        <v>1</v>
      </c>
      <c r="AI64" s="103">
        <f>IFERROR(IF((($C64*s_TR)/up_res!R64)&lt;0.01,($C64*s_TR)/up_res!R64,1-EXP(-(($C64*s_TR)/up_res!R64))),".")</f>
        <v>1</v>
      </c>
    </row>
    <row r="65" spans="1:35">
      <c r="A65" s="101" t="s">
        <v>320</v>
      </c>
      <c r="B65" s="106">
        <v>1</v>
      </c>
      <c r="C65" s="89">
        <v>5</v>
      </c>
      <c r="D65" s="103">
        <f>IFERROR((($C65*s_TR)/up_res!C65),0)</f>
        <v>3680656.6951515139</v>
      </c>
      <c r="E65" s="103">
        <f>IFERROR((($C65*s_TR)/up_res!D65),0)</f>
        <v>315218.62155260536</v>
      </c>
      <c r="F65" s="103">
        <f>IFERROR((($C65*s_TR)/up_res!E65),0)</f>
        <v>64225.222377902697</v>
      </c>
      <c r="G65" s="103">
        <f>IFERROR((($C65*s_TR)/up_res!F65),0)</f>
        <v>31.430621129207022</v>
      </c>
      <c r="H65" s="103">
        <f>IFERROR((($C65*s_TR)/up_res!G65),0)</f>
        <v>3744913.3481505453</v>
      </c>
      <c r="I65" s="103">
        <f>IFERROR((($C65*s_TR)/up_res!H65),0)</f>
        <v>3995906.7473252481</v>
      </c>
      <c r="J65" s="103">
        <f>IFERROR((($C65*s_TR)/up_res!I65),0)</f>
        <v>170.52511415525112</v>
      </c>
      <c r="K65" s="103">
        <f>IFERROR((($C65*s_TR)/up_res!J65),0)</f>
        <v>170.52511415525112</v>
      </c>
      <c r="L65" s="103">
        <f>IFERROR((($C65*s_TR)/up_res!K65),0)</f>
        <v>170.52511415525112</v>
      </c>
      <c r="M65" s="103">
        <f>IFERROR((($C65*s_TR)/up_res!L65),0)</f>
        <v>170.52511415525112</v>
      </c>
      <c r="N65" s="103">
        <f>IFERROR((($C65*s_TR)/up_res!M65),0)</f>
        <v>170.52511415525112</v>
      </c>
      <c r="O65" s="103">
        <f>IFERROR((($C65*s_TR)/up_res!N65),0)</f>
        <v>158.21917808219175</v>
      </c>
      <c r="P65" s="103">
        <f>IFERROR((($C65*s_TR)/up_res!O65),0)</f>
        <v>158.21917808219175</v>
      </c>
      <c r="Q65" s="103">
        <f>IFERROR((($C65*s_TR)/up_res!P65),0)</f>
        <v>158.21917808219175</v>
      </c>
      <c r="R65" s="103">
        <f>IFERROR((($C65*s_TR)/up_res!Q65),0)</f>
        <v>158.21917808219175</v>
      </c>
      <c r="S65" s="103">
        <f>IFERROR((($C65*s_TR)/up_res!R65),0)</f>
        <v>158.21917808219175</v>
      </c>
      <c r="T65" s="103">
        <f>IFERROR(IF((($C65*s_TR)/up_res!C65)&lt;0.01,($C65*s_TR)/up_res!C65,1-EXP(-(($C65*s_TR)/up_res!C65))),".")</f>
        <v>1</v>
      </c>
      <c r="U65" s="103">
        <f>IFERROR(IF((($C65*s_TR)/up_res!D65)&lt;0.01,($C65*s_TR)/up_res!D65,1-EXP(-(($C65*s_TR)/up_res!D65))),".")</f>
        <v>1</v>
      </c>
      <c r="V65" s="103">
        <f>IFERROR(IF((($C65*s_TR)/up_res!E65)&lt;0.01,($C65*s_TR)/up_res!E65,1-EXP(-(($C65*s_TR)/up_res!E65))),".")</f>
        <v>1</v>
      </c>
      <c r="W65" s="103">
        <f>IFERROR(IF((($C65*s_TR)/up_res!F65)&lt;0.01,($C65*s_TR)/up_res!F65,1-EXP(-(($C65*s_TR)/up_res!F65))),".")</f>
        <v>0.99999999999997757</v>
      </c>
      <c r="X65" s="103">
        <f>IFERROR(IF((($C65*s_TR)/up_res!G65)&lt;0.01,($C65*s_TR)/up_res!G65,1-EXP(-(($C65*s_TR)/up_res!G65))),".")</f>
        <v>1</v>
      </c>
      <c r="Y65" s="103">
        <f>IFERROR(IF((($C65*s_TR)/up_res!H65)&lt;0.01,($C65*s_TR)/up_res!H65,1-EXP(-(($C65*s_TR)/up_res!H65))),".")</f>
        <v>1</v>
      </c>
      <c r="Z65" s="103">
        <f>IFERROR(IF((($C65*s_TR)/up_res!I65)&lt;0.01,($C65*s_TR)/up_res!I65,1-EXP(-(($C65*s_TR)/up_res!I65))),".")</f>
        <v>1</v>
      </c>
      <c r="AA65" s="103">
        <f>IFERROR(IF((($C65*s_TR)/up_res!J65)&lt;0.01,($C65*s_TR)/up_res!J65,1-EXP(-(($C65*s_TR)/up_res!J65))),".")</f>
        <v>1</v>
      </c>
      <c r="AB65" s="103">
        <f>IFERROR(IF((($C65*s_TR)/up_res!K65)&lt;0.01,($C65*s_TR)/up_res!K65,1-EXP(-(($C65*s_TR)/up_res!K65))),".")</f>
        <v>1</v>
      </c>
      <c r="AC65" s="103">
        <f>IFERROR(IF((($C65*s_TR)/up_res!L65)&lt;0.01,($C65*s_TR)/up_res!L65,1-EXP(-(($C65*s_TR)/up_res!L65))),".")</f>
        <v>1</v>
      </c>
      <c r="AD65" s="103">
        <f>IFERROR(IF((($C65*s_TR)/up_res!M65)&lt;0.01,($C65*s_TR)/up_res!M65,1-EXP(-(($C65*s_TR)/up_res!M65))),".")</f>
        <v>1</v>
      </c>
      <c r="AE65" s="103">
        <f>IFERROR(IF((($C65*s_TR)/up_res!N65)&lt;0.01,($C65*s_TR)/up_res!N65,1-EXP(-(($C65*s_TR)/up_res!N65))),".")</f>
        <v>1</v>
      </c>
      <c r="AF65" s="103">
        <f>IFERROR(IF((($C65*s_TR)/up_res!O65)&lt;0.01,($C65*s_TR)/up_res!O65,1-EXP(-(($C65*s_TR)/up_res!O65))),".")</f>
        <v>1</v>
      </c>
      <c r="AG65" s="103">
        <f>IFERROR(IF((($C65*s_TR)/up_res!P65)&lt;0.01,($C65*s_TR)/up_res!P65,1-EXP(-(($C65*s_TR)/up_res!P65))),".")</f>
        <v>1</v>
      </c>
      <c r="AH65" s="103">
        <f>IFERROR(IF((($C65*s_TR)/up_res!Q65)&lt;0.01,($C65*s_TR)/up_res!Q65,1-EXP(-(($C65*s_TR)/up_res!Q65))),".")</f>
        <v>1</v>
      </c>
      <c r="AI65" s="103">
        <f>IFERROR(IF((($C65*s_TR)/up_res!R65)&lt;0.01,($C65*s_TR)/up_res!R65,1-EXP(-(($C65*s_TR)/up_res!R65))),".")</f>
        <v>1</v>
      </c>
    </row>
    <row r="66" spans="1:35">
      <c r="A66" s="101" t="s">
        <v>321</v>
      </c>
      <c r="B66" s="106">
        <v>0.99980000000000002</v>
      </c>
      <c r="C66" s="89">
        <v>5</v>
      </c>
      <c r="D66" s="103">
        <f>IFERROR((($C66*s_TR)/up_res!C66),0)</f>
        <v>3679920.5638124836</v>
      </c>
      <c r="E66" s="103">
        <f>IFERROR((($C66*s_TR)/up_res!D66),0)</f>
        <v>315155.57782829489</v>
      </c>
      <c r="F66" s="103">
        <f>IFERROR((($C66*s_TR)/up_res!E66),0)</f>
        <v>64212.377333427117</v>
      </c>
      <c r="G66" s="103">
        <f>IFERROR((($C66*s_TR)/up_res!F66),0)</f>
        <v>31.483182074278893</v>
      </c>
      <c r="H66" s="103">
        <f>IFERROR((($C66*s_TR)/up_res!G66),0)</f>
        <v>3744164.4243279849</v>
      </c>
      <c r="I66" s="103">
        <f>IFERROR((($C66*s_TR)/up_res!H66),0)</f>
        <v>3995107.6248228527</v>
      </c>
      <c r="J66" s="103">
        <f>IFERROR((($C66*s_TR)/up_res!I66),0)</f>
        <v>182.44295616438359</v>
      </c>
      <c r="K66" s="103">
        <f>IFERROR((($C66*s_TR)/up_res!J66),0)</f>
        <v>182.44295616438359</v>
      </c>
      <c r="L66" s="103">
        <f>IFERROR((($C66*s_TR)/up_res!K66),0)</f>
        <v>182.44295616438359</v>
      </c>
      <c r="M66" s="103">
        <f>IFERROR((($C66*s_TR)/up_res!L66),0)</f>
        <v>182.44295616438359</v>
      </c>
      <c r="N66" s="103">
        <f>IFERROR((($C66*s_TR)/up_res!M66),0)</f>
        <v>182.44295616438359</v>
      </c>
      <c r="O66" s="103">
        <f>IFERROR((($C66*s_TR)/up_res!N66),0)</f>
        <v>162.47085683588509</v>
      </c>
      <c r="P66" s="103">
        <f>IFERROR((($C66*s_TR)/up_res!O66),0)</f>
        <v>162.68382074970793</v>
      </c>
      <c r="Q66" s="103">
        <f>IFERROR((($C66*s_TR)/up_res!P66),0)</f>
        <v>163.40552582762555</v>
      </c>
      <c r="R66" s="103">
        <f>IFERROR((($C66*s_TR)/up_res!Q66),0)</f>
        <v>154.52578576864539</v>
      </c>
      <c r="S66" s="103">
        <f>IFERROR((($C66*s_TR)/up_res!R66),0)</f>
        <v>158.48376558411576</v>
      </c>
      <c r="T66" s="103">
        <f>IFERROR(IF((($C66*s_TR)/up_res!C66)&lt;0.01,($C66*s_TR)/up_res!C66,1-EXP(-(($C66*s_TR)/up_res!C66))),".")</f>
        <v>1</v>
      </c>
      <c r="U66" s="103">
        <f>IFERROR(IF((($C66*s_TR)/up_res!D66)&lt;0.01,($C66*s_TR)/up_res!D66,1-EXP(-(($C66*s_TR)/up_res!D66))),".")</f>
        <v>1</v>
      </c>
      <c r="V66" s="103">
        <f>IFERROR(IF((($C66*s_TR)/up_res!E66)&lt;0.01,($C66*s_TR)/up_res!E66,1-EXP(-(($C66*s_TR)/up_res!E66))),".")</f>
        <v>1</v>
      </c>
      <c r="W66" s="103">
        <f>IFERROR(IF((($C66*s_TR)/up_res!F66)&lt;0.01,($C66*s_TR)/up_res!F66,1-EXP(-(($C66*s_TR)/up_res!F66))),".")</f>
        <v>0.99999999999997879</v>
      </c>
      <c r="X66" s="103">
        <f>IFERROR(IF((($C66*s_TR)/up_res!G66)&lt;0.01,($C66*s_TR)/up_res!G66,1-EXP(-(($C66*s_TR)/up_res!G66))),".")</f>
        <v>1</v>
      </c>
      <c r="Y66" s="103">
        <f>IFERROR(IF((($C66*s_TR)/up_res!H66)&lt;0.01,($C66*s_TR)/up_res!H66,1-EXP(-(($C66*s_TR)/up_res!H66))),".")</f>
        <v>1</v>
      </c>
      <c r="Z66" s="103">
        <f>IFERROR(IF((($C66*s_TR)/up_res!I66)&lt;0.01,($C66*s_TR)/up_res!I66,1-EXP(-(($C66*s_TR)/up_res!I66))),".")</f>
        <v>1</v>
      </c>
      <c r="AA66" s="103">
        <f>IFERROR(IF((($C66*s_TR)/up_res!J66)&lt;0.01,($C66*s_TR)/up_res!J66,1-EXP(-(($C66*s_TR)/up_res!J66))),".")</f>
        <v>1</v>
      </c>
      <c r="AB66" s="103">
        <f>IFERROR(IF((($C66*s_TR)/up_res!K66)&lt;0.01,($C66*s_TR)/up_res!K66,1-EXP(-(($C66*s_TR)/up_res!K66))),".")</f>
        <v>1</v>
      </c>
      <c r="AC66" s="103">
        <f>IFERROR(IF((($C66*s_TR)/up_res!L66)&lt;0.01,($C66*s_TR)/up_res!L66,1-EXP(-(($C66*s_TR)/up_res!L66))),".")</f>
        <v>1</v>
      </c>
      <c r="AD66" s="103">
        <f>IFERROR(IF((($C66*s_TR)/up_res!M66)&lt;0.01,($C66*s_TR)/up_res!M66,1-EXP(-(($C66*s_TR)/up_res!M66))),".")</f>
        <v>1</v>
      </c>
      <c r="AE66" s="103">
        <f>IFERROR(IF((($C66*s_TR)/up_res!N66)&lt;0.01,($C66*s_TR)/up_res!N66,1-EXP(-(($C66*s_TR)/up_res!N66))),".")</f>
        <v>1</v>
      </c>
      <c r="AF66" s="103">
        <f>IFERROR(IF((($C66*s_TR)/up_res!O66)&lt;0.01,($C66*s_TR)/up_res!O66,1-EXP(-(($C66*s_TR)/up_res!O66))),".")</f>
        <v>1</v>
      </c>
      <c r="AG66" s="103">
        <f>IFERROR(IF((($C66*s_TR)/up_res!P66)&lt;0.01,($C66*s_TR)/up_res!P66,1-EXP(-(($C66*s_TR)/up_res!P66))),".")</f>
        <v>1</v>
      </c>
      <c r="AH66" s="103">
        <f>IFERROR(IF((($C66*s_TR)/up_res!Q66)&lt;0.01,($C66*s_TR)/up_res!Q66,1-EXP(-(($C66*s_TR)/up_res!Q66))),".")</f>
        <v>1</v>
      </c>
      <c r="AI66" s="103">
        <f>IFERROR(IF((($C66*s_TR)/up_res!R66)&lt;0.01,($C66*s_TR)/up_res!R66,1-EXP(-(($C66*s_TR)/up_res!R66))),".")</f>
        <v>1</v>
      </c>
    </row>
    <row r="67" spans="1:35">
      <c r="A67" s="101" t="s">
        <v>322</v>
      </c>
      <c r="B67" s="106">
        <v>2.0000000000000001E-4</v>
      </c>
      <c r="C67" s="89">
        <v>5</v>
      </c>
      <c r="D67" s="103">
        <f>IFERROR((($C67*s_TR)/up_res!C67),0)</f>
        <v>736.1313390303028</v>
      </c>
      <c r="E67" s="103">
        <f>IFERROR((($C67*s_TR)/up_res!D67),0)</f>
        <v>63.043724310521085</v>
      </c>
      <c r="F67" s="103">
        <f>IFERROR((($C67*s_TR)/up_res!E67),0)</f>
        <v>12.845044475580538</v>
      </c>
      <c r="G67" s="103">
        <f>IFERROR((($C67*s_TR)/up_res!F67),0)</f>
        <v>6.2861242258414043E-3</v>
      </c>
      <c r="H67" s="103">
        <f>IFERROR((($C67*s_TR)/up_res!G67),0)</f>
        <v>748.98266963010917</v>
      </c>
      <c r="I67" s="103">
        <f>IFERROR((($C67*s_TR)/up_res!H67),0)</f>
        <v>799.18134946504972</v>
      </c>
      <c r="J67" s="103">
        <f>IFERROR((($C67*s_TR)/up_res!I67),0)</f>
        <v>4.2051141552511412E-2</v>
      </c>
      <c r="K67" s="103">
        <f>IFERROR((($C67*s_TR)/up_res!J67),0)</f>
        <v>4.2051141552511412E-2</v>
      </c>
      <c r="L67" s="103">
        <f>IFERROR((($C67*s_TR)/up_res!K67),0)</f>
        <v>4.2051141552511412E-2</v>
      </c>
      <c r="M67" s="103">
        <f>IFERROR((($C67*s_TR)/up_res!L67),0)</f>
        <v>4.2051141552511412E-2</v>
      </c>
      <c r="N67" s="103">
        <f>IFERROR((($C67*s_TR)/up_res!M67),0)</f>
        <v>4.2051141552511412E-2</v>
      </c>
      <c r="O67" s="103">
        <f>IFERROR((($C67*s_TR)/up_res!N67),0)</f>
        <v>3.1643835616438354E-2</v>
      </c>
      <c r="P67" s="103">
        <f>IFERROR((($C67*s_TR)/up_res!O67),0)</f>
        <v>3.1643835616438354E-2</v>
      </c>
      <c r="Q67" s="103">
        <f>IFERROR((($C67*s_TR)/up_res!P67),0)</f>
        <v>3.1643835616438354E-2</v>
      </c>
      <c r="R67" s="103">
        <f>IFERROR((($C67*s_TR)/up_res!Q67),0)</f>
        <v>3.1643835616438354E-2</v>
      </c>
      <c r="S67" s="103">
        <f>IFERROR((($C67*s_TR)/up_res!R67),0)</f>
        <v>3.1643835616438354E-2</v>
      </c>
      <c r="T67" s="103">
        <f>IFERROR(IF((($C67*s_TR)/up_res!C67)&lt;0.01,($C67*s_TR)/up_res!C67,1-EXP(-(($C67*s_TR)/up_res!C67))),".")</f>
        <v>1</v>
      </c>
      <c r="U67" s="103">
        <f>IFERROR(IF((($C67*s_TR)/up_res!D67)&lt;0.01,($C67*s_TR)/up_res!D67,1-EXP(-(($C67*s_TR)/up_res!D67))),".")</f>
        <v>1</v>
      </c>
      <c r="V67" s="103">
        <f>IFERROR(IF((($C67*s_TR)/up_res!E67)&lt;0.01,($C67*s_TR)/up_res!E67,1-EXP(-(($C67*s_TR)/up_res!E67))),".")</f>
        <v>0.99999736082575463</v>
      </c>
      <c r="W67" s="103">
        <f>IFERROR(IF((($C67*s_TR)/up_res!F67)&lt;0.01,($C67*s_TR)/up_res!F67,1-EXP(-(($C67*s_TR)/up_res!F67))),".")</f>
        <v>6.2861242258414043E-3</v>
      </c>
      <c r="X67" s="103">
        <f>IFERROR(IF((($C67*s_TR)/up_res!G67)&lt;0.01,($C67*s_TR)/up_res!G67,1-EXP(-(($C67*s_TR)/up_res!G67))),".")</f>
        <v>1</v>
      </c>
      <c r="Y67" s="103">
        <f>IFERROR(IF((($C67*s_TR)/up_res!H67)&lt;0.01,($C67*s_TR)/up_res!H67,1-EXP(-(($C67*s_TR)/up_res!H67))),".")</f>
        <v>1</v>
      </c>
      <c r="Z67" s="103">
        <f>IFERROR(IF((($C67*s_TR)/up_res!I67)&lt;0.01,($C67*s_TR)/up_res!I67,1-EXP(-(($C67*s_TR)/up_res!I67))),".")</f>
        <v>4.1179256262829589E-2</v>
      </c>
      <c r="AA67" s="103">
        <f>IFERROR(IF((($C67*s_TR)/up_res!J67)&lt;0.01,($C67*s_TR)/up_res!J67,1-EXP(-(($C67*s_TR)/up_res!J67))),".")</f>
        <v>4.1179256262829589E-2</v>
      </c>
      <c r="AB67" s="103">
        <f>IFERROR(IF((($C67*s_TR)/up_res!K67)&lt;0.01,($C67*s_TR)/up_res!K67,1-EXP(-(($C67*s_TR)/up_res!K67))),".")</f>
        <v>4.1179256262829589E-2</v>
      </c>
      <c r="AC67" s="103">
        <f>IFERROR(IF((($C67*s_TR)/up_res!L67)&lt;0.01,($C67*s_TR)/up_res!L67,1-EXP(-(($C67*s_TR)/up_res!L67))),".")</f>
        <v>4.1179256262829589E-2</v>
      </c>
      <c r="AD67" s="103">
        <f>IFERROR(IF((($C67*s_TR)/up_res!M67)&lt;0.01,($C67*s_TR)/up_res!M67,1-EXP(-(($C67*s_TR)/up_res!M67))),".")</f>
        <v>4.1179256262829589E-2</v>
      </c>
      <c r="AE67" s="103">
        <f>IFERROR(IF((($C67*s_TR)/up_res!N67)&lt;0.01,($C67*s_TR)/up_res!N67,1-EXP(-(($C67*s_TR)/up_res!N67))),".")</f>
        <v>3.1148408934711491E-2</v>
      </c>
      <c r="AF67" s="103">
        <f>IFERROR(IF((($C67*s_TR)/up_res!O67)&lt;0.01,($C67*s_TR)/up_res!O67,1-EXP(-(($C67*s_TR)/up_res!O67))),".")</f>
        <v>3.1148408934711491E-2</v>
      </c>
      <c r="AG67" s="103">
        <f>IFERROR(IF((($C67*s_TR)/up_res!P67)&lt;0.01,($C67*s_TR)/up_res!P67,1-EXP(-(($C67*s_TR)/up_res!P67))),".")</f>
        <v>3.1148408934711491E-2</v>
      </c>
      <c r="AH67" s="103">
        <f>IFERROR(IF((($C67*s_TR)/up_res!Q67)&lt;0.01,($C67*s_TR)/up_res!Q67,1-EXP(-(($C67*s_TR)/up_res!Q67))),".")</f>
        <v>3.1148408934711491E-2</v>
      </c>
      <c r="AI67" s="103">
        <f>IFERROR(IF((($C67*s_TR)/up_res!R67)&lt;0.01,($C67*s_TR)/up_res!R67,1-EXP(-(($C67*s_TR)/up_res!R67))),".")</f>
        <v>3.1148408934711491E-2</v>
      </c>
    </row>
    <row r="68" spans="1:35">
      <c r="A68" s="101" t="s">
        <v>323</v>
      </c>
      <c r="B68" s="106">
        <v>0.99999979999999999</v>
      </c>
      <c r="C68" s="89">
        <v>5</v>
      </c>
      <c r="D68" s="103">
        <f>IFERROR((($C68*s_TR)/up_res!C68),0)</f>
        <v>3680655.959020175</v>
      </c>
      <c r="E68" s="103">
        <f>IFERROR((($C68*s_TR)/up_res!D68),0)</f>
        <v>315218.55850888108</v>
      </c>
      <c r="F68" s="103">
        <f>IFERROR((($C68*s_TR)/up_res!E68),0)</f>
        <v>64225.209532858222</v>
      </c>
      <c r="G68" s="103">
        <f>IFERROR((($C68*s_TR)/up_res!F68),0)</f>
        <v>30.238125391041695</v>
      </c>
      <c r="H68" s="103">
        <f>IFERROR((($C68*s_TR)/up_res!G68),0)</f>
        <v>3744911.4066784251</v>
      </c>
      <c r="I68" s="103">
        <f>IFERROR((($C68*s_TR)/up_res!H68),0)</f>
        <v>3995904.7556544482</v>
      </c>
      <c r="J68" s="103">
        <f>IFERROR((($C68*s_TR)/up_res!I68),0)</f>
        <v>166.13010376027398</v>
      </c>
      <c r="K68" s="103">
        <f>IFERROR((($C68*s_TR)/up_res!J68),0)</f>
        <v>166.13010376027398</v>
      </c>
      <c r="L68" s="103">
        <f>IFERROR((($C68*s_TR)/up_res!K68),0)</f>
        <v>166.13010376027398</v>
      </c>
      <c r="M68" s="103">
        <f>IFERROR((($C68*s_TR)/up_res!L68),0)</f>
        <v>166.13010376027398</v>
      </c>
      <c r="N68" s="103">
        <f>IFERROR((($C68*s_TR)/up_res!M68),0)</f>
        <v>166.13010376027398</v>
      </c>
      <c r="O68" s="103">
        <f>IFERROR((($C68*s_TR)/up_res!N68),0)</f>
        <v>165.66654141960447</v>
      </c>
      <c r="P68" s="103">
        <f>IFERROR((($C68*s_TR)/up_res!O68),0)</f>
        <v>164.29817906371346</v>
      </c>
      <c r="Q68" s="103">
        <f>IFERROR((($C68*s_TR)/up_res!P68),0)</f>
        <v>166.04748633232714</v>
      </c>
      <c r="R68" s="103">
        <f>IFERROR((($C68*s_TR)/up_res!Q68),0)</f>
        <v>164.81161087328763</v>
      </c>
      <c r="S68" s="103">
        <f>IFERROR((($C68*s_TR)/up_res!R68),0)</f>
        <v>152.21625199354045</v>
      </c>
      <c r="T68" s="103">
        <f>IFERROR(IF((($C68*s_TR)/up_res!C68)&lt;0.01,($C68*s_TR)/up_res!C68,1-EXP(-(($C68*s_TR)/up_res!C68))),".")</f>
        <v>1</v>
      </c>
      <c r="U68" s="103">
        <f>IFERROR(IF((($C68*s_TR)/up_res!D68)&lt;0.01,($C68*s_TR)/up_res!D68,1-EXP(-(($C68*s_TR)/up_res!D68))),".")</f>
        <v>1</v>
      </c>
      <c r="V68" s="103">
        <f>IFERROR(IF((($C68*s_TR)/up_res!E68)&lt;0.01,($C68*s_TR)/up_res!E68,1-EXP(-(($C68*s_TR)/up_res!E68))),".")</f>
        <v>1</v>
      </c>
      <c r="W68" s="103">
        <f>IFERROR(IF((($C68*s_TR)/up_res!F68)&lt;0.01,($C68*s_TR)/up_res!F68,1-EXP(-(($C68*s_TR)/up_res!F68))),".")</f>
        <v>0.99999999999992628</v>
      </c>
      <c r="X68" s="103">
        <f>IFERROR(IF((($C68*s_TR)/up_res!G68)&lt;0.01,($C68*s_TR)/up_res!G68,1-EXP(-(($C68*s_TR)/up_res!G68))),".")</f>
        <v>1</v>
      </c>
      <c r="Y68" s="103">
        <f>IFERROR(IF((($C68*s_TR)/up_res!H68)&lt;0.01,($C68*s_TR)/up_res!H68,1-EXP(-(($C68*s_TR)/up_res!H68))),".")</f>
        <v>1</v>
      </c>
      <c r="Z68" s="103">
        <f>IFERROR(IF((($C68*s_TR)/up_res!I68)&lt;0.01,($C68*s_TR)/up_res!I68,1-EXP(-(($C68*s_TR)/up_res!I68))),".")</f>
        <v>1</v>
      </c>
      <c r="AA68" s="103">
        <f>IFERROR(IF((($C68*s_TR)/up_res!J68)&lt;0.01,($C68*s_TR)/up_res!J68,1-EXP(-(($C68*s_TR)/up_res!J68))),".")</f>
        <v>1</v>
      </c>
      <c r="AB68" s="103">
        <f>IFERROR(IF((($C68*s_TR)/up_res!K68)&lt;0.01,($C68*s_TR)/up_res!K68,1-EXP(-(($C68*s_TR)/up_res!K68))),".")</f>
        <v>1</v>
      </c>
      <c r="AC68" s="103">
        <f>IFERROR(IF((($C68*s_TR)/up_res!L68)&lt;0.01,($C68*s_TR)/up_res!L68,1-EXP(-(($C68*s_TR)/up_res!L68))),".")</f>
        <v>1</v>
      </c>
      <c r="AD68" s="103">
        <f>IFERROR(IF((($C68*s_TR)/up_res!M68)&lt;0.01,($C68*s_TR)/up_res!M68,1-EXP(-(($C68*s_TR)/up_res!M68))),".")</f>
        <v>1</v>
      </c>
      <c r="AE68" s="103">
        <f>IFERROR(IF((($C68*s_TR)/up_res!N68)&lt;0.01,($C68*s_TR)/up_res!N68,1-EXP(-(($C68*s_TR)/up_res!N68))),".")</f>
        <v>1</v>
      </c>
      <c r="AF68" s="103">
        <f>IFERROR(IF((($C68*s_TR)/up_res!O68)&lt;0.01,($C68*s_TR)/up_res!O68,1-EXP(-(($C68*s_TR)/up_res!O68))),".")</f>
        <v>1</v>
      </c>
      <c r="AG68" s="103">
        <f>IFERROR(IF((($C68*s_TR)/up_res!P68)&lt;0.01,($C68*s_TR)/up_res!P68,1-EXP(-(($C68*s_TR)/up_res!P68))),".")</f>
        <v>1</v>
      </c>
      <c r="AH68" s="103">
        <f>IFERROR(IF((($C68*s_TR)/up_res!Q68)&lt;0.01,($C68*s_TR)/up_res!Q68,1-EXP(-(($C68*s_TR)/up_res!Q68))),".")</f>
        <v>1</v>
      </c>
      <c r="AI68" s="103">
        <f>IFERROR(IF((($C68*s_TR)/up_res!R68)&lt;0.01,($C68*s_TR)/up_res!R68,1-EXP(-(($C68*s_TR)/up_res!R68))),".")</f>
        <v>1</v>
      </c>
    </row>
    <row r="69" spans="1:35">
      <c r="A69" s="101" t="s">
        <v>324</v>
      </c>
      <c r="B69" s="106">
        <v>1.9999999999999999E-7</v>
      </c>
      <c r="C69" s="89">
        <v>5</v>
      </c>
      <c r="D69" s="103">
        <f>IFERROR((($C69*s_TR)/up_res!C69),0)</f>
        <v>0.7361313390303027</v>
      </c>
      <c r="E69" s="103">
        <f>IFERROR((($C69*s_TR)/up_res!D69),0)</f>
        <v>6.3043724310521077E-2</v>
      </c>
      <c r="F69" s="103">
        <f>IFERROR((($C69*s_TR)/up_res!E69),0)</f>
        <v>1.2845044475580538E-2</v>
      </c>
      <c r="G69" s="103">
        <f>IFERROR((($C69*s_TR)/up_res!F69),0)</f>
        <v>6.1888705458354205E-6</v>
      </c>
      <c r="H69" s="103">
        <f>IFERROR((($C69*s_TR)/up_res!G69),0)</f>
        <v>0.74898257237642918</v>
      </c>
      <c r="I69" s="103">
        <f>IFERROR((($C69*s_TR)/up_res!H69),0)</f>
        <v>0.7991812522113696</v>
      </c>
      <c r="J69" s="103">
        <f>IFERROR((($C69*s_TR)/up_res!I69),0)</f>
        <v>3.4773059360730585E-5</v>
      </c>
      <c r="K69" s="103">
        <f>IFERROR((($C69*s_TR)/up_res!J69),0)</f>
        <v>3.4773059360730585E-5</v>
      </c>
      <c r="L69" s="103">
        <f>IFERROR((($C69*s_TR)/up_res!K69),0)</f>
        <v>3.4773059360730585E-5</v>
      </c>
      <c r="M69" s="103">
        <f>IFERROR((($C69*s_TR)/up_res!L69),0)</f>
        <v>3.4773059360730585E-5</v>
      </c>
      <c r="N69" s="103">
        <f>IFERROR((($C69*s_TR)/up_res!M69),0)</f>
        <v>3.4773059360730585E-5</v>
      </c>
      <c r="O69" s="103">
        <f>IFERROR((($C69*s_TR)/up_res!N69),0)</f>
        <v>3.2115252161934637E-5</v>
      </c>
      <c r="P69" s="103">
        <f>IFERROR((($C69*s_TR)/up_res!O69),0)</f>
        <v>3.2835201328352E-5</v>
      </c>
      <c r="Q69" s="103">
        <f>IFERROR((($C69*s_TR)/up_res!P69),0)</f>
        <v>3.2316705436374619E-5</v>
      </c>
      <c r="R69" s="103">
        <f>IFERROR((($C69*s_TR)/up_res!Q69),0)</f>
        <v>3.3577625570776245E-5</v>
      </c>
      <c r="S69" s="103">
        <f>IFERROR((($C69*s_TR)/up_res!R69),0)</f>
        <v>3.1154268539390791E-5</v>
      </c>
      <c r="T69" s="103">
        <f>IFERROR(IF((($C69*s_TR)/up_res!C69)&lt;0.01,($C69*s_TR)/up_res!C69,1-EXP(-(($C69*s_TR)/up_res!C69))),".")</f>
        <v>0.52103671751554603</v>
      </c>
      <c r="U69" s="103">
        <f>IFERROR(IF((($C69*s_TR)/up_res!D69)&lt;0.01,($C69*s_TR)/up_res!D69,1-EXP(-(($C69*s_TR)/up_res!D69))),".")</f>
        <v>6.109758006934185E-2</v>
      </c>
      <c r="V69" s="103">
        <f>IFERROR(IF((($C69*s_TR)/up_res!E69)&lt;0.01,($C69*s_TR)/up_res!E69,1-EXP(-(($C69*s_TR)/up_res!E69))),".")</f>
        <v>1.276289898876759E-2</v>
      </c>
      <c r="W69" s="103">
        <f>IFERROR(IF((($C69*s_TR)/up_res!F69)&lt;0.01,($C69*s_TR)/up_res!F69,1-EXP(-(($C69*s_TR)/up_res!F69))),".")</f>
        <v>6.1888705458354205E-6</v>
      </c>
      <c r="X69" s="103">
        <f>IFERROR(IF((($C69*s_TR)/up_res!G69)&lt;0.01,($C69*s_TR)/up_res!G69,1-EXP(-(($C69*s_TR)/up_res!G69))),".")</f>
        <v>0.52715260390960161</v>
      </c>
      <c r="Y69" s="103">
        <f>IFERROR(IF((($C69*s_TR)/up_res!H69)&lt;0.01,($C69*s_TR)/up_res!H69,1-EXP(-(($C69*s_TR)/up_res!H69))),".")</f>
        <v>0.55030299814255634</v>
      </c>
      <c r="Z69" s="103">
        <f>IFERROR(IF((($C69*s_TR)/up_res!I69)&lt;0.01,($C69*s_TR)/up_res!I69,1-EXP(-(($C69*s_TR)/up_res!I69))),".")</f>
        <v>3.4773059360730585E-5</v>
      </c>
      <c r="AA69" s="103">
        <f>IFERROR(IF((($C69*s_TR)/up_res!J69)&lt;0.01,($C69*s_TR)/up_res!J69,1-EXP(-(($C69*s_TR)/up_res!J69))),".")</f>
        <v>3.4773059360730585E-5</v>
      </c>
      <c r="AB69" s="103">
        <f>IFERROR(IF((($C69*s_TR)/up_res!K69)&lt;0.01,($C69*s_TR)/up_res!K69,1-EXP(-(($C69*s_TR)/up_res!K69))),".")</f>
        <v>3.4773059360730585E-5</v>
      </c>
      <c r="AC69" s="103">
        <f>IFERROR(IF((($C69*s_TR)/up_res!L69)&lt;0.01,($C69*s_TR)/up_res!L69,1-EXP(-(($C69*s_TR)/up_res!L69))),".")</f>
        <v>3.4773059360730585E-5</v>
      </c>
      <c r="AD69" s="103">
        <f>IFERROR(IF((($C69*s_TR)/up_res!M69)&lt;0.01,($C69*s_TR)/up_res!M69,1-EXP(-(($C69*s_TR)/up_res!M69))),".")</f>
        <v>3.4773059360730585E-5</v>
      </c>
      <c r="AE69" s="103">
        <f>IFERROR(IF((($C69*s_TR)/up_res!N69)&lt;0.01,($C69*s_TR)/up_res!N69,1-EXP(-(($C69*s_TR)/up_res!N69))),".")</f>
        <v>3.2115252161934637E-5</v>
      </c>
      <c r="AF69" s="103">
        <f>IFERROR(IF((($C69*s_TR)/up_res!O69)&lt;0.01,($C69*s_TR)/up_res!O69,1-EXP(-(($C69*s_TR)/up_res!O69))),".")</f>
        <v>3.2835201328352E-5</v>
      </c>
      <c r="AG69" s="103">
        <f>IFERROR(IF((($C69*s_TR)/up_res!P69)&lt;0.01,($C69*s_TR)/up_res!P69,1-EXP(-(($C69*s_TR)/up_res!P69))),".")</f>
        <v>3.2316705436374619E-5</v>
      </c>
      <c r="AH69" s="103">
        <f>IFERROR(IF((($C69*s_TR)/up_res!Q69)&lt;0.01,($C69*s_TR)/up_res!Q69,1-EXP(-(($C69*s_TR)/up_res!Q69))),".")</f>
        <v>3.3577625570776245E-5</v>
      </c>
      <c r="AI69" s="103">
        <f>IFERROR(IF((($C69*s_TR)/up_res!R69)&lt;0.01,($C69*s_TR)/up_res!R69,1-EXP(-(($C69*s_TR)/up_res!R69))),".")</f>
        <v>3.1154268539390791E-5</v>
      </c>
    </row>
    <row r="70" spans="1:35">
      <c r="A70" s="101" t="s">
        <v>325</v>
      </c>
      <c r="B70" s="106">
        <v>0.99979000004200003</v>
      </c>
      <c r="C70" s="89">
        <v>5</v>
      </c>
      <c r="D70" s="103">
        <f>IFERROR((($C70*s_TR)/up_res!C70),0)</f>
        <v>3679883.7574001201</v>
      </c>
      <c r="E70" s="103">
        <f>IFERROR((($C70*s_TR)/up_res!D70),0)</f>
        <v>315152.42565531854</v>
      </c>
      <c r="F70" s="103">
        <f>IFERROR((($C70*s_TR)/up_res!E70),0)</f>
        <v>64211.7350839008</v>
      </c>
      <c r="G70" s="103">
        <f>IFERROR((($C70*s_TR)/up_res!F70),0)</f>
        <v>30.698053225170394</v>
      </c>
      <c r="H70" s="103">
        <f>IFERROR((($C70*s_TR)/up_res!G70),0)</f>
        <v>3744126.1905372455</v>
      </c>
      <c r="I70" s="103">
        <f>IFERROR((($C70*s_TR)/up_res!H70),0)</f>
        <v>3995066.881108663</v>
      </c>
      <c r="J70" s="103">
        <f>IFERROR((($C70*s_TR)/up_res!I70),0)</f>
        <v>170.84082822635489</v>
      </c>
      <c r="K70" s="103">
        <f>IFERROR((($C70*s_TR)/up_res!J70),0)</f>
        <v>170.84082822635489</v>
      </c>
      <c r="L70" s="103">
        <f>IFERROR((($C70*s_TR)/up_res!K70),0)</f>
        <v>170.84082822635489</v>
      </c>
      <c r="M70" s="103">
        <f>IFERROR((($C70*s_TR)/up_res!L70),0)</f>
        <v>170.84082822635489</v>
      </c>
      <c r="N70" s="103">
        <f>IFERROR((($C70*s_TR)/up_res!M70),0)</f>
        <v>170.84082822635489</v>
      </c>
      <c r="O70" s="103">
        <f>IFERROR((($C70*s_TR)/up_res!N70),0)</f>
        <v>163.98429165590264</v>
      </c>
      <c r="P70" s="103">
        <f>IFERROR((($C70*s_TR)/up_res!O70),0)</f>
        <v>164.57234143037979</v>
      </c>
      <c r="Q70" s="103">
        <f>IFERROR((($C70*s_TR)/up_res!P70),0)</f>
        <v>163.62513938722375</v>
      </c>
      <c r="R70" s="103">
        <f>IFERROR((($C70*s_TR)/up_res!Q70),0)</f>
        <v>165.99760401509101</v>
      </c>
      <c r="S70" s="103">
        <f>IFERROR((($C70*s_TR)/up_res!R70),0)</f>
        <v>154.53149112272655</v>
      </c>
      <c r="T70" s="103">
        <f>IFERROR(IF((($C70*s_TR)/up_res!C70)&lt;0.01,($C70*s_TR)/up_res!C70,1-EXP(-(($C70*s_TR)/up_res!C70))),".")</f>
        <v>1</v>
      </c>
      <c r="U70" s="103">
        <f>IFERROR(IF((($C70*s_TR)/up_res!D70)&lt;0.01,($C70*s_TR)/up_res!D70,1-EXP(-(($C70*s_TR)/up_res!D70))),".")</f>
        <v>1</v>
      </c>
      <c r="V70" s="103">
        <f>IFERROR(IF((($C70*s_TR)/up_res!E70)&lt;0.01,($C70*s_TR)/up_res!E70,1-EXP(-(($C70*s_TR)/up_res!E70))),".")</f>
        <v>1</v>
      </c>
      <c r="W70" s="103">
        <f>IFERROR(IF((($C70*s_TR)/up_res!F70)&lt;0.01,($C70*s_TR)/up_res!F70,1-EXP(-(($C70*s_TR)/up_res!F70))),".")</f>
        <v>0.99999999999995348</v>
      </c>
      <c r="X70" s="103">
        <f>IFERROR(IF((($C70*s_TR)/up_res!G70)&lt;0.01,($C70*s_TR)/up_res!G70,1-EXP(-(($C70*s_TR)/up_res!G70))),".")</f>
        <v>1</v>
      </c>
      <c r="Y70" s="103">
        <f>IFERROR(IF((($C70*s_TR)/up_res!H70)&lt;0.01,($C70*s_TR)/up_res!H70,1-EXP(-(($C70*s_TR)/up_res!H70))),".")</f>
        <v>1</v>
      </c>
      <c r="Z70" s="103">
        <f>IFERROR(IF((($C70*s_TR)/up_res!I70)&lt;0.01,($C70*s_TR)/up_res!I70,1-EXP(-(($C70*s_TR)/up_res!I70))),".")</f>
        <v>1</v>
      </c>
      <c r="AA70" s="103">
        <f>IFERROR(IF((($C70*s_TR)/up_res!J70)&lt;0.01,($C70*s_TR)/up_res!J70,1-EXP(-(($C70*s_TR)/up_res!J70))),".")</f>
        <v>1</v>
      </c>
      <c r="AB70" s="103">
        <f>IFERROR(IF((($C70*s_TR)/up_res!K70)&lt;0.01,($C70*s_TR)/up_res!K70,1-EXP(-(($C70*s_TR)/up_res!K70))),".")</f>
        <v>1</v>
      </c>
      <c r="AC70" s="103">
        <f>IFERROR(IF((($C70*s_TR)/up_res!L70)&lt;0.01,($C70*s_TR)/up_res!L70,1-EXP(-(($C70*s_TR)/up_res!L70))),".")</f>
        <v>1</v>
      </c>
      <c r="AD70" s="103">
        <f>IFERROR(IF((($C70*s_TR)/up_res!M70)&lt;0.01,($C70*s_TR)/up_res!M70,1-EXP(-(($C70*s_TR)/up_res!M70))),".")</f>
        <v>1</v>
      </c>
      <c r="AE70" s="103">
        <f>IFERROR(IF((($C70*s_TR)/up_res!N70)&lt;0.01,($C70*s_TR)/up_res!N70,1-EXP(-(($C70*s_TR)/up_res!N70))),".")</f>
        <v>1</v>
      </c>
      <c r="AF70" s="103">
        <f>IFERROR(IF((($C70*s_TR)/up_res!O70)&lt;0.01,($C70*s_TR)/up_res!O70,1-EXP(-(($C70*s_TR)/up_res!O70))),".")</f>
        <v>1</v>
      </c>
      <c r="AG70" s="103">
        <f>IFERROR(IF((($C70*s_TR)/up_res!P70)&lt;0.01,($C70*s_TR)/up_res!P70,1-EXP(-(($C70*s_TR)/up_res!P70))),".")</f>
        <v>1</v>
      </c>
      <c r="AH70" s="103">
        <f>IFERROR(IF((($C70*s_TR)/up_res!Q70)&lt;0.01,($C70*s_TR)/up_res!Q70,1-EXP(-(($C70*s_TR)/up_res!Q70))),".")</f>
        <v>1</v>
      </c>
      <c r="AI70" s="103">
        <f>IFERROR(IF((($C70*s_TR)/up_res!R70)&lt;0.01,($C70*s_TR)/up_res!R70,1-EXP(-(($C70*s_TR)/up_res!R70))),".")</f>
        <v>1</v>
      </c>
    </row>
    <row r="71" spans="1:35">
      <c r="A71" s="101" t="s">
        <v>326</v>
      </c>
      <c r="B71" s="106">
        <v>2.0999995799999999E-4</v>
      </c>
      <c r="C71" s="89">
        <v>5</v>
      </c>
      <c r="D71" s="103">
        <f>IFERROR((($C71*s_TR)/up_res!C71),0)</f>
        <v>772.93775139423667</v>
      </c>
      <c r="E71" s="103">
        <f>IFERROR((($C71*s_TR)/up_res!D71),0)</f>
        <v>66.195897286865019</v>
      </c>
      <c r="F71" s="103">
        <f>IFERROR((($C71*s_TR)/up_res!E71),0)</f>
        <v>13.487294001900226</v>
      </c>
      <c r="G71" s="103">
        <f>IFERROR((($C71*s_TR)/up_res!F71),0)</f>
        <v>6.4025326532205686E-3</v>
      </c>
      <c r="H71" s="103">
        <f>IFERROR((($C71*s_TR)/up_res!G71),0)</f>
        <v>786.43144792879013</v>
      </c>
      <c r="I71" s="103">
        <f>IFERROR((($C71*s_TR)/up_res!H71),0)</f>
        <v>839.14005121375476</v>
      </c>
      <c r="J71" s="103">
        <f>IFERROR((($C71*s_TR)/up_res!I71),0)</f>
        <v>0</v>
      </c>
      <c r="K71" s="103">
        <f>IFERROR((($C71*s_TR)/up_res!J71),0)</f>
        <v>0</v>
      </c>
      <c r="L71" s="103">
        <f>IFERROR((($C71*s_TR)/up_res!K71),0)</f>
        <v>0</v>
      </c>
      <c r="M71" s="103">
        <f>IFERROR((($C71*s_TR)/up_res!L71),0)</f>
        <v>0</v>
      </c>
      <c r="N71" s="103">
        <f>IFERROR((($C71*s_TR)/up_res!M71),0)</f>
        <v>0</v>
      </c>
      <c r="O71" s="103">
        <f>IFERROR((($C71*s_TR)/up_res!N71),0)</f>
        <v>3.464593616880926E-2</v>
      </c>
      <c r="P71" s="103">
        <f>IFERROR((($C71*s_TR)/up_res!O71),0)</f>
        <v>3.4724664152312498E-2</v>
      </c>
      <c r="Q71" s="103">
        <f>IFERROR((($C71*s_TR)/up_res!P71),0)</f>
        <v>3.4816787779930962E-2</v>
      </c>
      <c r="R71" s="103">
        <f>IFERROR((($C71*s_TR)/up_res!Q71),0)</f>
        <v>3.4477831240159046E-2</v>
      </c>
      <c r="S71" s="103">
        <f>IFERROR((($C71*s_TR)/up_res!R71),0)</f>
        <v>3.2229826126331802E-2</v>
      </c>
      <c r="T71" s="103">
        <f>IFERROR(IF((($C71*s_TR)/up_res!C71)&lt;0.01,($C71*s_TR)/up_res!C71,1-EXP(-(($C71*s_TR)/up_res!C71))),".")</f>
        <v>1</v>
      </c>
      <c r="U71" s="103">
        <f>IFERROR(IF((($C71*s_TR)/up_res!D71)&lt;0.01,($C71*s_TR)/up_res!D71,1-EXP(-(($C71*s_TR)/up_res!D71))),".")</f>
        <v>1</v>
      </c>
      <c r="V71" s="103">
        <f>IFERROR(IF((($C71*s_TR)/up_res!E71)&lt;0.01,($C71*s_TR)/up_res!E71,1-EXP(-(($C71*s_TR)/up_res!E71))),".")</f>
        <v>0.99999861151037439</v>
      </c>
      <c r="W71" s="103">
        <f>IFERROR(IF((($C71*s_TR)/up_res!F71)&lt;0.01,($C71*s_TR)/up_res!F71,1-EXP(-(($C71*s_TR)/up_res!F71))),".")</f>
        <v>6.4025326532205686E-3</v>
      </c>
      <c r="X71" s="103">
        <f>IFERROR(IF((($C71*s_TR)/up_res!G71)&lt;0.01,($C71*s_TR)/up_res!G71,1-EXP(-(($C71*s_TR)/up_res!G71))),".")</f>
        <v>1</v>
      </c>
      <c r="Y71" s="103">
        <f>IFERROR(IF((($C71*s_TR)/up_res!H71)&lt;0.01,($C71*s_TR)/up_res!H71,1-EXP(-(($C71*s_TR)/up_res!H71))),".")</f>
        <v>1</v>
      </c>
      <c r="Z71" s="103" t="str">
        <f>IFERROR(IF((($C71*s_TR)/up_res!I71)&lt;0.01,($C71*s_TR)/up_res!I71,1-EXP(-(($C71*s_TR)/up_res!I71))),".")</f>
        <v>.</v>
      </c>
      <c r="AA71" s="103" t="str">
        <f>IFERROR(IF((($C71*s_TR)/up_res!J71)&lt;0.01,($C71*s_TR)/up_res!J71,1-EXP(-(($C71*s_TR)/up_res!J71))),".")</f>
        <v>.</v>
      </c>
      <c r="AB71" s="103" t="str">
        <f>IFERROR(IF((($C71*s_TR)/up_res!K71)&lt;0.01,($C71*s_TR)/up_res!K71,1-EXP(-(($C71*s_TR)/up_res!K71))),".")</f>
        <v>.</v>
      </c>
      <c r="AC71" s="103" t="str">
        <f>IFERROR(IF((($C71*s_TR)/up_res!L71)&lt;0.01,($C71*s_TR)/up_res!L71,1-EXP(-(($C71*s_TR)/up_res!L71))),".")</f>
        <v>.</v>
      </c>
      <c r="AD71" s="103" t="str">
        <f>IFERROR(IF((($C71*s_TR)/up_res!M71)&lt;0.01,($C71*s_TR)/up_res!M71,1-EXP(-(($C71*s_TR)/up_res!M71))),".")</f>
        <v>.</v>
      </c>
      <c r="AE71" s="103">
        <f>IFERROR(IF((($C71*s_TR)/up_res!N71)&lt;0.01,($C71*s_TR)/up_res!N71,1-EXP(-(($C71*s_TR)/up_res!N71))),".")</f>
        <v>3.4052637257465768E-2</v>
      </c>
      <c r="AF71" s="103">
        <f>IFERROR(IF((($C71*s_TR)/up_res!O71)&lt;0.01,($C71*s_TR)/up_res!O71,1-EXP(-(($C71*s_TR)/up_res!O71))),".")</f>
        <v>3.412868135206637E-2</v>
      </c>
      <c r="AG71" s="103">
        <f>IFERROR(IF((($C71*s_TR)/up_res!P71)&lt;0.01,($C71*s_TR)/up_res!P71,1-EXP(-(($C71*s_TR)/up_res!P71))),".")</f>
        <v>3.4217656823318343E-2</v>
      </c>
      <c r="AH71" s="103">
        <f>IFERROR(IF((($C71*s_TR)/up_res!Q71)&lt;0.01,($C71*s_TR)/up_res!Q71,1-EXP(-(($C71*s_TR)/up_res!Q71))),".")</f>
        <v>3.3890243095725081E-2</v>
      </c>
      <c r="AI71" s="103">
        <f>IFERROR(IF((($C71*s_TR)/up_res!R71)&lt;0.01,($C71*s_TR)/up_res!R71,1-EXP(-(($C71*s_TR)/up_res!R71))),".")</f>
        <v>3.1715980460565674E-2</v>
      </c>
    </row>
    <row r="72" spans="1:35">
      <c r="A72" s="101" t="s">
        <v>327</v>
      </c>
      <c r="B72" s="106">
        <v>1</v>
      </c>
      <c r="C72" s="89">
        <v>5</v>
      </c>
      <c r="D72" s="103">
        <f>IFERROR((($C72*s_TR)/up_res!C72),0)</f>
        <v>3680656.6951515139</v>
      </c>
      <c r="E72" s="103">
        <f>IFERROR((($C72*s_TR)/up_res!D72),0)</f>
        <v>315218.62155260536</v>
      </c>
      <c r="F72" s="103">
        <f>IFERROR((($C72*s_TR)/up_res!E72),0)</f>
        <v>64225.222377902697</v>
      </c>
      <c r="G72" s="103">
        <f>IFERROR((($C72*s_TR)/up_res!F72),0)</f>
        <v>34.922912365785578</v>
      </c>
      <c r="H72" s="103">
        <f>IFERROR((($C72*s_TR)/up_res!G72),0)</f>
        <v>3744916.8404417825</v>
      </c>
      <c r="I72" s="103">
        <f>IFERROR((($C72*s_TR)/up_res!H72),0)</f>
        <v>3995910.2396164848</v>
      </c>
      <c r="J72" s="103">
        <f>IFERROR((($C72*s_TR)/up_res!I72),0)</f>
        <v>210.78310502283102</v>
      </c>
      <c r="K72" s="103">
        <f>IFERROR((($C72*s_TR)/up_res!J72),0)</f>
        <v>210.78310502283102</v>
      </c>
      <c r="L72" s="103">
        <f>IFERROR((($C72*s_TR)/up_res!K72),0)</f>
        <v>210.78310502283102</v>
      </c>
      <c r="M72" s="103">
        <f>IFERROR((($C72*s_TR)/up_res!L72),0)</f>
        <v>210.78310502283102</v>
      </c>
      <c r="N72" s="103">
        <f>IFERROR((($C72*s_TR)/up_res!M72),0)</f>
        <v>210.78310502283102</v>
      </c>
      <c r="O72" s="103">
        <f>IFERROR((($C72*s_TR)/up_res!N72),0)</f>
        <v>166.38127853881272</v>
      </c>
      <c r="P72" s="103">
        <f>IFERROR((($C72*s_TR)/up_res!O72),0)</f>
        <v>171.2735657127356</v>
      </c>
      <c r="Q72" s="103">
        <f>IFERROR((($C72*s_TR)/up_res!P72),0)</f>
        <v>166.89034925336287</v>
      </c>
      <c r="R72" s="103">
        <f>IFERROR((($C72*s_TR)/up_res!Q72),0)</f>
        <v>166.0324708269913</v>
      </c>
      <c r="S72" s="103">
        <f>IFERROR((($C72*s_TR)/up_res!R72),0)</f>
        <v>175.79908675799089</v>
      </c>
      <c r="T72" s="103">
        <f>IFERROR(IF((($C72*s_TR)/up_res!C72)&lt;0.01,($C72*s_TR)/up_res!C72,1-EXP(-(($C72*s_TR)/up_res!C72))),".")</f>
        <v>1</v>
      </c>
      <c r="U72" s="103">
        <f>IFERROR(IF((($C72*s_TR)/up_res!D72)&lt;0.01,($C72*s_TR)/up_res!D72,1-EXP(-(($C72*s_TR)/up_res!D72))),".")</f>
        <v>1</v>
      </c>
      <c r="V72" s="103">
        <f>IFERROR(IF((($C72*s_TR)/up_res!E72)&lt;0.01,($C72*s_TR)/up_res!E72,1-EXP(-(($C72*s_TR)/up_res!E72))),".")</f>
        <v>1</v>
      </c>
      <c r="W72" s="103">
        <f>IFERROR(IF((($C72*s_TR)/up_res!F72)&lt;0.01,($C72*s_TR)/up_res!F72,1-EXP(-(($C72*s_TR)/up_res!F72))),".")</f>
        <v>0.99999999999999933</v>
      </c>
      <c r="X72" s="103">
        <f>IFERROR(IF((($C72*s_TR)/up_res!G72)&lt;0.01,($C72*s_TR)/up_res!G72,1-EXP(-(($C72*s_TR)/up_res!G72))),".")</f>
        <v>1</v>
      </c>
      <c r="Y72" s="103">
        <f>IFERROR(IF((($C72*s_TR)/up_res!H72)&lt;0.01,($C72*s_TR)/up_res!H72,1-EXP(-(($C72*s_TR)/up_res!H72))),".")</f>
        <v>1</v>
      </c>
      <c r="Z72" s="103">
        <f>IFERROR(IF((($C72*s_TR)/up_res!I72)&lt;0.01,($C72*s_TR)/up_res!I72,1-EXP(-(($C72*s_TR)/up_res!I72))),".")</f>
        <v>1</v>
      </c>
      <c r="AA72" s="103">
        <f>IFERROR(IF((($C72*s_TR)/up_res!J72)&lt;0.01,($C72*s_TR)/up_res!J72,1-EXP(-(($C72*s_TR)/up_res!J72))),".")</f>
        <v>1</v>
      </c>
      <c r="AB72" s="103">
        <f>IFERROR(IF((($C72*s_TR)/up_res!K72)&lt;0.01,($C72*s_TR)/up_res!K72,1-EXP(-(($C72*s_TR)/up_res!K72))),".")</f>
        <v>1</v>
      </c>
      <c r="AC72" s="103">
        <f>IFERROR(IF((($C72*s_TR)/up_res!L72)&lt;0.01,($C72*s_TR)/up_res!L72,1-EXP(-(($C72*s_TR)/up_res!L72))),".")</f>
        <v>1</v>
      </c>
      <c r="AD72" s="103">
        <f>IFERROR(IF((($C72*s_TR)/up_res!M72)&lt;0.01,($C72*s_TR)/up_res!M72,1-EXP(-(($C72*s_TR)/up_res!M72))),".")</f>
        <v>1</v>
      </c>
      <c r="AE72" s="103">
        <f>IFERROR(IF((($C72*s_TR)/up_res!N72)&lt;0.01,($C72*s_TR)/up_res!N72,1-EXP(-(($C72*s_TR)/up_res!N72))),".")</f>
        <v>1</v>
      </c>
      <c r="AF72" s="103">
        <f>IFERROR(IF((($C72*s_TR)/up_res!O72)&lt;0.01,($C72*s_TR)/up_res!O72,1-EXP(-(($C72*s_TR)/up_res!O72))),".")</f>
        <v>1</v>
      </c>
      <c r="AG72" s="103">
        <f>IFERROR(IF((($C72*s_TR)/up_res!P72)&lt;0.01,($C72*s_TR)/up_res!P72,1-EXP(-(($C72*s_TR)/up_res!P72))),".")</f>
        <v>1</v>
      </c>
      <c r="AH72" s="103">
        <f>IFERROR(IF((($C72*s_TR)/up_res!Q72)&lt;0.01,($C72*s_TR)/up_res!Q72,1-EXP(-(($C72*s_TR)/up_res!Q72))),".")</f>
        <v>1</v>
      </c>
      <c r="AI72" s="103">
        <f>IFERROR(IF((($C72*s_TR)/up_res!R72)&lt;0.01,($C72*s_TR)/up_res!R72,1-EXP(-(($C72*s_TR)/up_res!R72))),".")</f>
        <v>1</v>
      </c>
    </row>
    <row r="73" spans="1:35">
      <c r="A73" s="101" t="s">
        <v>328</v>
      </c>
      <c r="B73" s="106">
        <v>1</v>
      </c>
      <c r="C73" s="89">
        <v>5</v>
      </c>
      <c r="D73" s="103">
        <f>IFERROR((($C73*s_TR)/up_res!C73),0)</f>
        <v>3680656.6951515139</v>
      </c>
      <c r="E73" s="103">
        <f>IFERROR((($C73*s_TR)/up_res!D73),0)</f>
        <v>315218.62155260536</v>
      </c>
      <c r="F73" s="103">
        <f>IFERROR((($C73*s_TR)/up_res!E73),0)</f>
        <v>64225.222377902697</v>
      </c>
      <c r="G73" s="103">
        <f>IFERROR((($C73*s_TR)/up_res!F73),0)</f>
        <v>31.779000546967904</v>
      </c>
      <c r="H73" s="103">
        <f>IFERROR((($C73*s_TR)/up_res!G73),0)</f>
        <v>3744913.696529964</v>
      </c>
      <c r="I73" s="103">
        <f>IFERROR((($C73*s_TR)/up_res!H73),0)</f>
        <v>3995907.0957046663</v>
      </c>
      <c r="J73" s="103">
        <f>IFERROR((($C73*s_TR)/up_res!I73),0)</f>
        <v>188.45662100456619</v>
      </c>
      <c r="K73" s="103">
        <f>IFERROR((($C73*s_TR)/up_res!J73),0)</f>
        <v>188.45662100456619</v>
      </c>
      <c r="L73" s="103">
        <f>IFERROR((($C73*s_TR)/up_res!K73),0)</f>
        <v>188.45662100456619</v>
      </c>
      <c r="M73" s="103">
        <f>IFERROR((($C73*s_TR)/up_res!L73),0)</f>
        <v>188.45662100456619</v>
      </c>
      <c r="N73" s="103">
        <f>IFERROR((($C73*s_TR)/up_res!M73),0)</f>
        <v>188.45662100456619</v>
      </c>
      <c r="O73" s="103">
        <f>IFERROR((($C73*s_TR)/up_res!N73),0)</f>
        <v>152.43338535344785</v>
      </c>
      <c r="P73" s="103">
        <f>IFERROR((($C73*s_TR)/up_res!O73),0)</f>
        <v>159.69535361985419</v>
      </c>
      <c r="Q73" s="103">
        <f>IFERROR((($C73*s_TR)/up_res!P73),0)</f>
        <v>163.48195329087042</v>
      </c>
      <c r="R73" s="103">
        <f>IFERROR((($C73*s_TR)/up_res!Q73),0)</f>
        <v>153.70088505552744</v>
      </c>
      <c r="S73" s="103">
        <f>IFERROR((($C73*s_TR)/up_res!R73),0)</f>
        <v>159.97289159972894</v>
      </c>
      <c r="T73" s="103">
        <f>IFERROR(IF((($C73*s_TR)/up_res!C73)&lt;0.01,($C73*s_TR)/up_res!C73,1-EXP(-(($C73*s_TR)/up_res!C73))),".")</f>
        <v>1</v>
      </c>
      <c r="U73" s="103">
        <f>IFERROR(IF((($C73*s_TR)/up_res!D73)&lt;0.01,($C73*s_TR)/up_res!D73,1-EXP(-(($C73*s_TR)/up_res!D73))),".")</f>
        <v>1</v>
      </c>
      <c r="V73" s="103">
        <f>IFERROR(IF((($C73*s_TR)/up_res!E73)&lt;0.01,($C73*s_TR)/up_res!E73,1-EXP(-(($C73*s_TR)/up_res!E73))),".")</f>
        <v>1</v>
      </c>
      <c r="W73" s="103">
        <f>IFERROR(IF((($C73*s_TR)/up_res!F73)&lt;0.01,($C73*s_TR)/up_res!F73,1-EXP(-(($C73*s_TR)/up_res!F73))),".")</f>
        <v>0.99999999999998423</v>
      </c>
      <c r="X73" s="103">
        <f>IFERROR(IF((($C73*s_TR)/up_res!G73)&lt;0.01,($C73*s_TR)/up_res!G73,1-EXP(-(($C73*s_TR)/up_res!G73))),".")</f>
        <v>1</v>
      </c>
      <c r="Y73" s="103">
        <f>IFERROR(IF((($C73*s_TR)/up_res!H73)&lt;0.01,($C73*s_TR)/up_res!H73,1-EXP(-(($C73*s_TR)/up_res!H73))),".")</f>
        <v>1</v>
      </c>
      <c r="Z73" s="103">
        <f>IFERROR(IF((($C73*s_TR)/up_res!I73)&lt;0.01,($C73*s_TR)/up_res!I73,1-EXP(-(($C73*s_TR)/up_res!I73))),".")</f>
        <v>1</v>
      </c>
      <c r="AA73" s="103">
        <f>IFERROR(IF((($C73*s_TR)/up_res!J73)&lt;0.01,($C73*s_TR)/up_res!J73,1-EXP(-(($C73*s_TR)/up_res!J73))),".")</f>
        <v>1</v>
      </c>
      <c r="AB73" s="103">
        <f>IFERROR(IF((($C73*s_TR)/up_res!K73)&lt;0.01,($C73*s_TR)/up_res!K73,1-EXP(-(($C73*s_TR)/up_res!K73))),".")</f>
        <v>1</v>
      </c>
      <c r="AC73" s="103">
        <f>IFERROR(IF((($C73*s_TR)/up_res!L73)&lt;0.01,($C73*s_TR)/up_res!L73,1-EXP(-(($C73*s_TR)/up_res!L73))),".")</f>
        <v>1</v>
      </c>
      <c r="AD73" s="103">
        <f>IFERROR(IF((($C73*s_TR)/up_res!M73)&lt;0.01,($C73*s_TR)/up_res!M73,1-EXP(-(($C73*s_TR)/up_res!M73))),".")</f>
        <v>1</v>
      </c>
      <c r="AE73" s="103">
        <f>IFERROR(IF((($C73*s_TR)/up_res!N73)&lt;0.01,($C73*s_TR)/up_res!N73,1-EXP(-(($C73*s_TR)/up_res!N73))),".")</f>
        <v>1</v>
      </c>
      <c r="AF73" s="103">
        <f>IFERROR(IF((($C73*s_TR)/up_res!O73)&lt;0.01,($C73*s_TR)/up_res!O73,1-EXP(-(($C73*s_TR)/up_res!O73))),".")</f>
        <v>1</v>
      </c>
      <c r="AG73" s="103">
        <f>IFERROR(IF((($C73*s_TR)/up_res!P73)&lt;0.01,($C73*s_TR)/up_res!P73,1-EXP(-(($C73*s_TR)/up_res!P73))),".")</f>
        <v>1</v>
      </c>
      <c r="AH73" s="103">
        <f>IFERROR(IF((($C73*s_TR)/up_res!Q73)&lt;0.01,($C73*s_TR)/up_res!Q73,1-EXP(-(($C73*s_TR)/up_res!Q73))),".")</f>
        <v>1</v>
      </c>
      <c r="AI73" s="103">
        <f>IFERROR(IF((($C73*s_TR)/up_res!R73)&lt;0.01,($C73*s_TR)/up_res!R73,1-EXP(-(($C73*s_TR)/up_res!R73))),".")</f>
        <v>1</v>
      </c>
    </row>
    <row r="74" spans="1:35">
      <c r="A74" s="101" t="s">
        <v>329</v>
      </c>
      <c r="B74" s="107">
        <v>1.9000000000000001E-8</v>
      </c>
      <c r="C74" s="89">
        <v>5</v>
      </c>
      <c r="D74" s="103">
        <f>IFERROR((($C74*s_TR)/up_res!C74),0)</f>
        <v>6.9932477207878763E-2</v>
      </c>
      <c r="E74" s="103">
        <f>IFERROR((($C74*s_TR)/up_res!D74),0)</f>
        <v>5.9891538094995027E-3</v>
      </c>
      <c r="F74" s="103">
        <f>IFERROR((($C74*s_TR)/up_res!E74),0)</f>
        <v>1.2202792251801513E-3</v>
      </c>
      <c r="G74" s="103">
        <f>IFERROR((($C74*s_TR)/up_res!F74),0)</f>
        <v>5.9840303213275531E-7</v>
      </c>
      <c r="H74" s="103">
        <f>IFERROR((($C74*s_TR)/up_res!G74),0)</f>
        <v>7.1153354836091059E-2</v>
      </c>
      <c r="I74" s="103">
        <f>IFERROR((($C74*s_TR)/up_res!H74),0)</f>
        <v>7.5922229420410395E-2</v>
      </c>
      <c r="J74" s="103">
        <f>IFERROR((($C74*s_TR)/up_res!I74),0)</f>
        <v>0</v>
      </c>
      <c r="K74" s="103">
        <f>IFERROR((($C74*s_TR)/up_res!J74),0)</f>
        <v>0</v>
      </c>
      <c r="L74" s="103">
        <f>IFERROR((($C74*s_TR)/up_res!K74),0)</f>
        <v>0</v>
      </c>
      <c r="M74" s="103">
        <f>IFERROR((($C74*s_TR)/up_res!L74),0)</f>
        <v>0</v>
      </c>
      <c r="N74" s="103">
        <f>IFERROR((($C74*s_TR)/up_res!M74),0)</f>
        <v>0</v>
      </c>
      <c r="O74" s="103">
        <f>IFERROR((($C74*s_TR)/up_res!N74),0)</f>
        <v>2.9853234462950556E-6</v>
      </c>
      <c r="P74" s="103">
        <f>IFERROR((($C74*s_TR)/up_res!O74),0)</f>
        <v>3.0814822275942326E-6</v>
      </c>
      <c r="Q74" s="103">
        <f>IFERROR((($C74*s_TR)/up_res!P74),0)</f>
        <v>3.1012102312803963E-6</v>
      </c>
      <c r="R74" s="103">
        <f>IFERROR((($C74*s_TR)/up_res!Q74),0)</f>
        <v>2.9529150949639346E-6</v>
      </c>
      <c r="S74" s="103">
        <f>IFERROR((($C74*s_TR)/up_res!R74),0)</f>
        <v>3.0123119589881507E-6</v>
      </c>
      <c r="T74" s="103">
        <f>IFERROR(IF((($C74*s_TR)/up_res!C74)&lt;0.01,($C74*s_TR)/up_res!C74,1-EXP(-(($C74*s_TR)/up_res!C74))),".")</f>
        <v>6.7543220134382964E-2</v>
      </c>
      <c r="U74" s="103">
        <f>IFERROR(IF((($C74*s_TR)/up_res!D74)&lt;0.01,($C74*s_TR)/up_res!D74,1-EXP(-(($C74*s_TR)/up_res!D74))),".")</f>
        <v>5.9891538094995027E-3</v>
      </c>
      <c r="V74" s="103">
        <f>IFERROR(IF((($C74*s_TR)/up_res!E74)&lt;0.01,($C74*s_TR)/up_res!E74,1-EXP(-(($C74*s_TR)/up_res!E74))),".")</f>
        <v>1.2202792251801513E-3</v>
      </c>
      <c r="W74" s="103">
        <f>IFERROR(IF((($C74*s_TR)/up_res!F74)&lt;0.01,($C74*s_TR)/up_res!F74,1-EXP(-(($C74*s_TR)/up_res!F74))),".")</f>
        <v>5.9840303213275531E-7</v>
      </c>
      <c r="X74" s="103">
        <f>IFERROR(IF((($C74*s_TR)/up_res!G74)&lt;0.01,($C74*s_TR)/up_res!G74,1-EXP(-(($C74*s_TR)/up_res!G74))),".")</f>
        <v>6.8680941105836668E-2</v>
      </c>
      <c r="Y74" s="103">
        <f>IFERROR(IF((($C74*s_TR)/up_res!H74)&lt;0.01,($C74*s_TR)/up_res!H74,1-EXP(-(($C74*s_TR)/up_res!H74))),".")</f>
        <v>7.3111711604173846E-2</v>
      </c>
      <c r="Z74" s="103" t="str">
        <f>IFERROR(IF((($C74*s_TR)/up_res!I74)&lt;0.01,($C74*s_TR)/up_res!I74,1-EXP(-(($C74*s_TR)/up_res!I74))),".")</f>
        <v>.</v>
      </c>
      <c r="AA74" s="103" t="str">
        <f>IFERROR(IF((($C74*s_TR)/up_res!J74)&lt;0.01,($C74*s_TR)/up_res!J74,1-EXP(-(($C74*s_TR)/up_res!J74))),".")</f>
        <v>.</v>
      </c>
      <c r="AB74" s="103" t="str">
        <f>IFERROR(IF((($C74*s_TR)/up_res!K74)&lt;0.01,($C74*s_TR)/up_res!K74,1-EXP(-(($C74*s_TR)/up_res!K74))),".")</f>
        <v>.</v>
      </c>
      <c r="AC74" s="103" t="str">
        <f>IFERROR(IF((($C74*s_TR)/up_res!L74)&lt;0.01,($C74*s_TR)/up_res!L74,1-EXP(-(($C74*s_TR)/up_res!L74))),".")</f>
        <v>.</v>
      </c>
      <c r="AD74" s="103" t="str">
        <f>IFERROR(IF((($C74*s_TR)/up_res!M74)&lt;0.01,($C74*s_TR)/up_res!M74,1-EXP(-(($C74*s_TR)/up_res!M74))),".")</f>
        <v>.</v>
      </c>
      <c r="AE74" s="103">
        <f>IFERROR(IF((($C74*s_TR)/up_res!N74)&lt;0.01,($C74*s_TR)/up_res!N74,1-EXP(-(($C74*s_TR)/up_res!N74))),".")</f>
        <v>2.9853234462950556E-6</v>
      </c>
      <c r="AF74" s="103">
        <f>IFERROR(IF((($C74*s_TR)/up_res!O74)&lt;0.01,($C74*s_TR)/up_res!O74,1-EXP(-(($C74*s_TR)/up_res!O74))),".")</f>
        <v>3.0814822275942326E-6</v>
      </c>
      <c r="AG74" s="103">
        <f>IFERROR(IF((($C74*s_TR)/up_res!P74)&lt;0.01,($C74*s_TR)/up_res!P74,1-EXP(-(($C74*s_TR)/up_res!P74))),".")</f>
        <v>3.1012102312803963E-6</v>
      </c>
      <c r="AH74" s="103">
        <f>IFERROR(IF((($C74*s_TR)/up_res!Q74)&lt;0.01,($C74*s_TR)/up_res!Q74,1-EXP(-(($C74*s_TR)/up_res!Q74))),".")</f>
        <v>2.9529150949639346E-6</v>
      </c>
      <c r="AI74" s="103">
        <f>IFERROR(IF((($C74*s_TR)/up_res!R74)&lt;0.01,($C74*s_TR)/up_res!R74,1-EXP(-(($C74*s_TR)/up_res!R74))),".")</f>
        <v>3.0123119589881507E-6</v>
      </c>
    </row>
    <row r="75" spans="1:35">
      <c r="A75" s="101" t="s">
        <v>330</v>
      </c>
      <c r="B75" s="106">
        <v>1</v>
      </c>
      <c r="C75" s="89">
        <v>5</v>
      </c>
      <c r="D75" s="103">
        <f>IFERROR((($C75*s_TR)/up_res!C75),0)</f>
        <v>3680656.6951515139</v>
      </c>
      <c r="E75" s="103">
        <f>IFERROR((($C75*s_TR)/up_res!D75),0)</f>
        <v>315218.62155260536</v>
      </c>
      <c r="F75" s="103">
        <f>IFERROR((($C75*s_TR)/up_res!E75),0)</f>
        <v>64225.222377902697</v>
      </c>
      <c r="G75" s="103">
        <f>IFERROR((($C75*s_TR)/up_res!F75),0)</f>
        <v>30.779515983404242</v>
      </c>
      <c r="H75" s="103">
        <f>IFERROR((($C75*s_TR)/up_res!G75),0)</f>
        <v>3744912.6970454003</v>
      </c>
      <c r="I75" s="103">
        <f>IFERROR((($C75*s_TR)/up_res!H75),0)</f>
        <v>3995906.0962201026</v>
      </c>
      <c r="J75" s="103">
        <f>IFERROR((($C75*s_TR)/up_res!I75),0)</f>
        <v>170.87671232876707</v>
      </c>
      <c r="K75" s="103">
        <f>IFERROR((($C75*s_TR)/up_res!J75),0)</f>
        <v>170.87671232876707</v>
      </c>
      <c r="L75" s="103">
        <f>IFERROR((($C75*s_TR)/up_res!K75),0)</f>
        <v>170.87671232876707</v>
      </c>
      <c r="M75" s="103">
        <f>IFERROR((($C75*s_TR)/up_res!L75),0)</f>
        <v>170.87671232876707</v>
      </c>
      <c r="N75" s="103">
        <f>IFERROR((($C75*s_TR)/up_res!M75),0)</f>
        <v>170.87671232876707</v>
      </c>
      <c r="O75" s="103">
        <f>IFERROR((($C75*s_TR)/up_res!N75),0)</f>
        <v>164.56962967433063</v>
      </c>
      <c r="P75" s="103">
        <f>IFERROR((($C75*s_TR)/up_res!O75),0)</f>
        <v>164.60763295907361</v>
      </c>
      <c r="Q75" s="103">
        <f>IFERROR((($C75*s_TR)/up_res!P75),0)</f>
        <v>163.51618113297835</v>
      </c>
      <c r="R75" s="103">
        <f>IFERROR((($C75*s_TR)/up_res!Q75),0)</f>
        <v>166.07107405201504</v>
      </c>
      <c r="S75" s="103">
        <f>IFERROR((($C75*s_TR)/up_res!R75),0)</f>
        <v>154.94156799009372</v>
      </c>
      <c r="T75" s="103">
        <f>IFERROR(IF((($C75*s_TR)/up_res!C75)&lt;0.01,($C75*s_TR)/up_res!C75,1-EXP(-(($C75*s_TR)/up_res!C75))),".")</f>
        <v>1</v>
      </c>
      <c r="U75" s="103">
        <f>IFERROR(IF((($C75*s_TR)/up_res!D75)&lt;0.01,($C75*s_TR)/up_res!D75,1-EXP(-(($C75*s_TR)/up_res!D75))),".")</f>
        <v>1</v>
      </c>
      <c r="V75" s="103">
        <f>IFERROR(IF((($C75*s_TR)/up_res!E75)&lt;0.01,($C75*s_TR)/up_res!E75,1-EXP(-(($C75*s_TR)/up_res!E75))),".")</f>
        <v>1</v>
      </c>
      <c r="W75" s="103">
        <f>IFERROR(IF((($C75*s_TR)/up_res!F75)&lt;0.01,($C75*s_TR)/up_res!F75,1-EXP(-(($C75*s_TR)/up_res!F75))),".")</f>
        <v>0.99999999999995703</v>
      </c>
      <c r="X75" s="103">
        <f>IFERROR(IF((($C75*s_TR)/up_res!G75)&lt;0.01,($C75*s_TR)/up_res!G75,1-EXP(-(($C75*s_TR)/up_res!G75))),".")</f>
        <v>1</v>
      </c>
      <c r="Y75" s="103">
        <f>IFERROR(IF((($C75*s_TR)/up_res!H75)&lt;0.01,($C75*s_TR)/up_res!H75,1-EXP(-(($C75*s_TR)/up_res!H75))),".")</f>
        <v>1</v>
      </c>
      <c r="Z75" s="103">
        <f>IFERROR(IF((($C75*s_TR)/up_res!I75)&lt;0.01,($C75*s_TR)/up_res!I75,1-EXP(-(($C75*s_TR)/up_res!I75))),".")</f>
        <v>1</v>
      </c>
      <c r="AA75" s="103">
        <f>IFERROR(IF((($C75*s_TR)/up_res!J75)&lt;0.01,($C75*s_TR)/up_res!J75,1-EXP(-(($C75*s_TR)/up_res!J75))),".")</f>
        <v>1</v>
      </c>
      <c r="AB75" s="103">
        <f>IFERROR(IF((($C75*s_TR)/up_res!K75)&lt;0.01,($C75*s_TR)/up_res!K75,1-EXP(-(($C75*s_TR)/up_res!K75))),".")</f>
        <v>1</v>
      </c>
      <c r="AC75" s="103">
        <f>IFERROR(IF((($C75*s_TR)/up_res!L75)&lt;0.01,($C75*s_TR)/up_res!L75,1-EXP(-(($C75*s_TR)/up_res!L75))),".")</f>
        <v>1</v>
      </c>
      <c r="AD75" s="103">
        <f>IFERROR(IF((($C75*s_TR)/up_res!M75)&lt;0.01,($C75*s_TR)/up_res!M75,1-EXP(-(($C75*s_TR)/up_res!M75))),".")</f>
        <v>1</v>
      </c>
      <c r="AE75" s="103">
        <f>IFERROR(IF((($C75*s_TR)/up_res!N75)&lt;0.01,($C75*s_TR)/up_res!N75,1-EXP(-(($C75*s_TR)/up_res!N75))),".")</f>
        <v>1</v>
      </c>
      <c r="AF75" s="103">
        <f>IFERROR(IF((($C75*s_TR)/up_res!O75)&lt;0.01,($C75*s_TR)/up_res!O75,1-EXP(-(($C75*s_TR)/up_res!O75))),".")</f>
        <v>1</v>
      </c>
      <c r="AG75" s="103">
        <f>IFERROR(IF((($C75*s_TR)/up_res!P75)&lt;0.01,($C75*s_TR)/up_res!P75,1-EXP(-(($C75*s_TR)/up_res!P75))),".")</f>
        <v>1</v>
      </c>
      <c r="AH75" s="103">
        <f>IFERROR(IF((($C75*s_TR)/up_res!Q75)&lt;0.01,($C75*s_TR)/up_res!Q75,1-EXP(-(($C75*s_TR)/up_res!Q75))),".")</f>
        <v>1</v>
      </c>
      <c r="AI75" s="103">
        <f>IFERROR(IF((($C75*s_TR)/up_res!R75)&lt;0.01,($C75*s_TR)/up_res!R75,1-EXP(-(($C75*s_TR)/up_res!R75))),".")</f>
        <v>1</v>
      </c>
    </row>
    <row r="76" spans="1:35">
      <c r="A76" s="101" t="s">
        <v>331</v>
      </c>
      <c r="B76" s="106">
        <v>1.339E-6</v>
      </c>
      <c r="C76" s="89">
        <v>5</v>
      </c>
      <c r="D76" s="103">
        <f>IFERROR((($C76*s_TR)/up_res!C76),0)</f>
        <v>4.9283993148078773</v>
      </c>
      <c r="E76" s="103">
        <f>IFERROR((($C76*s_TR)/up_res!D76),0)</f>
        <v>0.42207773425893863</v>
      </c>
      <c r="F76" s="103">
        <f>IFERROR((($C76*s_TR)/up_res!E76),0)</f>
        <v>8.5997572764011709E-2</v>
      </c>
      <c r="G76" s="103">
        <f>IFERROR((($C76*s_TR)/up_res!F76),0)</f>
        <v>4.4050951851538364E-5</v>
      </c>
      <c r="H76" s="103">
        <f>IFERROR((($C76*s_TR)/up_res!G76),0)</f>
        <v>5.0144409385237401</v>
      </c>
      <c r="I76" s="103">
        <f>IFERROR((($C76*s_TR)/up_res!H76),0)</f>
        <v>5.3505211000186668</v>
      </c>
      <c r="J76" s="103">
        <f>IFERROR((($C76*s_TR)/up_res!I76),0)</f>
        <v>2.5610973515981738E-4</v>
      </c>
      <c r="K76" s="103">
        <f>IFERROR((($C76*s_TR)/up_res!J76),0)</f>
        <v>2.5610973515981738E-4</v>
      </c>
      <c r="L76" s="103">
        <f>IFERROR((($C76*s_TR)/up_res!K76),0)</f>
        <v>2.5610973515981738E-4</v>
      </c>
      <c r="M76" s="103">
        <f>IFERROR((($C76*s_TR)/up_res!L76),0)</f>
        <v>2.5610973515981738E-4</v>
      </c>
      <c r="N76" s="103">
        <f>IFERROR((($C76*s_TR)/up_res!M76),0)</f>
        <v>2.5610973515981738E-4</v>
      </c>
      <c r="O76" s="103">
        <f>IFERROR((($C76*s_TR)/up_res!N76),0)</f>
        <v>2.2778522575185001E-4</v>
      </c>
      <c r="P76" s="103">
        <f>IFERROR((($C76*s_TR)/up_res!O76),0)</f>
        <v>2.150242579908674E-4</v>
      </c>
      <c r="Q76" s="103">
        <f>IFERROR((($C76*s_TR)/up_res!P76),0)</f>
        <v>2.1256402620607501E-4</v>
      </c>
      <c r="R76" s="103">
        <f>IFERROR((($C76*s_TR)/up_res!Q76),0)</f>
        <v>2.142798131039609E-4</v>
      </c>
      <c r="S76" s="103">
        <f>IFERROR((($C76*s_TR)/up_res!R76),0)</f>
        <v>2.2174889153596706E-4</v>
      </c>
      <c r="T76" s="103">
        <f>IFERROR(IF((($C76*s_TR)/up_res!C76)&lt;0.01,($C76*s_TR)/up_res!C76,1-EXP(-(($C76*s_TR)/up_res!C76))),".")</f>
        <v>0.99276192009904018</v>
      </c>
      <c r="U76" s="103">
        <f>IFERROR(IF((($C76*s_TR)/up_res!D76)&lt;0.01,($C76*s_TR)/up_res!D76,1-EXP(-(($C76*s_TR)/up_res!D76))),".")</f>
        <v>0.34431693162504851</v>
      </c>
      <c r="V76" s="103">
        <f>IFERROR(IF((($C76*s_TR)/up_res!E76)&lt;0.01,($C76*s_TR)/up_res!E76,1-EXP(-(($C76*s_TR)/up_res!E76))),".")</f>
        <v>8.2403541559405324E-2</v>
      </c>
      <c r="W76" s="103">
        <f>IFERROR(IF((($C76*s_TR)/up_res!F76)&lt;0.01,($C76*s_TR)/up_res!F76,1-EXP(-(($C76*s_TR)/up_res!F76))),".")</f>
        <v>4.4050951851538364E-5</v>
      </c>
      <c r="X76" s="103">
        <f>IFERROR(IF((($C76*s_TR)/up_res!G76)&lt;0.01,($C76*s_TR)/up_res!G76,1-EXP(-(($C76*s_TR)/up_res!G76))),".")</f>
        <v>0.99335865608093432</v>
      </c>
      <c r="Y76" s="103">
        <f>IFERROR(IF((($C76*s_TR)/up_res!H76)&lt;0.01,($C76*s_TR)/up_res!H76,1-EXP(-(($C76*s_TR)/up_res!H76))),".")</f>
        <v>0.99525432261760605</v>
      </c>
      <c r="Z76" s="103">
        <f>IFERROR(IF((($C76*s_TR)/up_res!I76)&lt;0.01,($C76*s_TR)/up_res!I76,1-EXP(-(($C76*s_TR)/up_res!I76))),".")</f>
        <v>2.5610973515981738E-4</v>
      </c>
      <c r="AA76" s="103">
        <f>IFERROR(IF((($C76*s_TR)/up_res!J76)&lt;0.01,($C76*s_TR)/up_res!J76,1-EXP(-(($C76*s_TR)/up_res!J76))),".")</f>
        <v>2.5610973515981738E-4</v>
      </c>
      <c r="AB76" s="103">
        <f>IFERROR(IF((($C76*s_TR)/up_res!K76)&lt;0.01,($C76*s_TR)/up_res!K76,1-EXP(-(($C76*s_TR)/up_res!K76))),".")</f>
        <v>2.5610973515981738E-4</v>
      </c>
      <c r="AC76" s="103">
        <f>IFERROR(IF((($C76*s_TR)/up_res!L76)&lt;0.01,($C76*s_TR)/up_res!L76,1-EXP(-(($C76*s_TR)/up_res!L76))),".")</f>
        <v>2.5610973515981738E-4</v>
      </c>
      <c r="AD76" s="103">
        <f>IFERROR(IF((($C76*s_TR)/up_res!M76)&lt;0.01,($C76*s_TR)/up_res!M76,1-EXP(-(($C76*s_TR)/up_res!M76))),".")</f>
        <v>2.5610973515981738E-4</v>
      </c>
      <c r="AE76" s="103">
        <f>IFERROR(IF((($C76*s_TR)/up_res!N76)&lt;0.01,($C76*s_TR)/up_res!N76,1-EXP(-(($C76*s_TR)/up_res!N76))),".")</f>
        <v>2.2778522575185001E-4</v>
      </c>
      <c r="AF76" s="103">
        <f>IFERROR(IF((($C76*s_TR)/up_res!O76)&lt;0.01,($C76*s_TR)/up_res!O76,1-EXP(-(($C76*s_TR)/up_res!O76))),".")</f>
        <v>2.150242579908674E-4</v>
      </c>
      <c r="AG76" s="103">
        <f>IFERROR(IF((($C76*s_TR)/up_res!P76)&lt;0.01,($C76*s_TR)/up_res!P76,1-EXP(-(($C76*s_TR)/up_res!P76))),".")</f>
        <v>2.1256402620607501E-4</v>
      </c>
      <c r="AH76" s="103">
        <f>IFERROR(IF((($C76*s_TR)/up_res!Q76)&lt;0.01,($C76*s_TR)/up_res!Q76,1-EXP(-(($C76*s_TR)/up_res!Q76))),".")</f>
        <v>2.142798131039609E-4</v>
      </c>
      <c r="AI76" s="103">
        <f>IFERROR(IF((($C76*s_TR)/up_res!R76)&lt;0.01,($C76*s_TR)/up_res!R76,1-EXP(-(($C76*s_TR)/up_res!R76))),".")</f>
        <v>2.2174889153596706E-4</v>
      </c>
    </row>
  </sheetData>
  <sheetProtection algorithmName="SHA-512" hashValue="4klDPi6JUZXjzbY9aMY0YmQD5dKJHMV9rvBUvt6aybUas3m2M7LO96NWwjOTRiZHnNqbEjfIkexUtxU9DL6MZg==" saltValue="VZWqxpTlXku9hwCzQexYLg==" spinCount="100000" sheet="1" objects="1" scenarios="1" formatColumns="0" autoFilter="0"/>
  <autoFilter ref="A1:AI76" xr:uid="{00000000-0009-0000-0000-000013000000}"/>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7" tint="0.79998168889431442"/>
  </sheetPr>
  <dimension ref="A1:AI76"/>
  <sheetViews>
    <sheetView workbookViewId="0">
      <pane xSplit="3" ySplit="1" topLeftCell="D2" activePane="bottomRight" state="frozen"/>
      <selection pane="topRight" activeCell="D1" sqref="D1"/>
      <selection pane="bottomLeft" activeCell="A2" sqref="A2"/>
      <selection pane="bottomRight" activeCell="D2" sqref="D2"/>
    </sheetView>
  </sheetViews>
  <sheetFormatPr defaultRowHeight="14.25"/>
  <cols>
    <col min="1" max="1" width="14.53125" style="1" bestFit="1" customWidth="1"/>
    <col min="2" max="2" width="11.73046875" style="1" bestFit="1" customWidth="1"/>
    <col min="3" max="3" width="7.19921875" style="9" bestFit="1" customWidth="1"/>
    <col min="4" max="19" width="8.06640625" style="9" bestFit="1" customWidth="1"/>
    <col min="20" max="20" width="13.796875" style="9" bestFit="1" customWidth="1"/>
    <col min="21" max="21" width="16.33203125" style="9" bestFit="1" customWidth="1"/>
    <col min="22" max="22" width="16.19921875" style="9" bestFit="1" customWidth="1"/>
    <col min="23" max="23" width="13.796875" style="9" bestFit="1" customWidth="1"/>
    <col min="24" max="24" width="15.06640625" style="9" bestFit="1" customWidth="1"/>
    <col min="25" max="25" width="15.19921875" style="9" bestFit="1" customWidth="1"/>
    <col min="26" max="26" width="11.73046875" style="9" bestFit="1" customWidth="1"/>
    <col min="27" max="28" width="13.46484375" style="9" bestFit="1" customWidth="1"/>
    <col min="29" max="29" width="14.46484375" style="9" bestFit="1" customWidth="1"/>
    <col min="30" max="30" width="12.1328125" style="9" bestFit="1" customWidth="1"/>
    <col min="31" max="31" width="11.73046875" style="9" bestFit="1" customWidth="1"/>
    <col min="32" max="33" width="13.46484375" style="9" bestFit="1" customWidth="1"/>
    <col min="34" max="34" width="14.46484375" style="9" bestFit="1" customWidth="1"/>
    <col min="35" max="35" width="12.1328125" style="9" bestFit="1" customWidth="1"/>
    <col min="36" max="272" width="9.06640625" style="9"/>
    <col min="273" max="273" width="15.3984375" style="9" customWidth="1"/>
    <col min="274" max="274" width="11.1328125" style="9" customWidth="1"/>
    <col min="275" max="275" width="14.59765625" style="9" customWidth="1"/>
    <col min="276" max="276" width="17.3984375" style="9" customWidth="1"/>
    <col min="277" max="277" width="17.59765625" style="9" customWidth="1"/>
    <col min="278" max="278" width="14.73046875" style="9" customWidth="1"/>
    <col min="279" max="279" width="14.3984375" style="9" customWidth="1"/>
    <col min="280" max="280" width="12.1328125" style="9" customWidth="1"/>
    <col min="281" max="281" width="12.3984375" style="9" customWidth="1"/>
    <col min="282" max="283" width="13.86328125" style="9" customWidth="1"/>
    <col min="284" max="284" width="14.86328125" style="9" customWidth="1"/>
    <col min="285" max="285" width="12.1328125" style="9" customWidth="1"/>
    <col min="286" max="286" width="12.3984375" style="9" customWidth="1"/>
    <col min="287" max="288" width="13.86328125" style="9" customWidth="1"/>
    <col min="289" max="289" width="14.86328125" style="9" customWidth="1"/>
    <col min="290" max="528" width="9.06640625" style="9"/>
    <col min="529" max="529" width="15.3984375" style="9" customWidth="1"/>
    <col min="530" max="530" width="11.1328125" style="9" customWidth="1"/>
    <col min="531" max="531" width="14.59765625" style="9" customWidth="1"/>
    <col min="532" max="532" width="17.3984375" style="9" customWidth="1"/>
    <col min="533" max="533" width="17.59765625" style="9" customWidth="1"/>
    <col min="534" max="534" width="14.73046875" style="9" customWidth="1"/>
    <col min="535" max="535" width="14.3984375" style="9" customWidth="1"/>
    <col min="536" max="536" width="12.1328125" style="9" customWidth="1"/>
    <col min="537" max="537" width="12.3984375" style="9" customWidth="1"/>
    <col min="538" max="539" width="13.86328125" style="9" customWidth="1"/>
    <col min="540" max="540" width="14.86328125" style="9" customWidth="1"/>
    <col min="541" max="541" width="12.1328125" style="9" customWidth="1"/>
    <col min="542" max="542" width="12.3984375" style="9" customWidth="1"/>
    <col min="543" max="544" width="13.86328125" style="9" customWidth="1"/>
    <col min="545" max="545" width="14.86328125" style="9" customWidth="1"/>
    <col min="546" max="784" width="9.06640625" style="9"/>
    <col min="785" max="785" width="15.3984375" style="9" customWidth="1"/>
    <col min="786" max="786" width="11.1328125" style="9" customWidth="1"/>
    <col min="787" max="787" width="14.59765625" style="9" customWidth="1"/>
    <col min="788" max="788" width="17.3984375" style="9" customWidth="1"/>
    <col min="789" max="789" width="17.59765625" style="9" customWidth="1"/>
    <col min="790" max="790" width="14.73046875" style="9" customWidth="1"/>
    <col min="791" max="791" width="14.3984375" style="9" customWidth="1"/>
    <col min="792" max="792" width="12.1328125" style="9" customWidth="1"/>
    <col min="793" max="793" width="12.3984375" style="9" customWidth="1"/>
    <col min="794" max="795" width="13.86328125" style="9" customWidth="1"/>
    <col min="796" max="796" width="14.86328125" style="9" customWidth="1"/>
    <col min="797" max="797" width="12.1328125" style="9" customWidth="1"/>
    <col min="798" max="798" width="12.3984375" style="9" customWidth="1"/>
    <col min="799" max="800" width="13.86328125" style="9" customWidth="1"/>
    <col min="801" max="801" width="14.86328125" style="9" customWidth="1"/>
    <col min="802" max="1040" width="9.06640625" style="9"/>
    <col min="1041" max="1041" width="15.3984375" style="9" customWidth="1"/>
    <col min="1042" max="1042" width="11.1328125" style="9" customWidth="1"/>
    <col min="1043" max="1043" width="14.59765625" style="9" customWidth="1"/>
    <col min="1044" max="1044" width="17.3984375" style="9" customWidth="1"/>
    <col min="1045" max="1045" width="17.59765625" style="9" customWidth="1"/>
    <col min="1046" max="1046" width="14.73046875" style="9" customWidth="1"/>
    <col min="1047" max="1047" width="14.3984375" style="9" customWidth="1"/>
    <col min="1048" max="1048" width="12.1328125" style="9" customWidth="1"/>
    <col min="1049" max="1049" width="12.3984375" style="9" customWidth="1"/>
    <col min="1050" max="1051" width="13.86328125" style="9" customWidth="1"/>
    <col min="1052" max="1052" width="14.86328125" style="9" customWidth="1"/>
    <col min="1053" max="1053" width="12.1328125" style="9" customWidth="1"/>
    <col min="1054" max="1054" width="12.3984375" style="9" customWidth="1"/>
    <col min="1055" max="1056" width="13.86328125" style="9" customWidth="1"/>
    <col min="1057" max="1057" width="14.86328125" style="9" customWidth="1"/>
    <col min="1058" max="1296" width="9.06640625" style="9"/>
    <col min="1297" max="1297" width="15.3984375" style="9" customWidth="1"/>
    <col min="1298" max="1298" width="11.1328125" style="9" customWidth="1"/>
    <col min="1299" max="1299" width="14.59765625" style="9" customWidth="1"/>
    <col min="1300" max="1300" width="17.3984375" style="9" customWidth="1"/>
    <col min="1301" max="1301" width="17.59765625" style="9" customWidth="1"/>
    <col min="1302" max="1302" width="14.73046875" style="9" customWidth="1"/>
    <col min="1303" max="1303" width="14.3984375" style="9" customWidth="1"/>
    <col min="1304" max="1304" width="12.1328125" style="9" customWidth="1"/>
    <col min="1305" max="1305" width="12.3984375" style="9" customWidth="1"/>
    <col min="1306" max="1307" width="13.86328125" style="9" customWidth="1"/>
    <col min="1308" max="1308" width="14.86328125" style="9" customWidth="1"/>
    <col min="1309" max="1309" width="12.1328125" style="9" customWidth="1"/>
    <col min="1310" max="1310" width="12.3984375" style="9" customWidth="1"/>
    <col min="1311" max="1312" width="13.86328125" style="9" customWidth="1"/>
    <col min="1313" max="1313" width="14.86328125" style="9" customWidth="1"/>
    <col min="1314" max="1552" width="9.06640625" style="9"/>
    <col min="1553" max="1553" width="15.3984375" style="9" customWidth="1"/>
    <col min="1554" max="1554" width="11.1328125" style="9" customWidth="1"/>
    <col min="1555" max="1555" width="14.59765625" style="9" customWidth="1"/>
    <col min="1556" max="1556" width="17.3984375" style="9" customWidth="1"/>
    <col min="1557" max="1557" width="17.59765625" style="9" customWidth="1"/>
    <col min="1558" max="1558" width="14.73046875" style="9" customWidth="1"/>
    <col min="1559" max="1559" width="14.3984375" style="9" customWidth="1"/>
    <col min="1560" max="1560" width="12.1328125" style="9" customWidth="1"/>
    <col min="1561" max="1561" width="12.3984375" style="9" customWidth="1"/>
    <col min="1562" max="1563" width="13.86328125" style="9" customWidth="1"/>
    <col min="1564" max="1564" width="14.86328125" style="9" customWidth="1"/>
    <col min="1565" max="1565" width="12.1328125" style="9" customWidth="1"/>
    <col min="1566" max="1566" width="12.3984375" style="9" customWidth="1"/>
    <col min="1567" max="1568" width="13.86328125" style="9" customWidth="1"/>
    <col min="1569" max="1569" width="14.86328125" style="9" customWidth="1"/>
    <col min="1570" max="1808" width="9.06640625" style="9"/>
    <col min="1809" max="1809" width="15.3984375" style="9" customWidth="1"/>
    <col min="1810" max="1810" width="11.1328125" style="9" customWidth="1"/>
    <col min="1811" max="1811" width="14.59765625" style="9" customWidth="1"/>
    <col min="1812" max="1812" width="17.3984375" style="9" customWidth="1"/>
    <col min="1813" max="1813" width="17.59765625" style="9" customWidth="1"/>
    <col min="1814" max="1814" width="14.73046875" style="9" customWidth="1"/>
    <col min="1815" max="1815" width="14.3984375" style="9" customWidth="1"/>
    <col min="1816" max="1816" width="12.1328125" style="9" customWidth="1"/>
    <col min="1817" max="1817" width="12.3984375" style="9" customWidth="1"/>
    <col min="1818" max="1819" width="13.86328125" style="9" customWidth="1"/>
    <col min="1820" max="1820" width="14.86328125" style="9" customWidth="1"/>
    <col min="1821" max="1821" width="12.1328125" style="9" customWidth="1"/>
    <col min="1822" max="1822" width="12.3984375" style="9" customWidth="1"/>
    <col min="1823" max="1824" width="13.86328125" style="9" customWidth="1"/>
    <col min="1825" max="1825" width="14.86328125" style="9" customWidth="1"/>
    <col min="1826" max="2064" width="9.06640625" style="9"/>
    <col min="2065" max="2065" width="15.3984375" style="9" customWidth="1"/>
    <col min="2066" max="2066" width="11.1328125" style="9" customWidth="1"/>
    <col min="2067" max="2067" width="14.59765625" style="9" customWidth="1"/>
    <col min="2068" max="2068" width="17.3984375" style="9" customWidth="1"/>
    <col min="2069" max="2069" width="17.59765625" style="9" customWidth="1"/>
    <col min="2070" max="2070" width="14.73046875" style="9" customWidth="1"/>
    <col min="2071" max="2071" width="14.3984375" style="9" customWidth="1"/>
    <col min="2072" max="2072" width="12.1328125" style="9" customWidth="1"/>
    <col min="2073" max="2073" width="12.3984375" style="9" customWidth="1"/>
    <col min="2074" max="2075" width="13.86328125" style="9" customWidth="1"/>
    <col min="2076" max="2076" width="14.86328125" style="9" customWidth="1"/>
    <col min="2077" max="2077" width="12.1328125" style="9" customWidth="1"/>
    <col min="2078" max="2078" width="12.3984375" style="9" customWidth="1"/>
    <col min="2079" max="2080" width="13.86328125" style="9" customWidth="1"/>
    <col min="2081" max="2081" width="14.86328125" style="9" customWidth="1"/>
    <col min="2082" max="2320" width="9.06640625" style="9"/>
    <col min="2321" max="2321" width="15.3984375" style="9" customWidth="1"/>
    <col min="2322" max="2322" width="11.1328125" style="9" customWidth="1"/>
    <col min="2323" max="2323" width="14.59765625" style="9" customWidth="1"/>
    <col min="2324" max="2324" width="17.3984375" style="9" customWidth="1"/>
    <col min="2325" max="2325" width="17.59765625" style="9" customWidth="1"/>
    <col min="2326" max="2326" width="14.73046875" style="9" customWidth="1"/>
    <col min="2327" max="2327" width="14.3984375" style="9" customWidth="1"/>
    <col min="2328" max="2328" width="12.1328125" style="9" customWidth="1"/>
    <col min="2329" max="2329" width="12.3984375" style="9" customWidth="1"/>
    <col min="2330" max="2331" width="13.86328125" style="9" customWidth="1"/>
    <col min="2332" max="2332" width="14.86328125" style="9" customWidth="1"/>
    <col min="2333" max="2333" width="12.1328125" style="9" customWidth="1"/>
    <col min="2334" max="2334" width="12.3984375" style="9" customWidth="1"/>
    <col min="2335" max="2336" width="13.86328125" style="9" customWidth="1"/>
    <col min="2337" max="2337" width="14.86328125" style="9" customWidth="1"/>
    <col min="2338" max="2576" width="9.06640625" style="9"/>
    <col min="2577" max="2577" width="15.3984375" style="9" customWidth="1"/>
    <col min="2578" max="2578" width="11.1328125" style="9" customWidth="1"/>
    <col min="2579" max="2579" width="14.59765625" style="9" customWidth="1"/>
    <col min="2580" max="2580" width="17.3984375" style="9" customWidth="1"/>
    <col min="2581" max="2581" width="17.59765625" style="9" customWidth="1"/>
    <col min="2582" max="2582" width="14.73046875" style="9" customWidth="1"/>
    <col min="2583" max="2583" width="14.3984375" style="9" customWidth="1"/>
    <col min="2584" max="2584" width="12.1328125" style="9" customWidth="1"/>
    <col min="2585" max="2585" width="12.3984375" style="9" customWidth="1"/>
    <col min="2586" max="2587" width="13.86328125" style="9" customWidth="1"/>
    <col min="2588" max="2588" width="14.86328125" style="9" customWidth="1"/>
    <col min="2589" max="2589" width="12.1328125" style="9" customWidth="1"/>
    <col min="2590" max="2590" width="12.3984375" style="9" customWidth="1"/>
    <col min="2591" max="2592" width="13.86328125" style="9" customWidth="1"/>
    <col min="2593" max="2593" width="14.86328125" style="9" customWidth="1"/>
    <col min="2594" max="2832" width="9.06640625" style="9"/>
    <col min="2833" max="2833" width="15.3984375" style="9" customWidth="1"/>
    <col min="2834" max="2834" width="11.1328125" style="9" customWidth="1"/>
    <col min="2835" max="2835" width="14.59765625" style="9" customWidth="1"/>
    <col min="2836" max="2836" width="17.3984375" style="9" customWidth="1"/>
    <col min="2837" max="2837" width="17.59765625" style="9" customWidth="1"/>
    <col min="2838" max="2838" width="14.73046875" style="9" customWidth="1"/>
    <col min="2839" max="2839" width="14.3984375" style="9" customWidth="1"/>
    <col min="2840" max="2840" width="12.1328125" style="9" customWidth="1"/>
    <col min="2841" max="2841" width="12.3984375" style="9" customWidth="1"/>
    <col min="2842" max="2843" width="13.86328125" style="9" customWidth="1"/>
    <col min="2844" max="2844" width="14.86328125" style="9" customWidth="1"/>
    <col min="2845" max="2845" width="12.1328125" style="9" customWidth="1"/>
    <col min="2846" max="2846" width="12.3984375" style="9" customWidth="1"/>
    <col min="2847" max="2848" width="13.86328125" style="9" customWidth="1"/>
    <col min="2849" max="2849" width="14.86328125" style="9" customWidth="1"/>
    <col min="2850" max="3088" width="9.06640625" style="9"/>
    <col min="3089" max="3089" width="15.3984375" style="9" customWidth="1"/>
    <col min="3090" max="3090" width="11.1328125" style="9" customWidth="1"/>
    <col min="3091" max="3091" width="14.59765625" style="9" customWidth="1"/>
    <col min="3092" max="3092" width="17.3984375" style="9" customWidth="1"/>
    <col min="3093" max="3093" width="17.59765625" style="9" customWidth="1"/>
    <col min="3094" max="3094" width="14.73046875" style="9" customWidth="1"/>
    <col min="3095" max="3095" width="14.3984375" style="9" customWidth="1"/>
    <col min="3096" max="3096" width="12.1328125" style="9" customWidth="1"/>
    <col min="3097" max="3097" width="12.3984375" style="9" customWidth="1"/>
    <col min="3098" max="3099" width="13.86328125" style="9" customWidth="1"/>
    <col min="3100" max="3100" width="14.86328125" style="9" customWidth="1"/>
    <col min="3101" max="3101" width="12.1328125" style="9" customWidth="1"/>
    <col min="3102" max="3102" width="12.3984375" style="9" customWidth="1"/>
    <col min="3103" max="3104" width="13.86328125" style="9" customWidth="1"/>
    <col min="3105" max="3105" width="14.86328125" style="9" customWidth="1"/>
    <col min="3106" max="3344" width="9.06640625" style="9"/>
    <col min="3345" max="3345" width="15.3984375" style="9" customWidth="1"/>
    <col min="3346" max="3346" width="11.1328125" style="9" customWidth="1"/>
    <col min="3347" max="3347" width="14.59765625" style="9" customWidth="1"/>
    <col min="3348" max="3348" width="17.3984375" style="9" customWidth="1"/>
    <col min="3349" max="3349" width="17.59765625" style="9" customWidth="1"/>
    <col min="3350" max="3350" width="14.73046875" style="9" customWidth="1"/>
    <col min="3351" max="3351" width="14.3984375" style="9" customWidth="1"/>
    <col min="3352" max="3352" width="12.1328125" style="9" customWidth="1"/>
    <col min="3353" max="3353" width="12.3984375" style="9" customWidth="1"/>
    <col min="3354" max="3355" width="13.86328125" style="9" customWidth="1"/>
    <col min="3356" max="3356" width="14.86328125" style="9" customWidth="1"/>
    <col min="3357" max="3357" width="12.1328125" style="9" customWidth="1"/>
    <col min="3358" max="3358" width="12.3984375" style="9" customWidth="1"/>
    <col min="3359" max="3360" width="13.86328125" style="9" customWidth="1"/>
    <col min="3361" max="3361" width="14.86328125" style="9" customWidth="1"/>
    <col min="3362" max="3600" width="9.06640625" style="9"/>
    <col min="3601" max="3601" width="15.3984375" style="9" customWidth="1"/>
    <col min="3602" max="3602" width="11.1328125" style="9" customWidth="1"/>
    <col min="3603" max="3603" width="14.59765625" style="9" customWidth="1"/>
    <col min="3604" max="3604" width="17.3984375" style="9" customWidth="1"/>
    <col min="3605" max="3605" width="17.59765625" style="9" customWidth="1"/>
    <col min="3606" max="3606" width="14.73046875" style="9" customWidth="1"/>
    <col min="3607" max="3607" width="14.3984375" style="9" customWidth="1"/>
    <col min="3608" max="3608" width="12.1328125" style="9" customWidth="1"/>
    <col min="3609" max="3609" width="12.3984375" style="9" customWidth="1"/>
    <col min="3610" max="3611" width="13.86328125" style="9" customWidth="1"/>
    <col min="3612" max="3612" width="14.86328125" style="9" customWidth="1"/>
    <col min="3613" max="3613" width="12.1328125" style="9" customWidth="1"/>
    <col min="3614" max="3614" width="12.3984375" style="9" customWidth="1"/>
    <col min="3615" max="3616" width="13.86328125" style="9" customWidth="1"/>
    <col min="3617" max="3617" width="14.86328125" style="9" customWidth="1"/>
    <col min="3618" max="3856" width="9.06640625" style="9"/>
    <col min="3857" max="3857" width="15.3984375" style="9" customWidth="1"/>
    <col min="3858" max="3858" width="11.1328125" style="9" customWidth="1"/>
    <col min="3859" max="3859" width="14.59765625" style="9" customWidth="1"/>
    <col min="3860" max="3860" width="17.3984375" style="9" customWidth="1"/>
    <col min="3861" max="3861" width="17.59765625" style="9" customWidth="1"/>
    <col min="3862" max="3862" width="14.73046875" style="9" customWidth="1"/>
    <col min="3863" max="3863" width="14.3984375" style="9" customWidth="1"/>
    <col min="3864" max="3864" width="12.1328125" style="9" customWidth="1"/>
    <col min="3865" max="3865" width="12.3984375" style="9" customWidth="1"/>
    <col min="3866" max="3867" width="13.86328125" style="9" customWidth="1"/>
    <col min="3868" max="3868" width="14.86328125" style="9" customWidth="1"/>
    <col min="3869" max="3869" width="12.1328125" style="9" customWidth="1"/>
    <col min="3870" max="3870" width="12.3984375" style="9" customWidth="1"/>
    <col min="3871" max="3872" width="13.86328125" style="9" customWidth="1"/>
    <col min="3873" max="3873" width="14.86328125" style="9" customWidth="1"/>
    <col min="3874" max="4112" width="9.06640625" style="9"/>
    <col min="4113" max="4113" width="15.3984375" style="9" customWidth="1"/>
    <col min="4114" max="4114" width="11.1328125" style="9" customWidth="1"/>
    <col min="4115" max="4115" width="14.59765625" style="9" customWidth="1"/>
    <col min="4116" max="4116" width="17.3984375" style="9" customWidth="1"/>
    <col min="4117" max="4117" width="17.59765625" style="9" customWidth="1"/>
    <col min="4118" max="4118" width="14.73046875" style="9" customWidth="1"/>
    <col min="4119" max="4119" width="14.3984375" style="9" customWidth="1"/>
    <col min="4120" max="4120" width="12.1328125" style="9" customWidth="1"/>
    <col min="4121" max="4121" width="12.3984375" style="9" customWidth="1"/>
    <col min="4122" max="4123" width="13.86328125" style="9" customWidth="1"/>
    <col min="4124" max="4124" width="14.86328125" style="9" customWidth="1"/>
    <col min="4125" max="4125" width="12.1328125" style="9" customWidth="1"/>
    <col min="4126" max="4126" width="12.3984375" style="9" customWidth="1"/>
    <col min="4127" max="4128" width="13.86328125" style="9" customWidth="1"/>
    <col min="4129" max="4129" width="14.86328125" style="9" customWidth="1"/>
    <col min="4130" max="4368" width="9.06640625" style="9"/>
    <col min="4369" max="4369" width="15.3984375" style="9" customWidth="1"/>
    <col min="4370" max="4370" width="11.1328125" style="9" customWidth="1"/>
    <col min="4371" max="4371" width="14.59765625" style="9" customWidth="1"/>
    <col min="4372" max="4372" width="17.3984375" style="9" customWidth="1"/>
    <col min="4373" max="4373" width="17.59765625" style="9" customWidth="1"/>
    <col min="4374" max="4374" width="14.73046875" style="9" customWidth="1"/>
    <col min="4375" max="4375" width="14.3984375" style="9" customWidth="1"/>
    <col min="4376" max="4376" width="12.1328125" style="9" customWidth="1"/>
    <col min="4377" max="4377" width="12.3984375" style="9" customWidth="1"/>
    <col min="4378" max="4379" width="13.86328125" style="9" customWidth="1"/>
    <col min="4380" max="4380" width="14.86328125" style="9" customWidth="1"/>
    <col min="4381" max="4381" width="12.1328125" style="9" customWidth="1"/>
    <col min="4382" max="4382" width="12.3984375" style="9" customWidth="1"/>
    <col min="4383" max="4384" width="13.86328125" style="9" customWidth="1"/>
    <col min="4385" max="4385" width="14.86328125" style="9" customWidth="1"/>
    <col min="4386" max="4624" width="9.06640625" style="9"/>
    <col min="4625" max="4625" width="15.3984375" style="9" customWidth="1"/>
    <col min="4626" max="4626" width="11.1328125" style="9" customWidth="1"/>
    <col min="4627" max="4627" width="14.59765625" style="9" customWidth="1"/>
    <col min="4628" max="4628" width="17.3984375" style="9" customWidth="1"/>
    <col min="4629" max="4629" width="17.59765625" style="9" customWidth="1"/>
    <col min="4630" max="4630" width="14.73046875" style="9" customWidth="1"/>
    <col min="4631" max="4631" width="14.3984375" style="9" customWidth="1"/>
    <col min="4632" max="4632" width="12.1328125" style="9" customWidth="1"/>
    <col min="4633" max="4633" width="12.3984375" style="9" customWidth="1"/>
    <col min="4634" max="4635" width="13.86328125" style="9" customWidth="1"/>
    <col min="4636" max="4636" width="14.86328125" style="9" customWidth="1"/>
    <col min="4637" max="4637" width="12.1328125" style="9" customWidth="1"/>
    <col min="4638" max="4638" width="12.3984375" style="9" customWidth="1"/>
    <col min="4639" max="4640" width="13.86328125" style="9" customWidth="1"/>
    <col min="4641" max="4641" width="14.86328125" style="9" customWidth="1"/>
    <col min="4642" max="4880" width="9.06640625" style="9"/>
    <col min="4881" max="4881" width="15.3984375" style="9" customWidth="1"/>
    <col min="4882" max="4882" width="11.1328125" style="9" customWidth="1"/>
    <col min="4883" max="4883" width="14.59765625" style="9" customWidth="1"/>
    <col min="4884" max="4884" width="17.3984375" style="9" customWidth="1"/>
    <col min="4885" max="4885" width="17.59765625" style="9" customWidth="1"/>
    <col min="4886" max="4886" width="14.73046875" style="9" customWidth="1"/>
    <col min="4887" max="4887" width="14.3984375" style="9" customWidth="1"/>
    <col min="4888" max="4888" width="12.1328125" style="9" customWidth="1"/>
    <col min="4889" max="4889" width="12.3984375" style="9" customWidth="1"/>
    <col min="4890" max="4891" width="13.86328125" style="9" customWidth="1"/>
    <col min="4892" max="4892" width="14.86328125" style="9" customWidth="1"/>
    <col min="4893" max="4893" width="12.1328125" style="9" customWidth="1"/>
    <col min="4894" max="4894" width="12.3984375" style="9" customWidth="1"/>
    <col min="4895" max="4896" width="13.86328125" style="9" customWidth="1"/>
    <col min="4897" max="4897" width="14.86328125" style="9" customWidth="1"/>
    <col min="4898" max="5136" width="9.06640625" style="9"/>
    <col min="5137" max="5137" width="15.3984375" style="9" customWidth="1"/>
    <col min="5138" max="5138" width="11.1328125" style="9" customWidth="1"/>
    <col min="5139" max="5139" width="14.59765625" style="9" customWidth="1"/>
    <col min="5140" max="5140" width="17.3984375" style="9" customWidth="1"/>
    <col min="5141" max="5141" width="17.59765625" style="9" customWidth="1"/>
    <col min="5142" max="5142" width="14.73046875" style="9" customWidth="1"/>
    <col min="5143" max="5143" width="14.3984375" style="9" customWidth="1"/>
    <col min="5144" max="5144" width="12.1328125" style="9" customWidth="1"/>
    <col min="5145" max="5145" width="12.3984375" style="9" customWidth="1"/>
    <col min="5146" max="5147" width="13.86328125" style="9" customWidth="1"/>
    <col min="5148" max="5148" width="14.86328125" style="9" customWidth="1"/>
    <col min="5149" max="5149" width="12.1328125" style="9" customWidth="1"/>
    <col min="5150" max="5150" width="12.3984375" style="9" customWidth="1"/>
    <col min="5151" max="5152" width="13.86328125" style="9" customWidth="1"/>
    <col min="5153" max="5153" width="14.86328125" style="9" customWidth="1"/>
    <col min="5154" max="5392" width="9.06640625" style="9"/>
    <col min="5393" max="5393" width="15.3984375" style="9" customWidth="1"/>
    <col min="5394" max="5394" width="11.1328125" style="9" customWidth="1"/>
    <col min="5395" max="5395" width="14.59765625" style="9" customWidth="1"/>
    <col min="5396" max="5396" width="17.3984375" style="9" customWidth="1"/>
    <col min="5397" max="5397" width="17.59765625" style="9" customWidth="1"/>
    <col min="5398" max="5398" width="14.73046875" style="9" customWidth="1"/>
    <col min="5399" max="5399" width="14.3984375" style="9" customWidth="1"/>
    <col min="5400" max="5400" width="12.1328125" style="9" customWidth="1"/>
    <col min="5401" max="5401" width="12.3984375" style="9" customWidth="1"/>
    <col min="5402" max="5403" width="13.86328125" style="9" customWidth="1"/>
    <col min="5404" max="5404" width="14.86328125" style="9" customWidth="1"/>
    <col min="5405" max="5405" width="12.1328125" style="9" customWidth="1"/>
    <col min="5406" max="5406" width="12.3984375" style="9" customWidth="1"/>
    <col min="5407" max="5408" width="13.86328125" style="9" customWidth="1"/>
    <col min="5409" max="5409" width="14.86328125" style="9" customWidth="1"/>
    <col min="5410" max="5648" width="9.06640625" style="9"/>
    <col min="5649" max="5649" width="15.3984375" style="9" customWidth="1"/>
    <col min="5650" max="5650" width="11.1328125" style="9" customWidth="1"/>
    <col min="5651" max="5651" width="14.59765625" style="9" customWidth="1"/>
    <col min="5652" max="5652" width="17.3984375" style="9" customWidth="1"/>
    <col min="5653" max="5653" width="17.59765625" style="9" customWidth="1"/>
    <col min="5654" max="5654" width="14.73046875" style="9" customWidth="1"/>
    <col min="5655" max="5655" width="14.3984375" style="9" customWidth="1"/>
    <col min="5656" max="5656" width="12.1328125" style="9" customWidth="1"/>
    <col min="5657" max="5657" width="12.3984375" style="9" customWidth="1"/>
    <col min="5658" max="5659" width="13.86328125" style="9" customWidth="1"/>
    <col min="5660" max="5660" width="14.86328125" style="9" customWidth="1"/>
    <col min="5661" max="5661" width="12.1328125" style="9" customWidth="1"/>
    <col min="5662" max="5662" width="12.3984375" style="9" customWidth="1"/>
    <col min="5663" max="5664" width="13.86328125" style="9" customWidth="1"/>
    <col min="5665" max="5665" width="14.86328125" style="9" customWidth="1"/>
    <col min="5666" max="5904" width="9.06640625" style="9"/>
    <col min="5905" max="5905" width="15.3984375" style="9" customWidth="1"/>
    <col min="5906" max="5906" width="11.1328125" style="9" customWidth="1"/>
    <col min="5907" max="5907" width="14.59765625" style="9" customWidth="1"/>
    <col min="5908" max="5908" width="17.3984375" style="9" customWidth="1"/>
    <col min="5909" max="5909" width="17.59765625" style="9" customWidth="1"/>
    <col min="5910" max="5910" width="14.73046875" style="9" customWidth="1"/>
    <col min="5911" max="5911" width="14.3984375" style="9" customWidth="1"/>
    <col min="5912" max="5912" width="12.1328125" style="9" customWidth="1"/>
    <col min="5913" max="5913" width="12.3984375" style="9" customWidth="1"/>
    <col min="5914" max="5915" width="13.86328125" style="9" customWidth="1"/>
    <col min="5916" max="5916" width="14.86328125" style="9" customWidth="1"/>
    <col min="5917" max="5917" width="12.1328125" style="9" customWidth="1"/>
    <col min="5918" max="5918" width="12.3984375" style="9" customWidth="1"/>
    <col min="5919" max="5920" width="13.86328125" style="9" customWidth="1"/>
    <col min="5921" max="5921" width="14.86328125" style="9" customWidth="1"/>
    <col min="5922" max="6160" width="9.06640625" style="9"/>
    <col min="6161" max="6161" width="15.3984375" style="9" customWidth="1"/>
    <col min="6162" max="6162" width="11.1328125" style="9" customWidth="1"/>
    <col min="6163" max="6163" width="14.59765625" style="9" customWidth="1"/>
    <col min="6164" max="6164" width="17.3984375" style="9" customWidth="1"/>
    <col min="6165" max="6165" width="17.59765625" style="9" customWidth="1"/>
    <col min="6166" max="6166" width="14.73046875" style="9" customWidth="1"/>
    <col min="6167" max="6167" width="14.3984375" style="9" customWidth="1"/>
    <col min="6168" max="6168" width="12.1328125" style="9" customWidth="1"/>
    <col min="6169" max="6169" width="12.3984375" style="9" customWidth="1"/>
    <col min="6170" max="6171" width="13.86328125" style="9" customWidth="1"/>
    <col min="6172" max="6172" width="14.86328125" style="9" customWidth="1"/>
    <col min="6173" max="6173" width="12.1328125" style="9" customWidth="1"/>
    <col min="6174" max="6174" width="12.3984375" style="9" customWidth="1"/>
    <col min="6175" max="6176" width="13.86328125" style="9" customWidth="1"/>
    <col min="6177" max="6177" width="14.86328125" style="9" customWidth="1"/>
    <col min="6178" max="6416" width="9.06640625" style="9"/>
    <col min="6417" max="6417" width="15.3984375" style="9" customWidth="1"/>
    <col min="6418" max="6418" width="11.1328125" style="9" customWidth="1"/>
    <col min="6419" max="6419" width="14.59765625" style="9" customWidth="1"/>
    <col min="6420" max="6420" width="17.3984375" style="9" customWidth="1"/>
    <col min="6421" max="6421" width="17.59765625" style="9" customWidth="1"/>
    <col min="6422" max="6422" width="14.73046875" style="9" customWidth="1"/>
    <col min="6423" max="6423" width="14.3984375" style="9" customWidth="1"/>
    <col min="6424" max="6424" width="12.1328125" style="9" customWidth="1"/>
    <col min="6425" max="6425" width="12.3984375" style="9" customWidth="1"/>
    <col min="6426" max="6427" width="13.86328125" style="9" customWidth="1"/>
    <col min="6428" max="6428" width="14.86328125" style="9" customWidth="1"/>
    <col min="6429" max="6429" width="12.1328125" style="9" customWidth="1"/>
    <col min="6430" max="6430" width="12.3984375" style="9" customWidth="1"/>
    <col min="6431" max="6432" width="13.86328125" style="9" customWidth="1"/>
    <col min="6433" max="6433" width="14.86328125" style="9" customWidth="1"/>
    <col min="6434" max="6672" width="9.06640625" style="9"/>
    <col min="6673" max="6673" width="15.3984375" style="9" customWidth="1"/>
    <col min="6674" max="6674" width="11.1328125" style="9" customWidth="1"/>
    <col min="6675" max="6675" width="14.59765625" style="9" customWidth="1"/>
    <col min="6676" max="6676" width="17.3984375" style="9" customWidth="1"/>
    <col min="6677" max="6677" width="17.59765625" style="9" customWidth="1"/>
    <col min="6678" max="6678" width="14.73046875" style="9" customWidth="1"/>
    <col min="6679" max="6679" width="14.3984375" style="9" customWidth="1"/>
    <col min="6680" max="6680" width="12.1328125" style="9" customWidth="1"/>
    <col min="6681" max="6681" width="12.3984375" style="9" customWidth="1"/>
    <col min="6682" max="6683" width="13.86328125" style="9" customWidth="1"/>
    <col min="6684" max="6684" width="14.86328125" style="9" customWidth="1"/>
    <col min="6685" max="6685" width="12.1328125" style="9" customWidth="1"/>
    <col min="6686" max="6686" width="12.3984375" style="9" customWidth="1"/>
    <col min="6687" max="6688" width="13.86328125" style="9" customWidth="1"/>
    <col min="6689" max="6689" width="14.86328125" style="9" customWidth="1"/>
    <col min="6690" max="6928" width="9.06640625" style="9"/>
    <col min="6929" max="6929" width="15.3984375" style="9" customWidth="1"/>
    <col min="6930" max="6930" width="11.1328125" style="9" customWidth="1"/>
    <col min="6931" max="6931" width="14.59765625" style="9" customWidth="1"/>
    <col min="6932" max="6932" width="17.3984375" style="9" customWidth="1"/>
    <col min="6933" max="6933" width="17.59765625" style="9" customWidth="1"/>
    <col min="6934" max="6934" width="14.73046875" style="9" customWidth="1"/>
    <col min="6935" max="6935" width="14.3984375" style="9" customWidth="1"/>
    <col min="6936" max="6936" width="12.1328125" style="9" customWidth="1"/>
    <col min="6937" max="6937" width="12.3984375" style="9" customWidth="1"/>
    <col min="6938" max="6939" width="13.86328125" style="9" customWidth="1"/>
    <col min="6940" max="6940" width="14.86328125" style="9" customWidth="1"/>
    <col min="6941" max="6941" width="12.1328125" style="9" customWidth="1"/>
    <col min="6942" max="6942" width="12.3984375" style="9" customWidth="1"/>
    <col min="6943" max="6944" width="13.86328125" style="9" customWidth="1"/>
    <col min="6945" max="6945" width="14.86328125" style="9" customWidth="1"/>
    <col min="6946" max="7184" width="9.06640625" style="9"/>
    <col min="7185" max="7185" width="15.3984375" style="9" customWidth="1"/>
    <col min="7186" max="7186" width="11.1328125" style="9" customWidth="1"/>
    <col min="7187" max="7187" width="14.59765625" style="9" customWidth="1"/>
    <col min="7188" max="7188" width="17.3984375" style="9" customWidth="1"/>
    <col min="7189" max="7189" width="17.59765625" style="9" customWidth="1"/>
    <col min="7190" max="7190" width="14.73046875" style="9" customWidth="1"/>
    <col min="7191" max="7191" width="14.3984375" style="9" customWidth="1"/>
    <col min="7192" max="7192" width="12.1328125" style="9" customWidth="1"/>
    <col min="7193" max="7193" width="12.3984375" style="9" customWidth="1"/>
    <col min="7194" max="7195" width="13.86328125" style="9" customWidth="1"/>
    <col min="7196" max="7196" width="14.86328125" style="9" customWidth="1"/>
    <col min="7197" max="7197" width="12.1328125" style="9" customWidth="1"/>
    <col min="7198" max="7198" width="12.3984375" style="9" customWidth="1"/>
    <col min="7199" max="7200" width="13.86328125" style="9" customWidth="1"/>
    <col min="7201" max="7201" width="14.86328125" style="9" customWidth="1"/>
    <col min="7202" max="7440" width="9.06640625" style="9"/>
    <col min="7441" max="7441" width="15.3984375" style="9" customWidth="1"/>
    <col min="7442" max="7442" width="11.1328125" style="9" customWidth="1"/>
    <col min="7443" max="7443" width="14.59765625" style="9" customWidth="1"/>
    <col min="7444" max="7444" width="17.3984375" style="9" customWidth="1"/>
    <col min="7445" max="7445" width="17.59765625" style="9" customWidth="1"/>
    <col min="7446" max="7446" width="14.73046875" style="9" customWidth="1"/>
    <col min="7447" max="7447" width="14.3984375" style="9" customWidth="1"/>
    <col min="7448" max="7448" width="12.1328125" style="9" customWidth="1"/>
    <col min="7449" max="7449" width="12.3984375" style="9" customWidth="1"/>
    <col min="7450" max="7451" width="13.86328125" style="9" customWidth="1"/>
    <col min="7452" max="7452" width="14.86328125" style="9" customWidth="1"/>
    <col min="7453" max="7453" width="12.1328125" style="9" customWidth="1"/>
    <col min="7454" max="7454" width="12.3984375" style="9" customWidth="1"/>
    <col min="7455" max="7456" width="13.86328125" style="9" customWidth="1"/>
    <col min="7457" max="7457" width="14.86328125" style="9" customWidth="1"/>
    <col min="7458" max="7696" width="9.06640625" style="9"/>
    <col min="7697" max="7697" width="15.3984375" style="9" customWidth="1"/>
    <col min="7698" max="7698" width="11.1328125" style="9" customWidth="1"/>
    <col min="7699" max="7699" width="14.59765625" style="9" customWidth="1"/>
    <col min="7700" max="7700" width="17.3984375" style="9" customWidth="1"/>
    <col min="7701" max="7701" width="17.59765625" style="9" customWidth="1"/>
    <col min="7702" max="7702" width="14.73046875" style="9" customWidth="1"/>
    <col min="7703" max="7703" width="14.3984375" style="9" customWidth="1"/>
    <col min="7704" max="7704" width="12.1328125" style="9" customWidth="1"/>
    <col min="7705" max="7705" width="12.3984375" style="9" customWidth="1"/>
    <col min="7706" max="7707" width="13.86328125" style="9" customWidth="1"/>
    <col min="7708" max="7708" width="14.86328125" style="9" customWidth="1"/>
    <col min="7709" max="7709" width="12.1328125" style="9" customWidth="1"/>
    <col min="7710" max="7710" width="12.3984375" style="9" customWidth="1"/>
    <col min="7711" max="7712" width="13.86328125" style="9" customWidth="1"/>
    <col min="7713" max="7713" width="14.86328125" style="9" customWidth="1"/>
    <col min="7714" max="7952" width="9.06640625" style="9"/>
    <col min="7953" max="7953" width="15.3984375" style="9" customWidth="1"/>
    <col min="7954" max="7954" width="11.1328125" style="9" customWidth="1"/>
    <col min="7955" max="7955" width="14.59765625" style="9" customWidth="1"/>
    <col min="7956" max="7956" width="17.3984375" style="9" customWidth="1"/>
    <col min="7957" max="7957" width="17.59765625" style="9" customWidth="1"/>
    <col min="7958" max="7958" width="14.73046875" style="9" customWidth="1"/>
    <col min="7959" max="7959" width="14.3984375" style="9" customWidth="1"/>
    <col min="7960" max="7960" width="12.1328125" style="9" customWidth="1"/>
    <col min="7961" max="7961" width="12.3984375" style="9" customWidth="1"/>
    <col min="7962" max="7963" width="13.86328125" style="9" customWidth="1"/>
    <col min="7964" max="7964" width="14.86328125" style="9" customWidth="1"/>
    <col min="7965" max="7965" width="12.1328125" style="9" customWidth="1"/>
    <col min="7966" max="7966" width="12.3984375" style="9" customWidth="1"/>
    <col min="7967" max="7968" width="13.86328125" style="9" customWidth="1"/>
    <col min="7969" max="7969" width="14.86328125" style="9" customWidth="1"/>
    <col min="7970" max="8208" width="9.06640625" style="9"/>
    <col min="8209" max="8209" width="15.3984375" style="9" customWidth="1"/>
    <col min="8210" max="8210" width="11.1328125" style="9" customWidth="1"/>
    <col min="8211" max="8211" width="14.59765625" style="9" customWidth="1"/>
    <col min="8212" max="8212" width="17.3984375" style="9" customWidth="1"/>
    <col min="8213" max="8213" width="17.59765625" style="9" customWidth="1"/>
    <col min="8214" max="8214" width="14.73046875" style="9" customWidth="1"/>
    <col min="8215" max="8215" width="14.3984375" style="9" customWidth="1"/>
    <col min="8216" max="8216" width="12.1328125" style="9" customWidth="1"/>
    <col min="8217" max="8217" width="12.3984375" style="9" customWidth="1"/>
    <col min="8218" max="8219" width="13.86328125" style="9" customWidth="1"/>
    <col min="8220" max="8220" width="14.86328125" style="9" customWidth="1"/>
    <col min="8221" max="8221" width="12.1328125" style="9" customWidth="1"/>
    <col min="8222" max="8222" width="12.3984375" style="9" customWidth="1"/>
    <col min="8223" max="8224" width="13.86328125" style="9" customWidth="1"/>
    <col min="8225" max="8225" width="14.86328125" style="9" customWidth="1"/>
    <col min="8226" max="8464" width="9.06640625" style="9"/>
    <col min="8465" max="8465" width="15.3984375" style="9" customWidth="1"/>
    <col min="8466" max="8466" width="11.1328125" style="9" customWidth="1"/>
    <col min="8467" max="8467" width="14.59765625" style="9" customWidth="1"/>
    <col min="8468" max="8468" width="17.3984375" style="9" customWidth="1"/>
    <col min="8469" max="8469" width="17.59765625" style="9" customWidth="1"/>
    <col min="8470" max="8470" width="14.73046875" style="9" customWidth="1"/>
    <col min="8471" max="8471" width="14.3984375" style="9" customWidth="1"/>
    <col min="8472" max="8472" width="12.1328125" style="9" customWidth="1"/>
    <col min="8473" max="8473" width="12.3984375" style="9" customWidth="1"/>
    <col min="8474" max="8475" width="13.86328125" style="9" customWidth="1"/>
    <col min="8476" max="8476" width="14.86328125" style="9" customWidth="1"/>
    <col min="8477" max="8477" width="12.1328125" style="9" customWidth="1"/>
    <col min="8478" max="8478" width="12.3984375" style="9" customWidth="1"/>
    <col min="8479" max="8480" width="13.86328125" style="9" customWidth="1"/>
    <col min="8481" max="8481" width="14.86328125" style="9" customWidth="1"/>
    <col min="8482" max="8720" width="9.06640625" style="9"/>
    <col min="8721" max="8721" width="15.3984375" style="9" customWidth="1"/>
    <col min="8722" max="8722" width="11.1328125" style="9" customWidth="1"/>
    <col min="8723" max="8723" width="14.59765625" style="9" customWidth="1"/>
    <col min="8724" max="8724" width="17.3984375" style="9" customWidth="1"/>
    <col min="8725" max="8725" width="17.59765625" style="9" customWidth="1"/>
    <col min="8726" max="8726" width="14.73046875" style="9" customWidth="1"/>
    <col min="8727" max="8727" width="14.3984375" style="9" customWidth="1"/>
    <col min="8728" max="8728" width="12.1328125" style="9" customWidth="1"/>
    <col min="8729" max="8729" width="12.3984375" style="9" customWidth="1"/>
    <col min="8730" max="8731" width="13.86328125" style="9" customWidth="1"/>
    <col min="8732" max="8732" width="14.86328125" style="9" customWidth="1"/>
    <col min="8733" max="8733" width="12.1328125" style="9" customWidth="1"/>
    <col min="8734" max="8734" width="12.3984375" style="9" customWidth="1"/>
    <col min="8735" max="8736" width="13.86328125" style="9" customWidth="1"/>
    <col min="8737" max="8737" width="14.86328125" style="9" customWidth="1"/>
    <col min="8738" max="8976" width="9.06640625" style="9"/>
    <col min="8977" max="8977" width="15.3984375" style="9" customWidth="1"/>
    <col min="8978" max="8978" width="11.1328125" style="9" customWidth="1"/>
    <col min="8979" max="8979" width="14.59765625" style="9" customWidth="1"/>
    <col min="8980" max="8980" width="17.3984375" style="9" customWidth="1"/>
    <col min="8981" max="8981" width="17.59765625" style="9" customWidth="1"/>
    <col min="8982" max="8982" width="14.73046875" style="9" customWidth="1"/>
    <col min="8983" max="8983" width="14.3984375" style="9" customWidth="1"/>
    <col min="8984" max="8984" width="12.1328125" style="9" customWidth="1"/>
    <col min="8985" max="8985" width="12.3984375" style="9" customWidth="1"/>
    <col min="8986" max="8987" width="13.86328125" style="9" customWidth="1"/>
    <col min="8988" max="8988" width="14.86328125" style="9" customWidth="1"/>
    <col min="8989" max="8989" width="12.1328125" style="9" customWidth="1"/>
    <col min="8990" max="8990" width="12.3984375" style="9" customWidth="1"/>
    <col min="8991" max="8992" width="13.86328125" style="9" customWidth="1"/>
    <col min="8993" max="8993" width="14.86328125" style="9" customWidth="1"/>
    <col min="8994" max="9232" width="9.06640625" style="9"/>
    <col min="9233" max="9233" width="15.3984375" style="9" customWidth="1"/>
    <col min="9234" max="9234" width="11.1328125" style="9" customWidth="1"/>
    <col min="9235" max="9235" width="14.59765625" style="9" customWidth="1"/>
    <col min="9236" max="9236" width="17.3984375" style="9" customWidth="1"/>
    <col min="9237" max="9237" width="17.59765625" style="9" customWidth="1"/>
    <col min="9238" max="9238" width="14.73046875" style="9" customWidth="1"/>
    <col min="9239" max="9239" width="14.3984375" style="9" customWidth="1"/>
    <col min="9240" max="9240" width="12.1328125" style="9" customWidth="1"/>
    <col min="9241" max="9241" width="12.3984375" style="9" customWidth="1"/>
    <col min="9242" max="9243" width="13.86328125" style="9" customWidth="1"/>
    <col min="9244" max="9244" width="14.86328125" style="9" customWidth="1"/>
    <col min="9245" max="9245" width="12.1328125" style="9" customWidth="1"/>
    <col min="9246" max="9246" width="12.3984375" style="9" customWidth="1"/>
    <col min="9247" max="9248" width="13.86328125" style="9" customWidth="1"/>
    <col min="9249" max="9249" width="14.86328125" style="9" customWidth="1"/>
    <col min="9250" max="9488" width="9.06640625" style="9"/>
    <col min="9489" max="9489" width="15.3984375" style="9" customWidth="1"/>
    <col min="9490" max="9490" width="11.1328125" style="9" customWidth="1"/>
    <col min="9491" max="9491" width="14.59765625" style="9" customWidth="1"/>
    <col min="9492" max="9492" width="17.3984375" style="9" customWidth="1"/>
    <col min="9493" max="9493" width="17.59765625" style="9" customWidth="1"/>
    <col min="9494" max="9494" width="14.73046875" style="9" customWidth="1"/>
    <col min="9495" max="9495" width="14.3984375" style="9" customWidth="1"/>
    <col min="9496" max="9496" width="12.1328125" style="9" customWidth="1"/>
    <col min="9497" max="9497" width="12.3984375" style="9" customWidth="1"/>
    <col min="9498" max="9499" width="13.86328125" style="9" customWidth="1"/>
    <col min="9500" max="9500" width="14.86328125" style="9" customWidth="1"/>
    <col min="9501" max="9501" width="12.1328125" style="9" customWidth="1"/>
    <col min="9502" max="9502" width="12.3984375" style="9" customWidth="1"/>
    <col min="9503" max="9504" width="13.86328125" style="9" customWidth="1"/>
    <col min="9505" max="9505" width="14.86328125" style="9" customWidth="1"/>
    <col min="9506" max="9744" width="9.06640625" style="9"/>
    <col min="9745" max="9745" width="15.3984375" style="9" customWidth="1"/>
    <col min="9746" max="9746" width="11.1328125" style="9" customWidth="1"/>
    <col min="9747" max="9747" width="14.59765625" style="9" customWidth="1"/>
    <col min="9748" max="9748" width="17.3984375" style="9" customWidth="1"/>
    <col min="9749" max="9749" width="17.59765625" style="9" customWidth="1"/>
    <col min="9750" max="9750" width="14.73046875" style="9" customWidth="1"/>
    <col min="9751" max="9751" width="14.3984375" style="9" customWidth="1"/>
    <col min="9752" max="9752" width="12.1328125" style="9" customWidth="1"/>
    <col min="9753" max="9753" width="12.3984375" style="9" customWidth="1"/>
    <col min="9754" max="9755" width="13.86328125" style="9" customWidth="1"/>
    <col min="9756" max="9756" width="14.86328125" style="9" customWidth="1"/>
    <col min="9757" max="9757" width="12.1328125" style="9" customWidth="1"/>
    <col min="9758" max="9758" width="12.3984375" style="9" customWidth="1"/>
    <col min="9759" max="9760" width="13.86328125" style="9" customWidth="1"/>
    <col min="9761" max="9761" width="14.86328125" style="9" customWidth="1"/>
    <col min="9762" max="10000" width="9.06640625" style="9"/>
    <col min="10001" max="10001" width="15.3984375" style="9" customWidth="1"/>
    <col min="10002" max="10002" width="11.1328125" style="9" customWidth="1"/>
    <col min="10003" max="10003" width="14.59765625" style="9" customWidth="1"/>
    <col min="10004" max="10004" width="17.3984375" style="9" customWidth="1"/>
    <col min="10005" max="10005" width="17.59765625" style="9" customWidth="1"/>
    <col min="10006" max="10006" width="14.73046875" style="9" customWidth="1"/>
    <col min="10007" max="10007" width="14.3984375" style="9" customWidth="1"/>
    <col min="10008" max="10008" width="12.1328125" style="9" customWidth="1"/>
    <col min="10009" max="10009" width="12.3984375" style="9" customWidth="1"/>
    <col min="10010" max="10011" width="13.86328125" style="9" customWidth="1"/>
    <col min="10012" max="10012" width="14.86328125" style="9" customWidth="1"/>
    <col min="10013" max="10013" width="12.1328125" style="9" customWidth="1"/>
    <col min="10014" max="10014" width="12.3984375" style="9" customWidth="1"/>
    <col min="10015" max="10016" width="13.86328125" style="9" customWidth="1"/>
    <col min="10017" max="10017" width="14.86328125" style="9" customWidth="1"/>
    <col min="10018" max="10256" width="9.06640625" style="9"/>
    <col min="10257" max="10257" width="15.3984375" style="9" customWidth="1"/>
    <col min="10258" max="10258" width="11.1328125" style="9" customWidth="1"/>
    <col min="10259" max="10259" width="14.59765625" style="9" customWidth="1"/>
    <col min="10260" max="10260" width="17.3984375" style="9" customWidth="1"/>
    <col min="10261" max="10261" width="17.59765625" style="9" customWidth="1"/>
    <col min="10262" max="10262" width="14.73046875" style="9" customWidth="1"/>
    <col min="10263" max="10263" width="14.3984375" style="9" customWidth="1"/>
    <col min="10264" max="10264" width="12.1328125" style="9" customWidth="1"/>
    <col min="10265" max="10265" width="12.3984375" style="9" customWidth="1"/>
    <col min="10266" max="10267" width="13.86328125" style="9" customWidth="1"/>
    <col min="10268" max="10268" width="14.86328125" style="9" customWidth="1"/>
    <col min="10269" max="10269" width="12.1328125" style="9" customWidth="1"/>
    <col min="10270" max="10270" width="12.3984375" style="9" customWidth="1"/>
    <col min="10271" max="10272" width="13.86328125" style="9" customWidth="1"/>
    <col min="10273" max="10273" width="14.86328125" style="9" customWidth="1"/>
    <col min="10274" max="10512" width="9.06640625" style="9"/>
    <col min="10513" max="10513" width="15.3984375" style="9" customWidth="1"/>
    <col min="10514" max="10514" width="11.1328125" style="9" customWidth="1"/>
    <col min="10515" max="10515" width="14.59765625" style="9" customWidth="1"/>
    <col min="10516" max="10516" width="17.3984375" style="9" customWidth="1"/>
    <col min="10517" max="10517" width="17.59765625" style="9" customWidth="1"/>
    <col min="10518" max="10518" width="14.73046875" style="9" customWidth="1"/>
    <col min="10519" max="10519" width="14.3984375" style="9" customWidth="1"/>
    <col min="10520" max="10520" width="12.1328125" style="9" customWidth="1"/>
    <col min="10521" max="10521" width="12.3984375" style="9" customWidth="1"/>
    <col min="10522" max="10523" width="13.86328125" style="9" customWidth="1"/>
    <col min="10524" max="10524" width="14.86328125" style="9" customWidth="1"/>
    <col min="10525" max="10525" width="12.1328125" style="9" customWidth="1"/>
    <col min="10526" max="10526" width="12.3984375" style="9" customWidth="1"/>
    <col min="10527" max="10528" width="13.86328125" style="9" customWidth="1"/>
    <col min="10529" max="10529" width="14.86328125" style="9" customWidth="1"/>
    <col min="10530" max="10768" width="9.06640625" style="9"/>
    <col min="10769" max="10769" width="15.3984375" style="9" customWidth="1"/>
    <col min="10770" max="10770" width="11.1328125" style="9" customWidth="1"/>
    <col min="10771" max="10771" width="14.59765625" style="9" customWidth="1"/>
    <col min="10772" max="10772" width="17.3984375" style="9" customWidth="1"/>
    <col min="10773" max="10773" width="17.59765625" style="9" customWidth="1"/>
    <col min="10774" max="10774" width="14.73046875" style="9" customWidth="1"/>
    <col min="10775" max="10775" width="14.3984375" style="9" customWidth="1"/>
    <col min="10776" max="10776" width="12.1328125" style="9" customWidth="1"/>
    <col min="10777" max="10777" width="12.3984375" style="9" customWidth="1"/>
    <col min="10778" max="10779" width="13.86328125" style="9" customWidth="1"/>
    <col min="10780" max="10780" width="14.86328125" style="9" customWidth="1"/>
    <col min="10781" max="10781" width="12.1328125" style="9" customWidth="1"/>
    <col min="10782" max="10782" width="12.3984375" style="9" customWidth="1"/>
    <col min="10783" max="10784" width="13.86328125" style="9" customWidth="1"/>
    <col min="10785" max="10785" width="14.86328125" style="9" customWidth="1"/>
    <col min="10786" max="11024" width="9.06640625" style="9"/>
    <col min="11025" max="11025" width="15.3984375" style="9" customWidth="1"/>
    <col min="11026" max="11026" width="11.1328125" style="9" customWidth="1"/>
    <col min="11027" max="11027" width="14.59765625" style="9" customWidth="1"/>
    <col min="11028" max="11028" width="17.3984375" style="9" customWidth="1"/>
    <col min="11029" max="11029" width="17.59765625" style="9" customWidth="1"/>
    <col min="11030" max="11030" width="14.73046875" style="9" customWidth="1"/>
    <col min="11031" max="11031" width="14.3984375" style="9" customWidth="1"/>
    <col min="11032" max="11032" width="12.1328125" style="9" customWidth="1"/>
    <col min="11033" max="11033" width="12.3984375" style="9" customWidth="1"/>
    <col min="11034" max="11035" width="13.86328125" style="9" customWidth="1"/>
    <col min="11036" max="11036" width="14.86328125" style="9" customWidth="1"/>
    <col min="11037" max="11037" width="12.1328125" style="9" customWidth="1"/>
    <col min="11038" max="11038" width="12.3984375" style="9" customWidth="1"/>
    <col min="11039" max="11040" width="13.86328125" style="9" customWidth="1"/>
    <col min="11041" max="11041" width="14.86328125" style="9" customWidth="1"/>
    <col min="11042" max="11280" width="9.06640625" style="9"/>
    <col min="11281" max="11281" width="15.3984375" style="9" customWidth="1"/>
    <col min="11282" max="11282" width="11.1328125" style="9" customWidth="1"/>
    <col min="11283" max="11283" width="14.59765625" style="9" customWidth="1"/>
    <col min="11284" max="11284" width="17.3984375" style="9" customWidth="1"/>
    <col min="11285" max="11285" width="17.59765625" style="9" customWidth="1"/>
    <col min="11286" max="11286" width="14.73046875" style="9" customWidth="1"/>
    <col min="11287" max="11287" width="14.3984375" style="9" customWidth="1"/>
    <col min="11288" max="11288" width="12.1328125" style="9" customWidth="1"/>
    <col min="11289" max="11289" width="12.3984375" style="9" customWidth="1"/>
    <col min="11290" max="11291" width="13.86328125" style="9" customWidth="1"/>
    <col min="11292" max="11292" width="14.86328125" style="9" customWidth="1"/>
    <col min="11293" max="11293" width="12.1328125" style="9" customWidth="1"/>
    <col min="11294" max="11294" width="12.3984375" style="9" customWidth="1"/>
    <col min="11295" max="11296" width="13.86328125" style="9" customWidth="1"/>
    <col min="11297" max="11297" width="14.86328125" style="9" customWidth="1"/>
    <col min="11298" max="11536" width="9.06640625" style="9"/>
    <col min="11537" max="11537" width="15.3984375" style="9" customWidth="1"/>
    <col min="11538" max="11538" width="11.1328125" style="9" customWidth="1"/>
    <col min="11539" max="11539" width="14.59765625" style="9" customWidth="1"/>
    <col min="11540" max="11540" width="17.3984375" style="9" customWidth="1"/>
    <col min="11541" max="11541" width="17.59765625" style="9" customWidth="1"/>
    <col min="11542" max="11542" width="14.73046875" style="9" customWidth="1"/>
    <col min="11543" max="11543" width="14.3984375" style="9" customWidth="1"/>
    <col min="11544" max="11544" width="12.1328125" style="9" customWidth="1"/>
    <col min="11545" max="11545" width="12.3984375" style="9" customWidth="1"/>
    <col min="11546" max="11547" width="13.86328125" style="9" customWidth="1"/>
    <col min="11548" max="11548" width="14.86328125" style="9" customWidth="1"/>
    <col min="11549" max="11549" width="12.1328125" style="9" customWidth="1"/>
    <col min="11550" max="11550" width="12.3984375" style="9" customWidth="1"/>
    <col min="11551" max="11552" width="13.86328125" style="9" customWidth="1"/>
    <col min="11553" max="11553" width="14.86328125" style="9" customWidth="1"/>
    <col min="11554" max="11792" width="9.06640625" style="9"/>
    <col min="11793" max="11793" width="15.3984375" style="9" customWidth="1"/>
    <col min="11794" max="11794" width="11.1328125" style="9" customWidth="1"/>
    <col min="11795" max="11795" width="14.59765625" style="9" customWidth="1"/>
    <col min="11796" max="11796" width="17.3984375" style="9" customWidth="1"/>
    <col min="11797" max="11797" width="17.59765625" style="9" customWidth="1"/>
    <col min="11798" max="11798" width="14.73046875" style="9" customWidth="1"/>
    <col min="11799" max="11799" width="14.3984375" style="9" customWidth="1"/>
    <col min="11800" max="11800" width="12.1328125" style="9" customWidth="1"/>
    <col min="11801" max="11801" width="12.3984375" style="9" customWidth="1"/>
    <col min="11802" max="11803" width="13.86328125" style="9" customWidth="1"/>
    <col min="11804" max="11804" width="14.86328125" style="9" customWidth="1"/>
    <col min="11805" max="11805" width="12.1328125" style="9" customWidth="1"/>
    <col min="11806" max="11806" width="12.3984375" style="9" customWidth="1"/>
    <col min="11807" max="11808" width="13.86328125" style="9" customWidth="1"/>
    <col min="11809" max="11809" width="14.86328125" style="9" customWidth="1"/>
    <col min="11810" max="12048" width="9.06640625" style="9"/>
    <col min="12049" max="12049" width="15.3984375" style="9" customWidth="1"/>
    <col min="12050" max="12050" width="11.1328125" style="9" customWidth="1"/>
    <col min="12051" max="12051" width="14.59765625" style="9" customWidth="1"/>
    <col min="12052" max="12052" width="17.3984375" style="9" customWidth="1"/>
    <col min="12053" max="12053" width="17.59765625" style="9" customWidth="1"/>
    <col min="12054" max="12054" width="14.73046875" style="9" customWidth="1"/>
    <col min="12055" max="12055" width="14.3984375" style="9" customWidth="1"/>
    <col min="12056" max="12056" width="12.1328125" style="9" customWidth="1"/>
    <col min="12057" max="12057" width="12.3984375" style="9" customWidth="1"/>
    <col min="12058" max="12059" width="13.86328125" style="9" customWidth="1"/>
    <col min="12060" max="12060" width="14.86328125" style="9" customWidth="1"/>
    <col min="12061" max="12061" width="12.1328125" style="9" customWidth="1"/>
    <col min="12062" max="12062" width="12.3984375" style="9" customWidth="1"/>
    <col min="12063" max="12064" width="13.86328125" style="9" customWidth="1"/>
    <col min="12065" max="12065" width="14.86328125" style="9" customWidth="1"/>
    <col min="12066" max="12304" width="9.06640625" style="9"/>
    <col min="12305" max="12305" width="15.3984375" style="9" customWidth="1"/>
    <col min="12306" max="12306" width="11.1328125" style="9" customWidth="1"/>
    <col min="12307" max="12307" width="14.59765625" style="9" customWidth="1"/>
    <col min="12308" max="12308" width="17.3984375" style="9" customWidth="1"/>
    <col min="12309" max="12309" width="17.59765625" style="9" customWidth="1"/>
    <col min="12310" max="12310" width="14.73046875" style="9" customWidth="1"/>
    <col min="12311" max="12311" width="14.3984375" style="9" customWidth="1"/>
    <col min="12312" max="12312" width="12.1328125" style="9" customWidth="1"/>
    <col min="12313" max="12313" width="12.3984375" style="9" customWidth="1"/>
    <col min="12314" max="12315" width="13.86328125" style="9" customWidth="1"/>
    <col min="12316" max="12316" width="14.86328125" style="9" customWidth="1"/>
    <col min="12317" max="12317" width="12.1328125" style="9" customWidth="1"/>
    <col min="12318" max="12318" width="12.3984375" style="9" customWidth="1"/>
    <col min="12319" max="12320" width="13.86328125" style="9" customWidth="1"/>
    <col min="12321" max="12321" width="14.86328125" style="9" customWidth="1"/>
    <col min="12322" max="12560" width="9.06640625" style="9"/>
    <col min="12561" max="12561" width="15.3984375" style="9" customWidth="1"/>
    <col min="12562" max="12562" width="11.1328125" style="9" customWidth="1"/>
    <col min="12563" max="12563" width="14.59765625" style="9" customWidth="1"/>
    <col min="12564" max="12564" width="17.3984375" style="9" customWidth="1"/>
    <col min="12565" max="12565" width="17.59765625" style="9" customWidth="1"/>
    <col min="12566" max="12566" width="14.73046875" style="9" customWidth="1"/>
    <col min="12567" max="12567" width="14.3984375" style="9" customWidth="1"/>
    <col min="12568" max="12568" width="12.1328125" style="9" customWidth="1"/>
    <col min="12569" max="12569" width="12.3984375" style="9" customWidth="1"/>
    <col min="12570" max="12571" width="13.86328125" style="9" customWidth="1"/>
    <col min="12572" max="12572" width="14.86328125" style="9" customWidth="1"/>
    <col min="12573" max="12573" width="12.1328125" style="9" customWidth="1"/>
    <col min="12574" max="12574" width="12.3984375" style="9" customWidth="1"/>
    <col min="12575" max="12576" width="13.86328125" style="9" customWidth="1"/>
    <col min="12577" max="12577" width="14.86328125" style="9" customWidth="1"/>
    <col min="12578" max="12816" width="9.06640625" style="9"/>
    <col min="12817" max="12817" width="15.3984375" style="9" customWidth="1"/>
    <col min="12818" max="12818" width="11.1328125" style="9" customWidth="1"/>
    <col min="12819" max="12819" width="14.59765625" style="9" customWidth="1"/>
    <col min="12820" max="12820" width="17.3984375" style="9" customWidth="1"/>
    <col min="12821" max="12821" width="17.59765625" style="9" customWidth="1"/>
    <col min="12822" max="12822" width="14.73046875" style="9" customWidth="1"/>
    <col min="12823" max="12823" width="14.3984375" style="9" customWidth="1"/>
    <col min="12824" max="12824" width="12.1328125" style="9" customWidth="1"/>
    <col min="12825" max="12825" width="12.3984375" style="9" customWidth="1"/>
    <col min="12826" max="12827" width="13.86328125" style="9" customWidth="1"/>
    <col min="12828" max="12828" width="14.86328125" style="9" customWidth="1"/>
    <col min="12829" max="12829" width="12.1328125" style="9" customWidth="1"/>
    <col min="12830" max="12830" width="12.3984375" style="9" customWidth="1"/>
    <col min="12831" max="12832" width="13.86328125" style="9" customWidth="1"/>
    <col min="12833" max="12833" width="14.86328125" style="9" customWidth="1"/>
    <col min="12834" max="13072" width="9.06640625" style="9"/>
    <col min="13073" max="13073" width="15.3984375" style="9" customWidth="1"/>
    <col min="13074" max="13074" width="11.1328125" style="9" customWidth="1"/>
    <col min="13075" max="13075" width="14.59765625" style="9" customWidth="1"/>
    <col min="13076" max="13076" width="17.3984375" style="9" customWidth="1"/>
    <col min="13077" max="13077" width="17.59765625" style="9" customWidth="1"/>
    <col min="13078" max="13078" width="14.73046875" style="9" customWidth="1"/>
    <col min="13079" max="13079" width="14.3984375" style="9" customWidth="1"/>
    <col min="13080" max="13080" width="12.1328125" style="9" customWidth="1"/>
    <col min="13081" max="13081" width="12.3984375" style="9" customWidth="1"/>
    <col min="13082" max="13083" width="13.86328125" style="9" customWidth="1"/>
    <col min="13084" max="13084" width="14.86328125" style="9" customWidth="1"/>
    <col min="13085" max="13085" width="12.1328125" style="9" customWidth="1"/>
    <col min="13086" max="13086" width="12.3984375" style="9" customWidth="1"/>
    <col min="13087" max="13088" width="13.86328125" style="9" customWidth="1"/>
    <col min="13089" max="13089" width="14.86328125" style="9" customWidth="1"/>
    <col min="13090" max="13328" width="9.06640625" style="9"/>
    <col min="13329" max="13329" width="15.3984375" style="9" customWidth="1"/>
    <col min="13330" max="13330" width="11.1328125" style="9" customWidth="1"/>
    <col min="13331" max="13331" width="14.59765625" style="9" customWidth="1"/>
    <col min="13332" max="13332" width="17.3984375" style="9" customWidth="1"/>
    <col min="13333" max="13333" width="17.59765625" style="9" customWidth="1"/>
    <col min="13334" max="13334" width="14.73046875" style="9" customWidth="1"/>
    <col min="13335" max="13335" width="14.3984375" style="9" customWidth="1"/>
    <col min="13336" max="13336" width="12.1328125" style="9" customWidth="1"/>
    <col min="13337" max="13337" width="12.3984375" style="9" customWidth="1"/>
    <col min="13338" max="13339" width="13.86328125" style="9" customWidth="1"/>
    <col min="13340" max="13340" width="14.86328125" style="9" customWidth="1"/>
    <col min="13341" max="13341" width="12.1328125" style="9" customWidth="1"/>
    <col min="13342" max="13342" width="12.3984375" style="9" customWidth="1"/>
    <col min="13343" max="13344" width="13.86328125" style="9" customWidth="1"/>
    <col min="13345" max="13345" width="14.86328125" style="9" customWidth="1"/>
    <col min="13346" max="13584" width="9.06640625" style="9"/>
    <col min="13585" max="13585" width="15.3984375" style="9" customWidth="1"/>
    <col min="13586" max="13586" width="11.1328125" style="9" customWidth="1"/>
    <col min="13587" max="13587" width="14.59765625" style="9" customWidth="1"/>
    <col min="13588" max="13588" width="17.3984375" style="9" customWidth="1"/>
    <col min="13589" max="13589" width="17.59765625" style="9" customWidth="1"/>
    <col min="13590" max="13590" width="14.73046875" style="9" customWidth="1"/>
    <col min="13591" max="13591" width="14.3984375" style="9" customWidth="1"/>
    <col min="13592" max="13592" width="12.1328125" style="9" customWidth="1"/>
    <col min="13593" max="13593" width="12.3984375" style="9" customWidth="1"/>
    <col min="13594" max="13595" width="13.86328125" style="9" customWidth="1"/>
    <col min="13596" max="13596" width="14.86328125" style="9" customWidth="1"/>
    <col min="13597" max="13597" width="12.1328125" style="9" customWidth="1"/>
    <col min="13598" max="13598" width="12.3984375" style="9" customWidth="1"/>
    <col min="13599" max="13600" width="13.86328125" style="9" customWidth="1"/>
    <col min="13601" max="13601" width="14.86328125" style="9" customWidth="1"/>
    <col min="13602" max="13840" width="9.06640625" style="9"/>
    <col min="13841" max="13841" width="15.3984375" style="9" customWidth="1"/>
    <col min="13842" max="13842" width="11.1328125" style="9" customWidth="1"/>
    <col min="13843" max="13843" width="14.59765625" style="9" customWidth="1"/>
    <col min="13844" max="13844" width="17.3984375" style="9" customWidth="1"/>
    <col min="13845" max="13845" width="17.59765625" style="9" customWidth="1"/>
    <col min="13846" max="13846" width="14.73046875" style="9" customWidth="1"/>
    <col min="13847" max="13847" width="14.3984375" style="9" customWidth="1"/>
    <col min="13848" max="13848" width="12.1328125" style="9" customWidth="1"/>
    <col min="13849" max="13849" width="12.3984375" style="9" customWidth="1"/>
    <col min="13850" max="13851" width="13.86328125" style="9" customWidth="1"/>
    <col min="13852" max="13852" width="14.86328125" style="9" customWidth="1"/>
    <col min="13853" max="13853" width="12.1328125" style="9" customWidth="1"/>
    <col min="13854" max="13854" width="12.3984375" style="9" customWidth="1"/>
    <col min="13855" max="13856" width="13.86328125" style="9" customWidth="1"/>
    <col min="13857" max="13857" width="14.86328125" style="9" customWidth="1"/>
    <col min="13858" max="14096" width="9.06640625" style="9"/>
    <col min="14097" max="14097" width="15.3984375" style="9" customWidth="1"/>
    <col min="14098" max="14098" width="11.1328125" style="9" customWidth="1"/>
    <col min="14099" max="14099" width="14.59765625" style="9" customWidth="1"/>
    <col min="14100" max="14100" width="17.3984375" style="9" customWidth="1"/>
    <col min="14101" max="14101" width="17.59765625" style="9" customWidth="1"/>
    <col min="14102" max="14102" width="14.73046875" style="9" customWidth="1"/>
    <col min="14103" max="14103" width="14.3984375" style="9" customWidth="1"/>
    <col min="14104" max="14104" width="12.1328125" style="9" customWidth="1"/>
    <col min="14105" max="14105" width="12.3984375" style="9" customWidth="1"/>
    <col min="14106" max="14107" width="13.86328125" style="9" customWidth="1"/>
    <col min="14108" max="14108" width="14.86328125" style="9" customWidth="1"/>
    <col min="14109" max="14109" width="12.1328125" style="9" customWidth="1"/>
    <col min="14110" max="14110" width="12.3984375" style="9" customWidth="1"/>
    <col min="14111" max="14112" width="13.86328125" style="9" customWidth="1"/>
    <col min="14113" max="14113" width="14.86328125" style="9" customWidth="1"/>
    <col min="14114" max="14352" width="9.06640625" style="9"/>
    <col min="14353" max="14353" width="15.3984375" style="9" customWidth="1"/>
    <col min="14354" max="14354" width="11.1328125" style="9" customWidth="1"/>
    <col min="14355" max="14355" width="14.59765625" style="9" customWidth="1"/>
    <col min="14356" max="14356" width="17.3984375" style="9" customWidth="1"/>
    <col min="14357" max="14357" width="17.59765625" style="9" customWidth="1"/>
    <col min="14358" max="14358" width="14.73046875" style="9" customWidth="1"/>
    <col min="14359" max="14359" width="14.3984375" style="9" customWidth="1"/>
    <col min="14360" max="14360" width="12.1328125" style="9" customWidth="1"/>
    <col min="14361" max="14361" width="12.3984375" style="9" customWidth="1"/>
    <col min="14362" max="14363" width="13.86328125" style="9" customWidth="1"/>
    <col min="14364" max="14364" width="14.86328125" style="9" customWidth="1"/>
    <col min="14365" max="14365" width="12.1328125" style="9" customWidth="1"/>
    <col min="14366" max="14366" width="12.3984375" style="9" customWidth="1"/>
    <col min="14367" max="14368" width="13.86328125" style="9" customWidth="1"/>
    <col min="14369" max="14369" width="14.86328125" style="9" customWidth="1"/>
    <col min="14370" max="14608" width="9.06640625" style="9"/>
    <col min="14609" max="14609" width="15.3984375" style="9" customWidth="1"/>
    <col min="14610" max="14610" width="11.1328125" style="9" customWidth="1"/>
    <col min="14611" max="14611" width="14.59765625" style="9" customWidth="1"/>
    <col min="14612" max="14612" width="17.3984375" style="9" customWidth="1"/>
    <col min="14613" max="14613" width="17.59765625" style="9" customWidth="1"/>
    <col min="14614" max="14614" width="14.73046875" style="9" customWidth="1"/>
    <col min="14615" max="14615" width="14.3984375" style="9" customWidth="1"/>
    <col min="14616" max="14616" width="12.1328125" style="9" customWidth="1"/>
    <col min="14617" max="14617" width="12.3984375" style="9" customWidth="1"/>
    <col min="14618" max="14619" width="13.86328125" style="9" customWidth="1"/>
    <col min="14620" max="14620" width="14.86328125" style="9" customWidth="1"/>
    <col min="14621" max="14621" width="12.1328125" style="9" customWidth="1"/>
    <col min="14622" max="14622" width="12.3984375" style="9" customWidth="1"/>
    <col min="14623" max="14624" width="13.86328125" style="9" customWidth="1"/>
    <col min="14625" max="14625" width="14.86328125" style="9" customWidth="1"/>
    <col min="14626" max="14864" width="9.06640625" style="9"/>
    <col min="14865" max="14865" width="15.3984375" style="9" customWidth="1"/>
    <col min="14866" max="14866" width="11.1328125" style="9" customWidth="1"/>
    <col min="14867" max="14867" width="14.59765625" style="9" customWidth="1"/>
    <col min="14868" max="14868" width="17.3984375" style="9" customWidth="1"/>
    <col min="14869" max="14869" width="17.59765625" style="9" customWidth="1"/>
    <col min="14870" max="14870" width="14.73046875" style="9" customWidth="1"/>
    <col min="14871" max="14871" width="14.3984375" style="9" customWidth="1"/>
    <col min="14872" max="14872" width="12.1328125" style="9" customWidth="1"/>
    <col min="14873" max="14873" width="12.3984375" style="9" customWidth="1"/>
    <col min="14874" max="14875" width="13.86328125" style="9" customWidth="1"/>
    <col min="14876" max="14876" width="14.86328125" style="9" customWidth="1"/>
    <col min="14877" max="14877" width="12.1328125" style="9" customWidth="1"/>
    <col min="14878" max="14878" width="12.3984375" style="9" customWidth="1"/>
    <col min="14879" max="14880" width="13.86328125" style="9" customWidth="1"/>
    <col min="14881" max="14881" width="14.86328125" style="9" customWidth="1"/>
    <col min="14882" max="15120" width="9.06640625" style="9"/>
    <col min="15121" max="15121" width="15.3984375" style="9" customWidth="1"/>
    <col min="15122" max="15122" width="11.1328125" style="9" customWidth="1"/>
    <col min="15123" max="15123" width="14.59765625" style="9" customWidth="1"/>
    <col min="15124" max="15124" width="17.3984375" style="9" customWidth="1"/>
    <col min="15125" max="15125" width="17.59765625" style="9" customWidth="1"/>
    <col min="15126" max="15126" width="14.73046875" style="9" customWidth="1"/>
    <col min="15127" max="15127" width="14.3984375" style="9" customWidth="1"/>
    <col min="15128" max="15128" width="12.1328125" style="9" customWidth="1"/>
    <col min="15129" max="15129" width="12.3984375" style="9" customWidth="1"/>
    <col min="15130" max="15131" width="13.86328125" style="9" customWidth="1"/>
    <col min="15132" max="15132" width="14.86328125" style="9" customWidth="1"/>
    <col min="15133" max="15133" width="12.1328125" style="9" customWidth="1"/>
    <col min="15134" max="15134" width="12.3984375" style="9" customWidth="1"/>
    <col min="15135" max="15136" width="13.86328125" style="9" customWidth="1"/>
    <col min="15137" max="15137" width="14.86328125" style="9" customWidth="1"/>
    <col min="15138" max="15376" width="9.06640625" style="9"/>
    <col min="15377" max="15377" width="15.3984375" style="9" customWidth="1"/>
    <col min="15378" max="15378" width="11.1328125" style="9" customWidth="1"/>
    <col min="15379" max="15379" width="14.59765625" style="9" customWidth="1"/>
    <col min="15380" max="15380" width="17.3984375" style="9" customWidth="1"/>
    <col min="15381" max="15381" width="17.59765625" style="9" customWidth="1"/>
    <col min="15382" max="15382" width="14.73046875" style="9" customWidth="1"/>
    <col min="15383" max="15383" width="14.3984375" style="9" customWidth="1"/>
    <col min="15384" max="15384" width="12.1328125" style="9" customWidth="1"/>
    <col min="15385" max="15385" width="12.3984375" style="9" customWidth="1"/>
    <col min="15386" max="15387" width="13.86328125" style="9" customWidth="1"/>
    <col min="15388" max="15388" width="14.86328125" style="9" customWidth="1"/>
    <col min="15389" max="15389" width="12.1328125" style="9" customWidth="1"/>
    <col min="15390" max="15390" width="12.3984375" style="9" customWidth="1"/>
    <col min="15391" max="15392" width="13.86328125" style="9" customWidth="1"/>
    <col min="15393" max="15393" width="14.86328125" style="9" customWidth="1"/>
    <col min="15394" max="15632" width="9.06640625" style="9"/>
    <col min="15633" max="15633" width="15.3984375" style="9" customWidth="1"/>
    <col min="15634" max="15634" width="11.1328125" style="9" customWidth="1"/>
    <col min="15635" max="15635" width="14.59765625" style="9" customWidth="1"/>
    <col min="15636" max="15636" width="17.3984375" style="9" customWidth="1"/>
    <col min="15637" max="15637" width="17.59765625" style="9" customWidth="1"/>
    <col min="15638" max="15638" width="14.73046875" style="9" customWidth="1"/>
    <col min="15639" max="15639" width="14.3984375" style="9" customWidth="1"/>
    <col min="15640" max="15640" width="12.1328125" style="9" customWidth="1"/>
    <col min="15641" max="15641" width="12.3984375" style="9" customWidth="1"/>
    <col min="15642" max="15643" width="13.86328125" style="9" customWidth="1"/>
    <col min="15644" max="15644" width="14.86328125" style="9" customWidth="1"/>
    <col min="15645" max="15645" width="12.1328125" style="9" customWidth="1"/>
    <col min="15646" max="15646" width="12.3984375" style="9" customWidth="1"/>
    <col min="15647" max="15648" width="13.86328125" style="9" customWidth="1"/>
    <col min="15649" max="15649" width="14.86328125" style="9" customWidth="1"/>
    <col min="15650" max="15888" width="9.06640625" style="9"/>
    <col min="15889" max="15889" width="15.3984375" style="9" customWidth="1"/>
    <col min="15890" max="15890" width="11.1328125" style="9" customWidth="1"/>
    <col min="15891" max="15891" width="14.59765625" style="9" customWidth="1"/>
    <col min="15892" max="15892" width="17.3984375" style="9" customWidth="1"/>
    <col min="15893" max="15893" width="17.59765625" style="9" customWidth="1"/>
    <col min="15894" max="15894" width="14.73046875" style="9" customWidth="1"/>
    <col min="15895" max="15895" width="14.3984375" style="9" customWidth="1"/>
    <col min="15896" max="15896" width="12.1328125" style="9" customWidth="1"/>
    <col min="15897" max="15897" width="12.3984375" style="9" customWidth="1"/>
    <col min="15898" max="15899" width="13.86328125" style="9" customWidth="1"/>
    <col min="15900" max="15900" width="14.86328125" style="9" customWidth="1"/>
    <col min="15901" max="15901" width="12.1328125" style="9" customWidth="1"/>
    <col min="15902" max="15902" width="12.3984375" style="9" customWidth="1"/>
    <col min="15903" max="15904" width="13.86328125" style="9" customWidth="1"/>
    <col min="15905" max="15905" width="14.86328125" style="9" customWidth="1"/>
    <col min="15906" max="16144" width="9.06640625" style="9"/>
    <col min="16145" max="16145" width="15.3984375" style="9" customWidth="1"/>
    <col min="16146" max="16146" width="11.1328125" style="9" customWidth="1"/>
    <col min="16147" max="16147" width="14.59765625" style="9" customWidth="1"/>
    <col min="16148" max="16148" width="17.3984375" style="9" customWidth="1"/>
    <col min="16149" max="16149" width="17.59765625" style="9" customWidth="1"/>
    <col min="16150" max="16150" width="14.73046875" style="9" customWidth="1"/>
    <col min="16151" max="16151" width="14.3984375" style="9" customWidth="1"/>
    <col min="16152" max="16152" width="12.1328125" style="9" customWidth="1"/>
    <col min="16153" max="16153" width="12.3984375" style="9" customWidth="1"/>
    <col min="16154" max="16155" width="13.86328125" style="9" customWidth="1"/>
    <col min="16156" max="16156" width="14.86328125" style="9" customWidth="1"/>
    <col min="16157" max="16157" width="12.1328125" style="9" customWidth="1"/>
    <col min="16158" max="16158" width="12.3984375" style="9" customWidth="1"/>
    <col min="16159" max="16160" width="13.86328125" style="9" customWidth="1"/>
    <col min="16161" max="16161" width="14.86328125" style="9" customWidth="1"/>
    <col min="16162" max="16384" width="9.06640625" style="9"/>
  </cols>
  <sheetData>
    <row r="1" spans="1:35">
      <c r="A1" s="83" t="s">
        <v>0</v>
      </c>
      <c r="B1" s="83" t="s">
        <v>1</v>
      </c>
      <c r="C1" s="89" t="s">
        <v>302</v>
      </c>
      <c r="D1" s="89"/>
      <c r="E1" s="89"/>
      <c r="F1" s="89"/>
      <c r="G1" s="89"/>
      <c r="H1" s="89"/>
      <c r="I1" s="89"/>
      <c r="J1" s="89"/>
      <c r="K1" s="89"/>
      <c r="L1" s="89"/>
      <c r="M1" s="89"/>
      <c r="N1" s="89"/>
      <c r="O1" s="89"/>
      <c r="P1" s="89"/>
      <c r="Q1" s="89"/>
      <c r="R1" s="89"/>
      <c r="S1" s="89"/>
      <c r="T1" s="95" t="s">
        <v>233</v>
      </c>
      <c r="U1" s="95" t="s">
        <v>234</v>
      </c>
      <c r="V1" s="95" t="s">
        <v>235</v>
      </c>
      <c r="W1" s="95" t="s">
        <v>236</v>
      </c>
      <c r="X1" s="95" t="s">
        <v>238</v>
      </c>
      <c r="Y1" s="95" t="s">
        <v>237</v>
      </c>
      <c r="Z1" s="95" t="s">
        <v>239</v>
      </c>
      <c r="AA1" s="95" t="s">
        <v>240</v>
      </c>
      <c r="AB1" s="95" t="s">
        <v>241</v>
      </c>
      <c r="AC1" s="95" t="s">
        <v>242</v>
      </c>
      <c r="AD1" s="95" t="s">
        <v>243</v>
      </c>
      <c r="AE1" s="95" t="s">
        <v>244</v>
      </c>
      <c r="AF1" s="95" t="s">
        <v>245</v>
      </c>
      <c r="AG1" s="95" t="s">
        <v>246</v>
      </c>
      <c r="AH1" s="95" t="s">
        <v>247</v>
      </c>
      <c r="AI1" s="95" t="s">
        <v>248</v>
      </c>
    </row>
    <row r="2" spans="1:35">
      <c r="A2" s="90" t="s">
        <v>23</v>
      </c>
      <c r="B2" s="91" t="s">
        <v>24</v>
      </c>
      <c r="C2" s="89">
        <v>5</v>
      </c>
      <c r="D2" s="89"/>
      <c r="E2" s="89"/>
      <c r="F2" s="89"/>
      <c r="G2" s="89"/>
      <c r="H2" s="89"/>
      <c r="I2" s="89"/>
      <c r="J2" s="89"/>
      <c r="K2" s="89"/>
      <c r="L2" s="89"/>
      <c r="M2" s="89"/>
      <c r="N2" s="89"/>
      <c r="O2" s="89"/>
      <c r="P2" s="89"/>
      <c r="Q2" s="89"/>
      <c r="R2" s="89"/>
      <c r="S2" s="89"/>
      <c r="T2" s="96"/>
      <c r="U2" s="96"/>
      <c r="V2" s="96"/>
      <c r="W2" s="96"/>
      <c r="X2" s="96"/>
      <c r="Y2" s="96"/>
      <c r="Z2" s="96"/>
      <c r="AA2" s="96"/>
      <c r="AB2" s="96"/>
      <c r="AC2" s="96"/>
      <c r="AD2" s="96"/>
      <c r="AE2" s="96"/>
      <c r="AF2" s="96"/>
      <c r="AG2" s="96"/>
      <c r="AH2" s="96"/>
      <c r="AI2" s="96"/>
    </row>
    <row r="3" spans="1:35">
      <c r="A3" s="94" t="s">
        <v>25</v>
      </c>
      <c r="B3" s="91" t="s">
        <v>26</v>
      </c>
      <c r="C3" s="89">
        <v>5</v>
      </c>
      <c r="D3" s="89"/>
      <c r="E3" s="89"/>
      <c r="F3" s="89"/>
      <c r="G3" s="89"/>
      <c r="H3" s="89"/>
      <c r="I3" s="89"/>
      <c r="J3" s="89"/>
      <c r="K3" s="89"/>
      <c r="L3" s="89"/>
      <c r="M3" s="89"/>
      <c r="N3" s="89"/>
      <c r="O3" s="89"/>
      <c r="P3" s="89"/>
      <c r="Q3" s="89"/>
      <c r="R3" s="89"/>
      <c r="S3" s="89"/>
      <c r="T3" s="96"/>
      <c r="U3" s="96"/>
      <c r="V3" s="96"/>
      <c r="W3" s="96"/>
      <c r="X3" s="96"/>
      <c r="Y3" s="96"/>
      <c r="Z3" s="96"/>
      <c r="AA3" s="96"/>
      <c r="AB3" s="96"/>
      <c r="AC3" s="96"/>
      <c r="AD3" s="96"/>
      <c r="AE3" s="96"/>
      <c r="AF3" s="96"/>
      <c r="AG3" s="96"/>
      <c r="AH3" s="96"/>
      <c r="AI3" s="96"/>
    </row>
    <row r="4" spans="1:35">
      <c r="A4" s="90" t="s">
        <v>27</v>
      </c>
      <c r="B4" s="91" t="s">
        <v>24</v>
      </c>
      <c r="C4" s="89">
        <v>5</v>
      </c>
      <c r="D4" s="89"/>
      <c r="E4" s="89"/>
      <c r="F4" s="89"/>
      <c r="G4" s="89"/>
      <c r="H4" s="89"/>
      <c r="I4" s="89"/>
      <c r="J4" s="89"/>
      <c r="K4" s="89"/>
      <c r="L4" s="89"/>
      <c r="M4" s="89"/>
      <c r="N4" s="89"/>
      <c r="O4" s="89"/>
      <c r="P4" s="89"/>
      <c r="Q4" s="89"/>
      <c r="R4" s="89"/>
      <c r="S4" s="89"/>
      <c r="T4" s="96"/>
      <c r="U4" s="96"/>
      <c r="V4" s="96"/>
      <c r="W4" s="96"/>
      <c r="X4" s="96"/>
      <c r="Y4" s="96"/>
      <c r="Z4" s="96"/>
      <c r="AA4" s="96"/>
      <c r="AB4" s="96"/>
      <c r="AC4" s="96"/>
      <c r="AD4" s="96"/>
      <c r="AE4" s="96"/>
      <c r="AF4" s="96"/>
      <c r="AG4" s="96"/>
      <c r="AH4" s="96"/>
      <c r="AI4" s="96"/>
    </row>
    <row r="5" spans="1:35">
      <c r="A5" s="90" t="s">
        <v>28</v>
      </c>
      <c r="B5" s="97" t="s">
        <v>24</v>
      </c>
      <c r="C5" s="89">
        <v>5</v>
      </c>
      <c r="D5" s="89"/>
      <c r="E5" s="89"/>
      <c r="F5" s="89"/>
      <c r="G5" s="89"/>
      <c r="H5" s="89"/>
      <c r="I5" s="89"/>
      <c r="J5" s="89"/>
      <c r="K5" s="89"/>
      <c r="L5" s="89"/>
      <c r="M5" s="89"/>
      <c r="N5" s="89"/>
      <c r="O5" s="89"/>
      <c r="P5" s="89"/>
      <c r="Q5" s="89"/>
      <c r="R5" s="89"/>
      <c r="S5" s="89"/>
      <c r="T5" s="96"/>
      <c r="U5" s="96"/>
      <c r="V5" s="96"/>
      <c r="W5" s="96"/>
      <c r="X5" s="96"/>
      <c r="Y5" s="96"/>
      <c r="Z5" s="96"/>
      <c r="AA5" s="96"/>
      <c r="AB5" s="96"/>
      <c r="AC5" s="96"/>
      <c r="AD5" s="96"/>
      <c r="AE5" s="96"/>
      <c r="AF5" s="96"/>
      <c r="AG5" s="96"/>
      <c r="AH5" s="96"/>
      <c r="AI5" s="96"/>
    </row>
    <row r="6" spans="1:35">
      <c r="A6" s="90" t="s">
        <v>29</v>
      </c>
      <c r="B6" s="97" t="s">
        <v>24</v>
      </c>
      <c r="C6" s="89">
        <v>5</v>
      </c>
      <c r="D6" s="89"/>
      <c r="E6" s="89"/>
      <c r="F6" s="89"/>
      <c r="G6" s="89"/>
      <c r="H6" s="89"/>
      <c r="I6" s="89"/>
      <c r="J6" s="89"/>
      <c r="K6" s="89"/>
      <c r="L6" s="89"/>
      <c r="M6" s="89"/>
      <c r="N6" s="89"/>
      <c r="O6" s="89"/>
      <c r="P6" s="89"/>
      <c r="Q6" s="89"/>
      <c r="R6" s="89"/>
      <c r="S6" s="89"/>
      <c r="T6" s="96"/>
      <c r="U6" s="96"/>
      <c r="V6" s="96"/>
      <c r="W6" s="96"/>
      <c r="X6" s="96"/>
      <c r="Y6" s="96"/>
      <c r="Z6" s="96"/>
      <c r="AA6" s="96"/>
      <c r="AB6" s="96"/>
      <c r="AC6" s="96"/>
      <c r="AD6" s="96"/>
      <c r="AE6" s="96"/>
      <c r="AF6" s="96"/>
      <c r="AG6" s="96"/>
      <c r="AH6" s="96"/>
      <c r="AI6" s="96"/>
    </row>
    <row r="7" spans="1:35">
      <c r="A7" s="90" t="s">
        <v>30</v>
      </c>
      <c r="B7" s="97" t="s">
        <v>24</v>
      </c>
      <c r="C7" s="89">
        <v>5</v>
      </c>
      <c r="D7" s="89"/>
      <c r="E7" s="89"/>
      <c r="F7" s="89"/>
      <c r="G7" s="89"/>
      <c r="H7" s="89"/>
      <c r="I7" s="89"/>
      <c r="J7" s="89"/>
      <c r="K7" s="89"/>
      <c r="L7" s="89"/>
      <c r="M7" s="89"/>
      <c r="N7" s="89"/>
      <c r="O7" s="89"/>
      <c r="P7" s="89"/>
      <c r="Q7" s="89"/>
      <c r="R7" s="89"/>
      <c r="S7" s="89"/>
      <c r="T7" s="96"/>
      <c r="U7" s="96"/>
      <c r="V7" s="96"/>
      <c r="W7" s="96"/>
      <c r="X7" s="96"/>
      <c r="Y7" s="96"/>
      <c r="Z7" s="96"/>
      <c r="AA7" s="96"/>
      <c r="AB7" s="96"/>
      <c r="AC7" s="96"/>
      <c r="AD7" s="96"/>
      <c r="AE7" s="96"/>
      <c r="AF7" s="96"/>
      <c r="AG7" s="96"/>
      <c r="AH7" s="96"/>
      <c r="AI7" s="96"/>
    </row>
    <row r="8" spans="1:35">
      <c r="A8" s="90" t="s">
        <v>31</v>
      </c>
      <c r="B8" s="91" t="s">
        <v>24</v>
      </c>
      <c r="C8" s="89">
        <v>5</v>
      </c>
      <c r="D8" s="89"/>
      <c r="E8" s="89"/>
      <c r="F8" s="89"/>
      <c r="G8" s="89"/>
      <c r="H8" s="89"/>
      <c r="I8" s="89"/>
      <c r="J8" s="89"/>
      <c r="K8" s="89"/>
      <c r="L8" s="89"/>
      <c r="M8" s="89"/>
      <c r="N8" s="89"/>
      <c r="O8" s="89"/>
      <c r="P8" s="89"/>
      <c r="Q8" s="89"/>
      <c r="R8" s="89"/>
      <c r="S8" s="89"/>
      <c r="T8" s="96"/>
      <c r="U8" s="96"/>
      <c r="V8" s="96"/>
      <c r="W8" s="96"/>
      <c r="X8" s="96"/>
      <c r="Y8" s="96"/>
      <c r="Z8" s="96"/>
      <c r="AA8" s="96"/>
      <c r="AB8" s="96"/>
      <c r="AC8" s="96"/>
      <c r="AD8" s="96"/>
      <c r="AE8" s="96"/>
      <c r="AF8" s="96"/>
      <c r="AG8" s="96"/>
      <c r="AH8" s="96"/>
      <c r="AI8" s="96"/>
    </row>
    <row r="9" spans="1:35">
      <c r="A9" s="90" t="s">
        <v>32</v>
      </c>
      <c r="B9" s="97" t="s">
        <v>24</v>
      </c>
      <c r="C9" s="89">
        <v>5</v>
      </c>
      <c r="D9" s="89"/>
      <c r="E9" s="89"/>
      <c r="F9" s="89"/>
      <c r="G9" s="89"/>
      <c r="H9" s="89"/>
      <c r="I9" s="89"/>
      <c r="J9" s="89"/>
      <c r="K9" s="89"/>
      <c r="L9" s="89"/>
      <c r="M9" s="89"/>
      <c r="N9" s="89"/>
      <c r="O9" s="89"/>
      <c r="P9" s="89"/>
      <c r="Q9" s="89"/>
      <c r="R9" s="89"/>
      <c r="S9" s="89"/>
      <c r="T9" s="96"/>
      <c r="U9" s="96"/>
      <c r="V9" s="96"/>
      <c r="W9" s="96"/>
      <c r="X9" s="96"/>
      <c r="Y9" s="96"/>
      <c r="Z9" s="96"/>
      <c r="AA9" s="96"/>
      <c r="AB9" s="96"/>
      <c r="AC9" s="96"/>
      <c r="AD9" s="96"/>
      <c r="AE9" s="96"/>
      <c r="AF9" s="96"/>
      <c r="AG9" s="96"/>
      <c r="AH9" s="96"/>
      <c r="AI9" s="96"/>
    </row>
    <row r="10" spans="1:35">
      <c r="A10" s="94" t="s">
        <v>33</v>
      </c>
      <c r="B10" s="97" t="s">
        <v>26</v>
      </c>
      <c r="C10" s="89">
        <v>5</v>
      </c>
      <c r="D10" s="89"/>
      <c r="E10" s="89"/>
      <c r="F10" s="89"/>
      <c r="G10" s="89"/>
      <c r="H10" s="89"/>
      <c r="I10" s="89"/>
      <c r="J10" s="89"/>
      <c r="K10" s="89"/>
      <c r="L10" s="89"/>
      <c r="M10" s="89"/>
      <c r="N10" s="89"/>
      <c r="O10" s="89"/>
      <c r="P10" s="89"/>
      <c r="Q10" s="89"/>
      <c r="R10" s="89"/>
      <c r="S10" s="89"/>
      <c r="T10" s="96"/>
      <c r="U10" s="96"/>
      <c r="V10" s="96"/>
      <c r="W10" s="96"/>
      <c r="X10" s="96"/>
      <c r="Y10" s="96"/>
      <c r="Z10" s="96"/>
      <c r="AA10" s="96"/>
      <c r="AB10" s="96"/>
      <c r="AC10" s="96"/>
      <c r="AD10" s="96"/>
      <c r="AE10" s="96"/>
      <c r="AF10" s="96"/>
      <c r="AG10" s="96"/>
      <c r="AH10" s="96"/>
      <c r="AI10" s="96"/>
    </row>
    <row r="11" spans="1:35">
      <c r="A11" s="90" t="s">
        <v>34</v>
      </c>
      <c r="B11" s="91" t="s">
        <v>24</v>
      </c>
      <c r="C11" s="89">
        <v>5</v>
      </c>
      <c r="D11" s="89"/>
      <c r="E11" s="89"/>
      <c r="F11" s="89"/>
      <c r="G11" s="89"/>
      <c r="H11" s="89"/>
      <c r="I11" s="89"/>
      <c r="J11" s="89"/>
      <c r="K11" s="89"/>
      <c r="L11" s="89"/>
      <c r="M11" s="89"/>
      <c r="N11" s="89"/>
      <c r="O11" s="89"/>
      <c r="P11" s="89"/>
      <c r="Q11" s="89"/>
      <c r="R11" s="89"/>
      <c r="S11" s="89"/>
      <c r="T11" s="96"/>
      <c r="U11" s="96"/>
      <c r="V11" s="96"/>
      <c r="W11" s="96"/>
      <c r="X11" s="96"/>
      <c r="Y11" s="96"/>
      <c r="Z11" s="96"/>
      <c r="AA11" s="96"/>
      <c r="AB11" s="96"/>
      <c r="AC11" s="96"/>
      <c r="AD11" s="96"/>
      <c r="AE11" s="96"/>
      <c r="AF11" s="96"/>
      <c r="AG11" s="96"/>
      <c r="AH11" s="96"/>
      <c r="AI11" s="96"/>
    </row>
    <row r="12" spans="1:35">
      <c r="A12" s="90" t="s">
        <v>35</v>
      </c>
      <c r="B12" s="97" t="s">
        <v>24</v>
      </c>
      <c r="C12" s="89">
        <v>5</v>
      </c>
      <c r="D12" s="89"/>
      <c r="E12" s="89"/>
      <c r="F12" s="89"/>
      <c r="G12" s="89"/>
      <c r="H12" s="89"/>
      <c r="I12" s="89"/>
      <c r="J12" s="89"/>
      <c r="K12" s="89"/>
      <c r="L12" s="89"/>
      <c r="M12" s="89"/>
      <c r="N12" s="89"/>
      <c r="O12" s="89"/>
      <c r="P12" s="89"/>
      <c r="Q12" s="89"/>
      <c r="R12" s="89"/>
      <c r="S12" s="89"/>
      <c r="T12" s="96"/>
      <c r="U12" s="96"/>
      <c r="V12" s="96"/>
      <c r="W12" s="96"/>
      <c r="X12" s="96"/>
      <c r="Y12" s="96"/>
      <c r="Z12" s="96"/>
      <c r="AA12" s="96"/>
      <c r="AB12" s="96"/>
      <c r="AC12" s="96"/>
      <c r="AD12" s="96"/>
      <c r="AE12" s="96"/>
      <c r="AF12" s="96"/>
      <c r="AG12" s="96"/>
      <c r="AH12" s="96"/>
      <c r="AI12" s="96"/>
    </row>
    <row r="13" spans="1:35">
      <c r="A13" s="90" t="s">
        <v>36</v>
      </c>
      <c r="B13" s="91" t="s">
        <v>24</v>
      </c>
      <c r="C13" s="89">
        <v>5</v>
      </c>
      <c r="D13" s="89"/>
      <c r="E13" s="89"/>
      <c r="F13" s="89"/>
      <c r="G13" s="89"/>
      <c r="H13" s="89"/>
      <c r="I13" s="89"/>
      <c r="J13" s="89"/>
      <c r="K13" s="89"/>
      <c r="L13" s="89"/>
      <c r="M13" s="89"/>
      <c r="N13" s="89"/>
      <c r="O13" s="89"/>
      <c r="P13" s="89"/>
      <c r="Q13" s="89"/>
      <c r="R13" s="89"/>
      <c r="S13" s="89"/>
      <c r="T13" s="96"/>
      <c r="U13" s="96"/>
      <c r="V13" s="96"/>
      <c r="W13" s="96"/>
      <c r="X13" s="96"/>
      <c r="Y13" s="96"/>
      <c r="Z13" s="96"/>
      <c r="AA13" s="96"/>
      <c r="AB13" s="96"/>
      <c r="AC13" s="96"/>
      <c r="AD13" s="96"/>
      <c r="AE13" s="96"/>
      <c r="AF13" s="96"/>
      <c r="AG13" s="96"/>
      <c r="AH13" s="96"/>
      <c r="AI13" s="96"/>
    </row>
    <row r="14" spans="1:35">
      <c r="A14" s="90" t="s">
        <v>37</v>
      </c>
      <c r="B14" s="91" t="s">
        <v>24</v>
      </c>
      <c r="C14" s="89">
        <v>5</v>
      </c>
      <c r="D14" s="89"/>
      <c r="E14" s="89"/>
      <c r="F14" s="89"/>
      <c r="G14" s="89"/>
      <c r="H14" s="89"/>
      <c r="I14" s="89"/>
      <c r="J14" s="89"/>
      <c r="K14" s="89"/>
      <c r="L14" s="89"/>
      <c r="M14" s="89"/>
      <c r="N14" s="89"/>
      <c r="O14" s="89"/>
      <c r="P14" s="89"/>
      <c r="Q14" s="89"/>
      <c r="R14" s="89"/>
      <c r="S14" s="89"/>
      <c r="T14" s="96"/>
      <c r="U14" s="96"/>
      <c r="V14" s="96"/>
      <c r="W14" s="96"/>
      <c r="X14" s="96"/>
      <c r="Y14" s="96"/>
      <c r="Z14" s="96"/>
      <c r="AA14" s="96"/>
      <c r="AB14" s="96"/>
      <c r="AC14" s="96"/>
      <c r="AD14" s="96"/>
      <c r="AE14" s="96"/>
      <c r="AF14" s="96"/>
      <c r="AG14" s="96"/>
      <c r="AH14" s="96"/>
      <c r="AI14" s="96"/>
    </row>
    <row r="15" spans="1:35">
      <c r="A15" s="90" t="s">
        <v>38</v>
      </c>
      <c r="B15" s="91" t="s">
        <v>24</v>
      </c>
      <c r="C15" s="89">
        <v>5</v>
      </c>
      <c r="D15" s="89"/>
      <c r="E15" s="89"/>
      <c r="F15" s="89"/>
      <c r="G15" s="89"/>
      <c r="H15" s="89"/>
      <c r="I15" s="89"/>
      <c r="J15" s="89"/>
      <c r="K15" s="89"/>
      <c r="L15" s="89"/>
      <c r="M15" s="89"/>
      <c r="N15" s="89"/>
      <c r="O15" s="89"/>
      <c r="P15" s="89"/>
      <c r="Q15" s="89"/>
      <c r="R15" s="89"/>
      <c r="S15" s="89"/>
      <c r="T15" s="96"/>
      <c r="U15" s="96"/>
      <c r="V15" s="96"/>
      <c r="W15" s="96"/>
      <c r="X15" s="96"/>
      <c r="Y15" s="96"/>
      <c r="Z15" s="96"/>
      <c r="AA15" s="96"/>
      <c r="AB15" s="96"/>
      <c r="AC15" s="96"/>
      <c r="AD15" s="96"/>
      <c r="AE15" s="96"/>
      <c r="AF15" s="96"/>
      <c r="AG15" s="96"/>
      <c r="AH15" s="96"/>
      <c r="AI15" s="96"/>
    </row>
    <row r="16" spans="1:35">
      <c r="A16" s="90" t="s">
        <v>39</v>
      </c>
      <c r="B16" s="97" t="s">
        <v>24</v>
      </c>
      <c r="C16" s="89">
        <v>5</v>
      </c>
      <c r="D16" s="89"/>
      <c r="E16" s="89"/>
      <c r="F16" s="89"/>
      <c r="G16" s="89"/>
      <c r="H16" s="89"/>
      <c r="I16" s="89"/>
      <c r="J16" s="89"/>
      <c r="K16" s="89"/>
      <c r="L16" s="89"/>
      <c r="M16" s="89"/>
      <c r="N16" s="89"/>
      <c r="O16" s="89"/>
      <c r="P16" s="89"/>
      <c r="Q16" s="89"/>
      <c r="R16" s="89"/>
      <c r="S16" s="89"/>
      <c r="T16" s="96"/>
      <c r="U16" s="96"/>
      <c r="V16" s="96"/>
      <c r="W16" s="96"/>
      <c r="X16" s="96"/>
      <c r="Y16" s="96"/>
      <c r="Z16" s="96"/>
      <c r="AA16" s="96"/>
      <c r="AB16" s="96"/>
      <c r="AC16" s="96"/>
      <c r="AD16" s="96"/>
      <c r="AE16" s="96"/>
      <c r="AF16" s="96"/>
      <c r="AG16" s="96"/>
      <c r="AH16" s="96"/>
      <c r="AI16" s="96"/>
    </row>
    <row r="17" spans="1:35">
      <c r="A17" s="90" t="s">
        <v>40</v>
      </c>
      <c r="B17" s="97" t="s">
        <v>24</v>
      </c>
      <c r="C17" s="89">
        <v>5</v>
      </c>
      <c r="D17" s="89"/>
      <c r="E17" s="89"/>
      <c r="F17" s="89"/>
      <c r="G17" s="89"/>
      <c r="H17" s="89"/>
      <c r="I17" s="89"/>
      <c r="J17" s="89"/>
      <c r="K17" s="89"/>
      <c r="L17" s="89"/>
      <c r="M17" s="89"/>
      <c r="N17" s="89"/>
      <c r="O17" s="89"/>
      <c r="P17" s="89"/>
      <c r="Q17" s="89"/>
      <c r="R17" s="89"/>
      <c r="S17" s="89"/>
      <c r="T17" s="96"/>
      <c r="U17" s="96"/>
      <c r="V17" s="96"/>
      <c r="W17" s="96"/>
      <c r="X17" s="96"/>
      <c r="Y17" s="96"/>
      <c r="Z17" s="96"/>
      <c r="AA17" s="96"/>
      <c r="AB17" s="96"/>
      <c r="AC17" s="96"/>
      <c r="AD17" s="96"/>
      <c r="AE17" s="96"/>
      <c r="AF17" s="96"/>
      <c r="AG17" s="96"/>
      <c r="AH17" s="96"/>
      <c r="AI17" s="96"/>
    </row>
    <row r="18" spans="1:35">
      <c r="A18" s="90" t="s">
        <v>41</v>
      </c>
      <c r="B18" s="97" t="s">
        <v>24</v>
      </c>
      <c r="C18" s="89">
        <v>5</v>
      </c>
      <c r="D18" s="89"/>
      <c r="E18" s="89"/>
      <c r="F18" s="89"/>
      <c r="G18" s="89"/>
      <c r="H18" s="89"/>
      <c r="I18" s="89"/>
      <c r="J18" s="89"/>
      <c r="K18" s="89"/>
      <c r="L18" s="89"/>
      <c r="M18" s="89"/>
      <c r="N18" s="89"/>
      <c r="O18" s="89"/>
      <c r="P18" s="89"/>
      <c r="Q18" s="89"/>
      <c r="R18" s="89"/>
      <c r="S18" s="89"/>
      <c r="T18" s="96"/>
      <c r="U18" s="96"/>
      <c r="V18" s="96"/>
      <c r="W18" s="96"/>
      <c r="X18" s="96"/>
      <c r="Y18" s="96"/>
      <c r="Z18" s="96"/>
      <c r="AA18" s="96"/>
      <c r="AB18" s="96"/>
      <c r="AC18" s="96"/>
      <c r="AD18" s="96"/>
      <c r="AE18" s="96"/>
      <c r="AF18" s="96"/>
      <c r="AG18" s="96"/>
      <c r="AH18" s="96"/>
      <c r="AI18" s="96"/>
    </row>
    <row r="19" spans="1:35">
      <c r="A19" s="90" t="s">
        <v>42</v>
      </c>
      <c r="B19" s="91" t="s">
        <v>24</v>
      </c>
      <c r="C19" s="89">
        <v>5</v>
      </c>
      <c r="D19" s="89"/>
      <c r="E19" s="89"/>
      <c r="F19" s="89"/>
      <c r="G19" s="89"/>
      <c r="H19" s="89"/>
      <c r="I19" s="89"/>
      <c r="J19" s="89"/>
      <c r="K19" s="89"/>
      <c r="L19" s="89"/>
      <c r="M19" s="89"/>
      <c r="N19" s="89"/>
      <c r="O19" s="89"/>
      <c r="P19" s="89"/>
      <c r="Q19" s="89"/>
      <c r="R19" s="89"/>
      <c r="S19" s="89"/>
      <c r="T19" s="96"/>
      <c r="U19" s="96"/>
      <c r="V19" s="96"/>
      <c r="W19" s="96"/>
      <c r="X19" s="96"/>
      <c r="Y19" s="96"/>
      <c r="Z19" s="96"/>
      <c r="AA19" s="96"/>
      <c r="AB19" s="96"/>
      <c r="AC19" s="96"/>
      <c r="AD19" s="96"/>
      <c r="AE19" s="96"/>
      <c r="AF19" s="96"/>
      <c r="AG19" s="96"/>
      <c r="AH19" s="96"/>
      <c r="AI19" s="96"/>
    </row>
    <row r="20" spans="1:35">
      <c r="A20" s="90" t="s">
        <v>43</v>
      </c>
      <c r="B20" s="97" t="s">
        <v>24</v>
      </c>
      <c r="C20" s="89">
        <v>5</v>
      </c>
      <c r="D20" s="89"/>
      <c r="E20" s="89"/>
      <c r="F20" s="89"/>
      <c r="G20" s="89"/>
      <c r="H20" s="89"/>
      <c r="I20" s="89"/>
      <c r="J20" s="89"/>
      <c r="K20" s="89"/>
      <c r="L20" s="89"/>
      <c r="M20" s="89"/>
      <c r="N20" s="89"/>
      <c r="O20" s="89"/>
      <c r="P20" s="89"/>
      <c r="Q20" s="89"/>
      <c r="R20" s="89"/>
      <c r="S20" s="89"/>
      <c r="T20" s="96"/>
      <c r="U20" s="96"/>
      <c r="V20" s="96"/>
      <c r="W20" s="96"/>
      <c r="X20" s="96"/>
      <c r="Y20" s="96"/>
      <c r="Z20" s="96"/>
      <c r="AA20" s="96"/>
      <c r="AB20" s="96"/>
      <c r="AC20" s="96"/>
      <c r="AD20" s="96"/>
      <c r="AE20" s="96"/>
      <c r="AF20" s="96"/>
      <c r="AG20" s="96"/>
      <c r="AH20" s="96"/>
      <c r="AI20" s="96"/>
    </row>
    <row r="21" spans="1:35">
      <c r="A21" s="90" t="s">
        <v>44</v>
      </c>
      <c r="B21" s="97" t="s">
        <v>24</v>
      </c>
      <c r="C21" s="89">
        <v>5</v>
      </c>
      <c r="D21" s="89"/>
      <c r="E21" s="89"/>
      <c r="F21" s="89"/>
      <c r="G21" s="89"/>
      <c r="H21" s="89"/>
      <c r="I21" s="89"/>
      <c r="J21" s="89"/>
      <c r="K21" s="89"/>
      <c r="L21" s="89"/>
      <c r="M21" s="89"/>
      <c r="N21" s="89"/>
      <c r="O21" s="89"/>
      <c r="P21" s="89"/>
      <c r="Q21" s="89"/>
      <c r="R21" s="89"/>
      <c r="S21" s="89"/>
      <c r="T21" s="96"/>
      <c r="U21" s="96"/>
      <c r="V21" s="96"/>
      <c r="W21" s="96"/>
      <c r="X21" s="96"/>
      <c r="Y21" s="96"/>
      <c r="Z21" s="96"/>
      <c r="AA21" s="96"/>
      <c r="AB21" s="96"/>
      <c r="AC21" s="96"/>
      <c r="AD21" s="96"/>
      <c r="AE21" s="96"/>
      <c r="AF21" s="96"/>
      <c r="AG21" s="96"/>
      <c r="AH21" s="96"/>
      <c r="AI21" s="96"/>
    </row>
    <row r="22" spans="1:35">
      <c r="A22" s="90" t="s">
        <v>45</v>
      </c>
      <c r="B22" s="91" t="s">
        <v>24</v>
      </c>
      <c r="C22" s="89">
        <v>5</v>
      </c>
      <c r="D22" s="89"/>
      <c r="E22" s="89"/>
      <c r="F22" s="89"/>
      <c r="G22" s="89"/>
      <c r="H22" s="89"/>
      <c r="I22" s="89"/>
      <c r="J22" s="89"/>
      <c r="K22" s="89"/>
      <c r="L22" s="89"/>
      <c r="M22" s="89"/>
      <c r="N22" s="89"/>
      <c r="O22" s="89"/>
      <c r="P22" s="89"/>
      <c r="Q22" s="89"/>
      <c r="R22" s="89"/>
      <c r="S22" s="89"/>
      <c r="T22" s="96"/>
      <c r="U22" s="96"/>
      <c r="V22" s="96"/>
      <c r="W22" s="96"/>
      <c r="X22" s="96"/>
      <c r="Y22" s="96"/>
      <c r="Z22" s="96"/>
      <c r="AA22" s="96"/>
      <c r="AB22" s="96"/>
      <c r="AC22" s="96"/>
      <c r="AD22" s="96"/>
      <c r="AE22" s="96"/>
      <c r="AF22" s="96"/>
      <c r="AG22" s="96"/>
      <c r="AH22" s="96"/>
      <c r="AI22" s="96"/>
    </row>
    <row r="23" spans="1:35">
      <c r="A23" s="94" t="s">
        <v>46</v>
      </c>
      <c r="B23" s="97" t="s">
        <v>26</v>
      </c>
      <c r="C23" s="89">
        <v>5</v>
      </c>
      <c r="D23" s="89"/>
      <c r="E23" s="89"/>
      <c r="F23" s="89"/>
      <c r="G23" s="89"/>
      <c r="H23" s="89"/>
      <c r="I23" s="89"/>
      <c r="J23" s="89"/>
      <c r="K23" s="89"/>
      <c r="L23" s="89"/>
      <c r="M23" s="89"/>
      <c r="N23" s="89"/>
      <c r="O23" s="89"/>
      <c r="P23" s="89"/>
      <c r="Q23" s="89"/>
      <c r="R23" s="89"/>
      <c r="S23" s="89"/>
      <c r="T23" s="96"/>
      <c r="U23" s="96"/>
      <c r="V23" s="96"/>
      <c r="W23" s="96"/>
      <c r="X23" s="96"/>
      <c r="Y23" s="96"/>
      <c r="Z23" s="96"/>
      <c r="AA23" s="96"/>
      <c r="AB23" s="96"/>
      <c r="AC23" s="96"/>
      <c r="AD23" s="96"/>
      <c r="AE23" s="96"/>
      <c r="AF23" s="96"/>
      <c r="AG23" s="96"/>
      <c r="AH23" s="96"/>
      <c r="AI23" s="96"/>
    </row>
    <row r="24" spans="1:35">
      <c r="A24" s="90" t="s">
        <v>47</v>
      </c>
      <c r="B24" s="97" t="s">
        <v>24</v>
      </c>
      <c r="C24" s="89">
        <v>5</v>
      </c>
      <c r="D24" s="89"/>
      <c r="E24" s="89"/>
      <c r="F24" s="89"/>
      <c r="G24" s="89"/>
      <c r="H24" s="89"/>
      <c r="I24" s="89"/>
      <c r="J24" s="89"/>
      <c r="K24" s="89"/>
      <c r="L24" s="89"/>
      <c r="M24" s="89"/>
      <c r="N24" s="89"/>
      <c r="O24" s="89"/>
      <c r="P24" s="89"/>
      <c r="Q24" s="89"/>
      <c r="R24" s="89"/>
      <c r="S24" s="89"/>
      <c r="T24" s="96"/>
      <c r="U24" s="96"/>
      <c r="V24" s="96"/>
      <c r="W24" s="96"/>
      <c r="X24" s="96"/>
      <c r="Y24" s="96"/>
      <c r="Z24" s="96"/>
      <c r="AA24" s="96"/>
      <c r="AB24" s="96"/>
      <c r="AC24" s="96"/>
      <c r="AD24" s="96"/>
      <c r="AE24" s="96"/>
      <c r="AF24" s="96"/>
      <c r="AG24" s="96"/>
      <c r="AH24" s="96"/>
      <c r="AI24" s="96"/>
    </row>
    <row r="25" spans="1:35">
      <c r="A25" s="94" t="s">
        <v>48</v>
      </c>
      <c r="B25" s="97" t="s">
        <v>26</v>
      </c>
      <c r="C25" s="89">
        <v>5</v>
      </c>
      <c r="D25" s="89"/>
      <c r="E25" s="89"/>
      <c r="F25" s="89"/>
      <c r="G25" s="89"/>
      <c r="H25" s="89"/>
      <c r="I25" s="89"/>
      <c r="J25" s="89"/>
      <c r="K25" s="89"/>
      <c r="L25" s="89"/>
      <c r="M25" s="89"/>
      <c r="N25" s="89"/>
      <c r="O25" s="89"/>
      <c r="P25" s="89"/>
      <c r="Q25" s="89"/>
      <c r="R25" s="89"/>
      <c r="S25" s="89"/>
      <c r="T25" s="96"/>
      <c r="U25" s="96"/>
      <c r="V25" s="96"/>
      <c r="W25" s="96"/>
      <c r="X25" s="96"/>
      <c r="Y25" s="96"/>
      <c r="Z25" s="96"/>
      <c r="AA25" s="96"/>
      <c r="AB25" s="96"/>
      <c r="AC25" s="96"/>
      <c r="AD25" s="96"/>
      <c r="AE25" s="96"/>
      <c r="AF25" s="96"/>
      <c r="AG25" s="96"/>
      <c r="AH25" s="96"/>
      <c r="AI25" s="96"/>
    </row>
    <row r="26" spans="1:35">
      <c r="A26" s="90" t="s">
        <v>49</v>
      </c>
      <c r="B26" s="91" t="s">
        <v>24</v>
      </c>
      <c r="C26" s="89">
        <v>5</v>
      </c>
      <c r="D26" s="89"/>
      <c r="E26" s="89"/>
      <c r="F26" s="89"/>
      <c r="G26" s="89"/>
      <c r="H26" s="89"/>
      <c r="I26" s="89"/>
      <c r="J26" s="89"/>
      <c r="K26" s="89"/>
      <c r="L26" s="89"/>
      <c r="M26" s="89"/>
      <c r="N26" s="89"/>
      <c r="O26" s="89"/>
      <c r="P26" s="89"/>
      <c r="Q26" s="89"/>
      <c r="R26" s="89"/>
      <c r="S26" s="89"/>
      <c r="T26" s="96"/>
      <c r="U26" s="96"/>
      <c r="V26" s="96"/>
      <c r="W26" s="96"/>
      <c r="X26" s="96"/>
      <c r="Y26" s="96"/>
      <c r="Z26" s="96"/>
      <c r="AA26" s="96"/>
      <c r="AB26" s="96"/>
      <c r="AC26" s="96"/>
      <c r="AD26" s="96"/>
      <c r="AE26" s="96"/>
      <c r="AF26" s="96"/>
      <c r="AG26" s="96"/>
      <c r="AH26" s="96"/>
      <c r="AI26" s="96"/>
    </row>
    <row r="27" spans="1:35">
      <c r="A27" s="90" t="s">
        <v>50</v>
      </c>
      <c r="B27" s="97" t="s">
        <v>24</v>
      </c>
      <c r="C27" s="89">
        <v>5</v>
      </c>
      <c r="D27" s="89"/>
      <c r="E27" s="89"/>
      <c r="F27" s="89"/>
      <c r="G27" s="89"/>
      <c r="H27" s="89"/>
      <c r="I27" s="89"/>
      <c r="J27" s="89"/>
      <c r="K27" s="89"/>
      <c r="L27" s="89"/>
      <c r="M27" s="89"/>
      <c r="N27" s="89"/>
      <c r="O27" s="89"/>
      <c r="P27" s="89"/>
      <c r="Q27" s="89"/>
      <c r="R27" s="89"/>
      <c r="S27" s="89"/>
      <c r="T27" s="96"/>
      <c r="U27" s="96"/>
      <c r="V27" s="96"/>
      <c r="W27" s="96"/>
      <c r="X27" s="96"/>
      <c r="Y27" s="96"/>
      <c r="Z27" s="96"/>
      <c r="AA27" s="96"/>
      <c r="AB27" s="96"/>
      <c r="AC27" s="96"/>
      <c r="AD27" s="96"/>
      <c r="AE27" s="96"/>
      <c r="AF27" s="96"/>
      <c r="AG27" s="96"/>
      <c r="AH27" s="96"/>
      <c r="AI27" s="96"/>
    </row>
    <row r="28" spans="1:35">
      <c r="A28" s="90" t="s">
        <v>51</v>
      </c>
      <c r="B28" s="91" t="s">
        <v>24</v>
      </c>
      <c r="C28" s="89">
        <v>5</v>
      </c>
      <c r="D28" s="89"/>
      <c r="E28" s="89"/>
      <c r="F28" s="89"/>
      <c r="G28" s="89"/>
      <c r="H28" s="89"/>
      <c r="I28" s="89"/>
      <c r="J28" s="89"/>
      <c r="K28" s="89"/>
      <c r="L28" s="89"/>
      <c r="M28" s="89"/>
      <c r="N28" s="89"/>
      <c r="O28" s="89"/>
      <c r="P28" s="89"/>
      <c r="Q28" s="89"/>
      <c r="R28" s="89"/>
      <c r="S28" s="89"/>
      <c r="T28" s="96"/>
      <c r="U28" s="96"/>
      <c r="V28" s="96"/>
      <c r="W28" s="96"/>
      <c r="X28" s="96"/>
      <c r="Y28" s="96"/>
      <c r="Z28" s="96"/>
      <c r="AA28" s="96"/>
      <c r="AB28" s="96"/>
      <c r="AC28" s="96"/>
      <c r="AD28" s="96"/>
      <c r="AE28" s="96"/>
      <c r="AF28" s="96"/>
      <c r="AG28" s="96"/>
      <c r="AH28" s="96"/>
      <c r="AI28" s="96"/>
    </row>
    <row r="29" spans="1:35">
      <c r="A29" s="90" t="s">
        <v>52</v>
      </c>
      <c r="B29" s="97" t="s">
        <v>24</v>
      </c>
      <c r="C29" s="89">
        <v>5</v>
      </c>
      <c r="D29" s="89"/>
      <c r="E29" s="89"/>
      <c r="F29" s="89"/>
      <c r="G29" s="89"/>
      <c r="H29" s="89"/>
      <c r="I29" s="89"/>
      <c r="J29" s="89"/>
      <c r="K29" s="89"/>
      <c r="L29" s="89"/>
      <c r="M29" s="89"/>
      <c r="N29" s="89"/>
      <c r="O29" s="89"/>
      <c r="P29" s="89"/>
      <c r="Q29" s="89"/>
      <c r="R29" s="89"/>
      <c r="S29" s="89"/>
      <c r="T29" s="96"/>
      <c r="U29" s="96"/>
      <c r="V29" s="96"/>
      <c r="W29" s="96"/>
      <c r="X29" s="96"/>
      <c r="Y29" s="96"/>
      <c r="Z29" s="96"/>
      <c r="AA29" s="96"/>
      <c r="AB29" s="96"/>
      <c r="AC29" s="96"/>
      <c r="AD29" s="96"/>
      <c r="AE29" s="96"/>
      <c r="AF29" s="96"/>
      <c r="AG29" s="96"/>
      <c r="AH29" s="96"/>
      <c r="AI29" s="96"/>
    </row>
    <row r="30" spans="1:35">
      <c r="A30" s="90" t="s">
        <v>53</v>
      </c>
      <c r="B30" s="91" t="s">
        <v>24</v>
      </c>
      <c r="C30" s="89">
        <v>5</v>
      </c>
      <c r="D30" s="89"/>
      <c r="E30" s="89"/>
      <c r="F30" s="89"/>
      <c r="G30" s="89"/>
      <c r="H30" s="89"/>
      <c r="I30" s="89"/>
      <c r="J30" s="89"/>
      <c r="K30" s="89"/>
      <c r="L30" s="89"/>
      <c r="M30" s="89"/>
      <c r="N30" s="89"/>
      <c r="O30" s="89"/>
      <c r="P30" s="89"/>
      <c r="Q30" s="89"/>
      <c r="R30" s="89"/>
      <c r="S30" s="89"/>
      <c r="T30" s="96"/>
      <c r="U30" s="96"/>
      <c r="V30" s="96"/>
      <c r="W30" s="96"/>
      <c r="X30" s="96"/>
      <c r="Y30" s="96"/>
      <c r="Z30" s="96"/>
      <c r="AA30" s="96"/>
      <c r="AB30" s="96"/>
      <c r="AC30" s="96"/>
      <c r="AD30" s="96"/>
      <c r="AE30" s="96"/>
      <c r="AF30" s="96"/>
      <c r="AG30" s="96"/>
      <c r="AH30" s="96"/>
      <c r="AI30" s="96"/>
    </row>
    <row r="31" spans="1:35">
      <c r="A31" s="98" t="s">
        <v>25</v>
      </c>
      <c r="B31" s="98" t="s">
        <v>24</v>
      </c>
      <c r="C31" s="89">
        <v>5</v>
      </c>
      <c r="D31" s="99">
        <f>SUM(D32:D44)</f>
        <v>44166555.305407897</v>
      </c>
      <c r="E31" s="99">
        <f t="shared" ref="E31:S31" si="0">SUM(E32:E44)</f>
        <v>17291474.193954315</v>
      </c>
      <c r="F31" s="99">
        <f t="shared" si="0"/>
        <v>3523106.5026504062</v>
      </c>
      <c r="G31" s="99">
        <f t="shared" si="0"/>
        <v>56.672666967220003</v>
      </c>
      <c r="H31" s="99">
        <f t="shared" si="0"/>
        <v>47689718.480725281</v>
      </c>
      <c r="I31" s="99">
        <f t="shared" si="0"/>
        <v>61458086.172029197</v>
      </c>
      <c r="J31" s="99">
        <f t="shared" si="0"/>
        <v>310.50196745162549</v>
      </c>
      <c r="K31" s="99">
        <f t="shared" si="0"/>
        <v>310.50196745162549</v>
      </c>
      <c r="L31" s="99">
        <f t="shared" si="0"/>
        <v>310.50196745162549</v>
      </c>
      <c r="M31" s="99">
        <f t="shared" si="0"/>
        <v>310.50196745162549</v>
      </c>
      <c r="N31" s="99">
        <f t="shared" si="0"/>
        <v>310.50196745162549</v>
      </c>
      <c r="O31" s="99">
        <f t="shared" si="0"/>
        <v>279.19932467308598</v>
      </c>
      <c r="P31" s="99">
        <f t="shared" si="0"/>
        <v>281.36760349512048</v>
      </c>
      <c r="Q31" s="99">
        <f t="shared" si="0"/>
        <v>278.97911880800558</v>
      </c>
      <c r="R31" s="99">
        <f t="shared" si="0"/>
        <v>275.63625784169858</v>
      </c>
      <c r="S31" s="99">
        <f t="shared" si="0"/>
        <v>285.28557391272761</v>
      </c>
      <c r="T31" s="100">
        <f>IFERROR(IF(D31&lt;0.01,D31,1-EXP(-(D31))),".")</f>
        <v>1</v>
      </c>
      <c r="U31" s="100">
        <f t="shared" ref="U31:AI31" si="1">IFERROR(IF(E31&lt;0.01,E31,1-EXP(-(E31))),".")</f>
        <v>1</v>
      </c>
      <c r="V31" s="100">
        <f t="shared" si="1"/>
        <v>1</v>
      </c>
      <c r="W31" s="100">
        <f t="shared" si="1"/>
        <v>1</v>
      </c>
      <c r="X31" s="100">
        <f t="shared" si="1"/>
        <v>1</v>
      </c>
      <c r="Y31" s="100">
        <f t="shared" si="1"/>
        <v>1</v>
      </c>
      <c r="Z31" s="100">
        <f t="shared" si="1"/>
        <v>1</v>
      </c>
      <c r="AA31" s="100">
        <f t="shared" si="1"/>
        <v>1</v>
      </c>
      <c r="AB31" s="100">
        <f t="shared" si="1"/>
        <v>1</v>
      </c>
      <c r="AC31" s="100">
        <f t="shared" si="1"/>
        <v>1</v>
      </c>
      <c r="AD31" s="100">
        <f t="shared" si="1"/>
        <v>1</v>
      </c>
      <c r="AE31" s="100">
        <f t="shared" si="1"/>
        <v>1</v>
      </c>
      <c r="AF31" s="100">
        <f t="shared" si="1"/>
        <v>1</v>
      </c>
      <c r="AG31" s="100">
        <f t="shared" si="1"/>
        <v>1</v>
      </c>
      <c r="AH31" s="100">
        <f t="shared" si="1"/>
        <v>1</v>
      </c>
      <c r="AI31" s="100">
        <f t="shared" si="1"/>
        <v>1</v>
      </c>
    </row>
    <row r="32" spans="1:35">
      <c r="A32" s="101" t="s">
        <v>303</v>
      </c>
      <c r="B32" s="102">
        <v>1</v>
      </c>
      <c r="C32" s="89">
        <v>5</v>
      </c>
      <c r="D32" s="103">
        <f>IFERROR((($C32*s_TR)/up_ind!C32),0)</f>
        <v>3680656.695151513</v>
      </c>
      <c r="E32" s="103">
        <f>IFERROR((($C32*s_TR)/up_ind!D32),0)</f>
        <v>1440999.4128119107</v>
      </c>
      <c r="F32" s="103">
        <f>IFERROR((($C32*s_TR)/up_ind!E32),0)</f>
        <v>293601.01658469799</v>
      </c>
      <c r="G32" s="103">
        <f>IFERROR((($C32*s_TR)/up_ind!F32),0)</f>
        <v>4.9182217009566287</v>
      </c>
      <c r="H32" s="103">
        <f>IFERROR((($C32*s_TR)/up_ind!G32),0)</f>
        <v>3974262.629957912</v>
      </c>
      <c r="I32" s="103">
        <f>IFERROR((($C32*s_TR)/up_ind!H32),0)</f>
        <v>5121661.0261851251</v>
      </c>
      <c r="J32" s="103">
        <f>IFERROR((($C32*s_TR)/up_ind!I32),0)</f>
        <v>29.961187214611872</v>
      </c>
      <c r="K32" s="103">
        <f>IFERROR((($C32*s_TR)/up_ind!J32),0)</f>
        <v>29.961187214611872</v>
      </c>
      <c r="L32" s="103">
        <f>IFERROR((($C32*s_TR)/up_ind!K32),0)</f>
        <v>29.961187214611872</v>
      </c>
      <c r="M32" s="103">
        <f>IFERROR((($C32*s_TR)/up_ind!L32),0)</f>
        <v>29.961187214611872</v>
      </c>
      <c r="N32" s="103">
        <f>IFERROR((($C32*s_TR)/up_ind!M32),0)</f>
        <v>29.961187214611872</v>
      </c>
      <c r="O32" s="103">
        <f>IFERROR((($C32*s_TR)/up_ind!N32),0)</f>
        <v>24.040900753229511</v>
      </c>
      <c r="P32" s="103">
        <f>IFERROR((($C32*s_TR)/up_ind!O32),0)</f>
        <v>23.380332817485325</v>
      </c>
      <c r="Q32" s="103">
        <f>IFERROR((($C32*s_TR)/up_ind!P32),0)</f>
        <v>22.615234330629956</v>
      </c>
      <c r="R32" s="103">
        <f>IFERROR((($C32*s_TR)/up_ind!Q32),0)</f>
        <v>21.939131067910679</v>
      </c>
      <c r="S32" s="103">
        <f>IFERROR((($C32*s_TR)/up_ind!R32),0)</f>
        <v>24.757926098643075</v>
      </c>
      <c r="T32" s="103">
        <f>IFERROR(IF((($C32*s_TR)/up_ind!C32)&lt;0.01,($C32*s_TR)/up_ind!C32,1-EXP(-(($C32*s_TR)/up_ind!C32))),".")</f>
        <v>1</v>
      </c>
      <c r="U32" s="103">
        <f>IFERROR(IF((($C32*s_TR)/up_ind!D32)&lt;0.01,($C32*s_TR)/up_ind!D32,1-EXP(-(($C32*s_TR)/up_ind!D32))),".")</f>
        <v>1</v>
      </c>
      <c r="V32" s="103">
        <f>IFERROR(IF((($C32*s_TR)/up_ind!E32)&lt;0.01,($C32*s_TR)/up_ind!E32,1-EXP(-(($C32*s_TR)/up_ind!E32))),".")</f>
        <v>1</v>
      </c>
      <c r="W32" s="103">
        <f>IFERROR(IF((($C32*s_TR)/up_ind!F32)&lt;0.01,($C32*s_TR)/up_ind!F32,1-EXP(-(($C32*s_TR)/up_ind!F32))),".")</f>
        <v>0.99268787756777077</v>
      </c>
      <c r="X32" s="103">
        <f>IFERROR(IF((($C32*s_TR)/up_ind!G32)&lt;0.01,($C32*s_TR)/up_ind!G32,1-EXP(-(($C32*s_TR)/up_ind!G32))),".")</f>
        <v>1</v>
      </c>
      <c r="Y32" s="103">
        <f>IFERROR(IF((($C32*s_TR)/up_ind!H32)&lt;0.01,($C32*s_TR)/up_ind!H32,1-EXP(-(($C32*s_TR)/up_ind!H32))),".")</f>
        <v>1</v>
      </c>
      <c r="Z32" s="104">
        <f>IFERROR(IF((($C32*s_TR)/up_ind!I32)&lt;0.01,($C32*s_TR)/up_ind!I32,1-EXP(-(($C32*s_TR)/up_ind!I32))),".")</f>
        <v>0.99999999999990274</v>
      </c>
      <c r="AA32" s="104">
        <f>IFERROR(IF((($C32*s_TR)/up_ind!J32)&lt;0.01,($C32*s_TR)/up_ind!J32,1-EXP(-(($C32*s_TR)/up_ind!J32))),".")</f>
        <v>0.99999999999990274</v>
      </c>
      <c r="AB32" s="104">
        <f>IFERROR(IF((($C32*s_TR)/up_ind!K32)&lt;0.01,($C32*s_TR)/up_ind!K32,1-EXP(-(($C32*s_TR)/up_ind!K32))),".")</f>
        <v>0.99999999999990274</v>
      </c>
      <c r="AC32" s="104">
        <f>IFERROR(IF((($C32*s_TR)/up_ind!L32)&lt;0.01,($C32*s_TR)/up_ind!L32,1-EXP(-(($C32*s_TR)/up_ind!L32))),".")</f>
        <v>0.99999999999990274</v>
      </c>
      <c r="AD32" s="104">
        <f>IFERROR(IF((($C32*s_TR)/up_ind!M32)&lt;0.01,($C32*s_TR)/up_ind!M32,1-EXP(-(($C32*s_TR)/up_ind!M32))),".")</f>
        <v>0.99999999999990274</v>
      </c>
      <c r="AE32" s="103">
        <f>IFERROR(IF((($C32*s_TR)/up_ind!N32)&lt;0.01,($C32*s_TR)/up_ind!N32,1-EXP(-(($C32*s_TR)/up_ind!N32))),".")</f>
        <v>0.99999999996376154</v>
      </c>
      <c r="AF32" s="103">
        <f>IFERROR(IF((($C32*s_TR)/up_ind!O32)&lt;0.01,($C32*s_TR)/up_ind!O32,1-EXP(-(($C32*s_TR)/up_ind!O32))),".")</f>
        <v>0.99999999992984634</v>
      </c>
      <c r="AG32" s="103">
        <f>IFERROR(IF((($C32*s_TR)/up_ind!P32)&lt;0.01,($C32*s_TR)/up_ind!P32,1-EXP(-(($C32*s_TR)/up_ind!P32))),".")</f>
        <v>0.99999999984922527</v>
      </c>
      <c r="AH32" s="103">
        <f>IFERROR(IF((($C32*s_TR)/up_ind!Q32)&lt;0.01,($C32*s_TR)/up_ind!Q32,1-EXP(-(($C32*s_TR)/up_ind!Q32))),".")</f>
        <v>0.99999999970354658</v>
      </c>
      <c r="AI32" s="103">
        <f>IFERROR(IF((($C32*s_TR)/up_ind!R32)&lt;0.01,($C32*s_TR)/up_ind!R32,1-EXP(-(($C32*s_TR)/up_ind!R32))),".")</f>
        <v>0.99999999998230826</v>
      </c>
    </row>
    <row r="33" spans="1:35">
      <c r="A33" s="101" t="s">
        <v>304</v>
      </c>
      <c r="B33" s="102">
        <v>1</v>
      </c>
      <c r="C33" s="89">
        <v>5</v>
      </c>
      <c r="D33" s="103">
        <f>IFERROR((($C33*s_TR)/up_ind!C33),0)</f>
        <v>3680656.695151513</v>
      </c>
      <c r="E33" s="103">
        <f>IFERROR((($C33*s_TR)/up_ind!D33),0)</f>
        <v>1440999.4128119107</v>
      </c>
      <c r="F33" s="103">
        <f>IFERROR((($C33*s_TR)/up_ind!E33),0)</f>
        <v>293601.01658469799</v>
      </c>
      <c r="G33" s="103">
        <f>IFERROR((($C33*s_TR)/up_ind!F33),0)</f>
        <v>4.9375546201994363</v>
      </c>
      <c r="H33" s="103">
        <f>IFERROR((($C33*s_TR)/up_ind!G33),0)</f>
        <v>3974262.6492908313</v>
      </c>
      <c r="I33" s="103">
        <f>IFERROR((($C33*s_TR)/up_ind!H33),0)</f>
        <v>5121661.0455180453</v>
      </c>
      <c r="J33" s="103">
        <f>IFERROR((($C33*s_TR)/up_ind!I33),0)</f>
        <v>29.88584474885845</v>
      </c>
      <c r="K33" s="103">
        <f>IFERROR((($C33*s_TR)/up_ind!J33),0)</f>
        <v>29.88584474885845</v>
      </c>
      <c r="L33" s="103">
        <f>IFERROR((($C33*s_TR)/up_ind!K33),0)</f>
        <v>29.88584474885845</v>
      </c>
      <c r="M33" s="103">
        <f>IFERROR((($C33*s_TR)/up_ind!L33),0)</f>
        <v>29.88584474885845</v>
      </c>
      <c r="N33" s="103">
        <f>IFERROR((($C33*s_TR)/up_ind!M33),0)</f>
        <v>29.88584474885845</v>
      </c>
      <c r="O33" s="103">
        <f>IFERROR((($C33*s_TR)/up_ind!N33),0)</f>
        <v>24.747525247475235</v>
      </c>
      <c r="P33" s="103">
        <f>IFERROR((($C33*s_TR)/up_ind!O33),0)</f>
        <v>23.911881861459246</v>
      </c>
      <c r="Q33" s="103">
        <f>IFERROR((($C33*s_TR)/up_ind!P33),0)</f>
        <v>23.478814909206758</v>
      </c>
      <c r="R33" s="103">
        <f>IFERROR((($C33*s_TR)/up_ind!Q33),0)</f>
        <v>23.537605857622751</v>
      </c>
      <c r="S33" s="103">
        <f>IFERROR((($C33*s_TR)/up_ind!R33),0)</f>
        <v>24.855246434119483</v>
      </c>
      <c r="T33" s="103">
        <f>IFERROR(IF((($C33*s_TR)/up_ind!C33)&lt;0.01,($C33*s_TR)/up_ind!C33,1-EXP(-(($C33*s_TR)/up_ind!C33))),".")</f>
        <v>1</v>
      </c>
      <c r="U33" s="103">
        <f>IFERROR(IF((($C33*s_TR)/up_ind!D33)&lt;0.01,($C33*s_TR)/up_ind!D33,1-EXP(-(($C33*s_TR)/up_ind!D33))),".")</f>
        <v>1</v>
      </c>
      <c r="V33" s="103">
        <f>IFERROR(IF((($C33*s_TR)/up_ind!E33)&lt;0.01,($C33*s_TR)/up_ind!E33,1-EXP(-(($C33*s_TR)/up_ind!E33))),".")</f>
        <v>1</v>
      </c>
      <c r="W33" s="103">
        <f>IFERROR(IF((($C33*s_TR)/up_ind!F33)&lt;0.01,($C33*s_TR)/up_ind!F33,1-EXP(-(($C33*s_TR)/up_ind!F33))),".")</f>
        <v>0.99282788450806858</v>
      </c>
      <c r="X33" s="103">
        <f>IFERROR(IF((($C33*s_TR)/up_ind!G33)&lt;0.01,($C33*s_TR)/up_ind!G33,1-EXP(-(($C33*s_TR)/up_ind!G33))),".")</f>
        <v>1</v>
      </c>
      <c r="Y33" s="103">
        <f>IFERROR(IF((($C33*s_TR)/up_ind!H33)&lt;0.01,($C33*s_TR)/up_ind!H33,1-EXP(-(($C33*s_TR)/up_ind!H33))),".")</f>
        <v>1</v>
      </c>
      <c r="Z33" s="104">
        <f>IFERROR(IF((($C33*s_TR)/up_ind!I33)&lt;0.01,($C33*s_TR)/up_ind!I33,1-EXP(-(($C33*s_TR)/up_ind!I33))),".")</f>
        <v>0.99999999999989508</v>
      </c>
      <c r="AA33" s="104">
        <f>IFERROR(IF((($C33*s_TR)/up_ind!J33)&lt;0.01,($C33*s_TR)/up_ind!J33,1-EXP(-(($C33*s_TR)/up_ind!J33))),".")</f>
        <v>0.99999999999989508</v>
      </c>
      <c r="AB33" s="104">
        <f>IFERROR(IF((($C33*s_TR)/up_ind!K33)&lt;0.01,($C33*s_TR)/up_ind!K33,1-EXP(-(($C33*s_TR)/up_ind!K33))),".")</f>
        <v>0.99999999999989508</v>
      </c>
      <c r="AC33" s="104">
        <f>IFERROR(IF((($C33*s_TR)/up_ind!L33)&lt;0.01,($C33*s_TR)/up_ind!L33,1-EXP(-(($C33*s_TR)/up_ind!L33))),".")</f>
        <v>0.99999999999989508</v>
      </c>
      <c r="AD33" s="104">
        <f>IFERROR(IF((($C33*s_TR)/up_ind!M33)&lt;0.01,($C33*s_TR)/up_ind!M33,1-EXP(-(($C33*s_TR)/up_ind!M33))),".")</f>
        <v>0.99999999999989508</v>
      </c>
      <c r="AE33" s="103">
        <f>IFERROR(IF((($C33*s_TR)/up_ind!N33)&lt;0.01,($C33*s_TR)/up_ind!N33,1-EXP(-(($C33*s_TR)/up_ind!N33))),".")</f>
        <v>0.9999999999821233</v>
      </c>
      <c r="AF33" s="103">
        <f>IFERROR(IF((($C33*s_TR)/up_ind!O33)&lt;0.01,($C33*s_TR)/up_ind!O33,1-EXP(-(($C33*s_TR)/up_ind!O33))),".")</f>
        <v>0.99999999995877109</v>
      </c>
      <c r="AG33" s="103">
        <f>IFERROR(IF((($C33*s_TR)/up_ind!P33)&lt;0.01,($C33*s_TR)/up_ind!P33,1-EXP(-(($C33*s_TR)/up_ind!P33))),".")</f>
        <v>0.99999999993642585</v>
      </c>
      <c r="AH33" s="103">
        <f>IFERROR(IF((($C33*s_TR)/up_ind!Q33)&lt;0.01,($C33*s_TR)/up_ind!Q33,1-EXP(-(($C33*s_TR)/up_ind!Q33))),".")</f>
        <v>0.99999999994005573</v>
      </c>
      <c r="AI33" s="103">
        <f>IFERROR(IF((($C33*s_TR)/up_ind!R33)&lt;0.01,($C33*s_TR)/up_ind!R33,1-EXP(-(($C33*s_TR)/up_ind!R33))),".")</f>
        <v>0.99999999998394895</v>
      </c>
    </row>
    <row r="34" spans="1:35">
      <c r="A34" s="101" t="s">
        <v>305</v>
      </c>
      <c r="B34" s="102">
        <v>1</v>
      </c>
      <c r="C34" s="89">
        <v>5</v>
      </c>
      <c r="D34" s="103">
        <f>IFERROR((($C34*s_TR)/up_ind!C34),0)</f>
        <v>3680656.695151513</v>
      </c>
      <c r="E34" s="103">
        <f>IFERROR((($C34*s_TR)/up_ind!D34),0)</f>
        <v>1440999.4128119107</v>
      </c>
      <c r="F34" s="103">
        <f>IFERROR((($C34*s_TR)/up_ind!E34),0)</f>
        <v>293601.01658469799</v>
      </c>
      <c r="G34" s="103">
        <f>IFERROR((($C34*s_TR)/up_ind!F34),0)</f>
        <v>4.64993007921694</v>
      </c>
      <c r="H34" s="103">
        <f>IFERROR((($C34*s_TR)/up_ind!G34),0)</f>
        <v>3974262.3616662896</v>
      </c>
      <c r="I34" s="103">
        <f>IFERROR((($C34*s_TR)/up_ind!H34),0)</f>
        <v>5121660.7578935027</v>
      </c>
      <c r="J34" s="103">
        <f>IFERROR((($C34*s_TR)/up_ind!I34),0)</f>
        <v>27.399543378995428</v>
      </c>
      <c r="K34" s="103">
        <f>IFERROR((($C34*s_TR)/up_ind!J34),0)</f>
        <v>27.399543378995428</v>
      </c>
      <c r="L34" s="103">
        <f>IFERROR((($C34*s_TR)/up_ind!K34),0)</f>
        <v>27.399543378995428</v>
      </c>
      <c r="M34" s="103">
        <f>IFERROR((($C34*s_TR)/up_ind!L34),0)</f>
        <v>27.399543378995428</v>
      </c>
      <c r="N34" s="103">
        <f>IFERROR((($C34*s_TR)/up_ind!M34),0)</f>
        <v>27.399543378995428</v>
      </c>
      <c r="O34" s="103">
        <f>IFERROR((($C34*s_TR)/up_ind!N34),0)</f>
        <v>23.158148928696882</v>
      </c>
      <c r="P34" s="103">
        <f>IFERROR((($C34*s_TR)/up_ind!O34),0)</f>
        <v>23.285454626058417</v>
      </c>
      <c r="Q34" s="103">
        <f>IFERROR((($C34*s_TR)/up_ind!P34),0)</f>
        <v>23.367083581496907</v>
      </c>
      <c r="R34" s="103">
        <f>IFERROR((($C34*s_TR)/up_ind!Q34),0)</f>
        <v>22.341552511415522</v>
      </c>
      <c r="S34" s="103">
        <f>IFERROR((($C34*s_TR)/up_ind!R34),0)</f>
        <v>23.407368001063968</v>
      </c>
      <c r="T34" s="103">
        <f>IFERROR(IF((($C34*s_TR)/up_ind!C34)&lt;0.01,($C34*s_TR)/up_ind!C34,1-EXP(-(($C34*s_TR)/up_ind!C34))),".")</f>
        <v>1</v>
      </c>
      <c r="U34" s="103">
        <f>IFERROR(IF((($C34*s_TR)/up_ind!D34)&lt;0.01,($C34*s_TR)/up_ind!D34,1-EXP(-(($C34*s_TR)/up_ind!D34))),".")</f>
        <v>1</v>
      </c>
      <c r="V34" s="103">
        <f>IFERROR(IF((($C34*s_TR)/up_ind!E34)&lt;0.01,($C34*s_TR)/up_ind!E34,1-EXP(-(($C34*s_TR)/up_ind!E34))),".")</f>
        <v>1</v>
      </c>
      <c r="W34" s="103">
        <f>IFERROR(IF((($C34*s_TR)/up_ind!F34)&lt;0.01,($C34*s_TR)/up_ind!F34,1-EXP(-(($C34*s_TR)/up_ind!F34))),".")</f>
        <v>0.99043772949138875</v>
      </c>
      <c r="X34" s="103">
        <f>IFERROR(IF((($C34*s_TR)/up_ind!G34)&lt;0.01,($C34*s_TR)/up_ind!G34,1-EXP(-(($C34*s_TR)/up_ind!G34))),".")</f>
        <v>1</v>
      </c>
      <c r="Y34" s="103">
        <f>IFERROR(IF((($C34*s_TR)/up_ind!H34)&lt;0.01,($C34*s_TR)/up_ind!H34,1-EXP(-(($C34*s_TR)/up_ind!H34))),".")</f>
        <v>1</v>
      </c>
      <c r="Z34" s="103">
        <f>IFERROR(IF((($C34*s_TR)/up_ind!I34)&lt;0.01,($C34*s_TR)/up_ind!I34,1-EXP(-(($C34*s_TR)/up_ind!I34))),".")</f>
        <v>0.99999999999873956</v>
      </c>
      <c r="AA34" s="103">
        <f>IFERROR(IF((($C34*s_TR)/up_ind!J34)&lt;0.01,($C34*s_TR)/up_ind!J34,1-EXP(-(($C34*s_TR)/up_ind!J34))),".")</f>
        <v>0.99999999999873956</v>
      </c>
      <c r="AB34" s="103">
        <f>IFERROR(IF((($C34*s_TR)/up_ind!K34)&lt;0.01,($C34*s_TR)/up_ind!K34,1-EXP(-(($C34*s_TR)/up_ind!K34))),".")</f>
        <v>0.99999999999873956</v>
      </c>
      <c r="AC34" s="103">
        <f>IFERROR(IF((($C34*s_TR)/up_ind!L34)&lt;0.01,($C34*s_TR)/up_ind!L34,1-EXP(-(($C34*s_TR)/up_ind!L34))),".")</f>
        <v>0.99999999999873956</v>
      </c>
      <c r="AD34" s="103">
        <f>IFERROR(IF((($C34*s_TR)/up_ind!M34)&lt;0.01,($C34*s_TR)/up_ind!M34,1-EXP(-(($C34*s_TR)/up_ind!M34))),".")</f>
        <v>0.99999999999873956</v>
      </c>
      <c r="AE34" s="103">
        <f>IFERROR(IF((($C34*s_TR)/up_ind!N34)&lt;0.01,($C34*s_TR)/up_ind!N34,1-EXP(-(($C34*s_TR)/up_ind!N34))),".")</f>
        <v>0.99999999991239197</v>
      </c>
      <c r="AF34" s="103">
        <f>IFERROR(IF((($C34*s_TR)/up_ind!O34)&lt;0.01,($C34*s_TR)/up_ind!O34,1-EXP(-(($C34*s_TR)/up_ind!O34))),".")</f>
        <v>0.99999999992286426</v>
      </c>
      <c r="AG34" s="103">
        <f>IFERROR(IF((($C34*s_TR)/up_ind!P34)&lt;0.01,($C34*s_TR)/up_ind!P34,1-EXP(-(($C34*s_TR)/up_ind!P34))),".")</f>
        <v>0.99999999992891064</v>
      </c>
      <c r="AH34" s="103">
        <f>IFERROR(IF((($C34*s_TR)/up_ind!Q34)&lt;0.01,($C34*s_TR)/up_ind!Q34,1-EXP(-(($C34*s_TR)/up_ind!Q34))),".")</f>
        <v>0.99999999980176191</v>
      </c>
      <c r="AI34" s="103">
        <f>IFERROR(IF((($C34*s_TR)/up_ind!R34)&lt;0.01,($C34*s_TR)/up_ind!R34,1-EXP(-(($C34*s_TR)/up_ind!R34))),".")</f>
        <v>0.99999999993171751</v>
      </c>
    </row>
    <row r="35" spans="1:35">
      <c r="A35" s="101" t="s">
        <v>306</v>
      </c>
      <c r="B35" s="102">
        <v>1</v>
      </c>
      <c r="C35" s="89">
        <v>5</v>
      </c>
      <c r="D35" s="103">
        <f>IFERROR((($C35*s_TR)/up_ind!C35),0)</f>
        <v>3680656.695151513</v>
      </c>
      <c r="E35" s="103">
        <f>IFERROR((($C35*s_TR)/up_ind!D35),0)</f>
        <v>1440999.4128119107</v>
      </c>
      <c r="F35" s="103">
        <f>IFERROR((($C35*s_TR)/up_ind!E35),0)</f>
        <v>293601.01658469799</v>
      </c>
      <c r="G35" s="103">
        <f>IFERROR((($C35*s_TR)/up_ind!F35),0)</f>
        <v>4.9889874808265109</v>
      </c>
      <c r="H35" s="103">
        <f>IFERROR((($C35*s_TR)/up_ind!G35),0)</f>
        <v>3974262.7007236918</v>
      </c>
      <c r="I35" s="103">
        <f>IFERROR((($C35*s_TR)/up_ind!H35),0)</f>
        <v>5121661.0969509054</v>
      </c>
      <c r="J35" s="103">
        <f>IFERROR((($C35*s_TR)/up_ind!I35),0)</f>
        <v>30.337899543378995</v>
      </c>
      <c r="K35" s="103">
        <f>IFERROR((($C35*s_TR)/up_ind!J35),0)</f>
        <v>30.337899543378995</v>
      </c>
      <c r="L35" s="103">
        <f>IFERROR((($C35*s_TR)/up_ind!K35),0)</f>
        <v>30.337899543378995</v>
      </c>
      <c r="M35" s="103">
        <f>IFERROR((($C35*s_TR)/up_ind!L35),0)</f>
        <v>30.337899543378995</v>
      </c>
      <c r="N35" s="103">
        <f>IFERROR((($C35*s_TR)/up_ind!M35),0)</f>
        <v>30.337899543378995</v>
      </c>
      <c r="O35" s="103">
        <f>IFERROR((($C35*s_TR)/up_ind!N35),0)</f>
        <v>25.11415525114155</v>
      </c>
      <c r="P35" s="103">
        <f>IFERROR((($C35*s_TR)/up_ind!O35),0)</f>
        <v>24.606798579401321</v>
      </c>
      <c r="Q35" s="103">
        <f>IFERROR((($C35*s_TR)/up_ind!P35),0)</f>
        <v>24.38671075421194</v>
      </c>
      <c r="R35" s="103">
        <f>IFERROR((($C35*s_TR)/up_ind!Q35),0)</f>
        <v>24.140738380942253</v>
      </c>
      <c r="S35" s="103">
        <f>IFERROR((($C35*s_TR)/up_ind!R35),0)</f>
        <v>25.11415525114155</v>
      </c>
      <c r="T35" s="103">
        <f>IFERROR(IF((($C35*s_TR)/up_ind!C35)&lt;0.01,($C35*s_TR)/up_ind!C35,1-EXP(-(($C35*s_TR)/up_ind!C35))),".")</f>
        <v>1</v>
      </c>
      <c r="U35" s="103">
        <f>IFERROR(IF((($C35*s_TR)/up_ind!D35)&lt;0.01,($C35*s_TR)/up_ind!D35,1-EXP(-(($C35*s_TR)/up_ind!D35))),".")</f>
        <v>1</v>
      </c>
      <c r="V35" s="103">
        <f>IFERROR(IF((($C35*s_TR)/up_ind!E35)&lt;0.01,($C35*s_TR)/up_ind!E35,1-EXP(-(($C35*s_TR)/up_ind!E35))),".")</f>
        <v>1</v>
      </c>
      <c r="W35" s="103">
        <f>IFERROR(IF((($C35*s_TR)/up_ind!F35)&lt;0.01,($C35*s_TR)/up_ind!F35,1-EXP(-(($C35*s_TR)/up_ind!F35))),".")</f>
        <v>0.99318744115223812</v>
      </c>
      <c r="X35" s="103">
        <f>IFERROR(IF((($C35*s_TR)/up_ind!G35)&lt;0.01,($C35*s_TR)/up_ind!G35,1-EXP(-(($C35*s_TR)/up_ind!G35))),".")</f>
        <v>1</v>
      </c>
      <c r="Y35" s="103">
        <f>IFERROR(IF((($C35*s_TR)/up_ind!H35)&lt;0.01,($C35*s_TR)/up_ind!H35,1-EXP(-(($C35*s_TR)/up_ind!H35))),".")</f>
        <v>1</v>
      </c>
      <c r="Z35" s="103">
        <f>IFERROR(IF((($C35*s_TR)/up_ind!I35)&lt;0.01,($C35*s_TR)/up_ind!I35,1-EXP(-(($C35*s_TR)/up_ind!I35))),".")</f>
        <v>0.99999999999993328</v>
      </c>
      <c r="AA35" s="103">
        <f>IFERROR(IF((($C35*s_TR)/up_ind!J35)&lt;0.01,($C35*s_TR)/up_ind!J35,1-EXP(-(($C35*s_TR)/up_ind!J35))),".")</f>
        <v>0.99999999999993328</v>
      </c>
      <c r="AB35" s="103">
        <f>IFERROR(IF((($C35*s_TR)/up_ind!K35)&lt;0.01,($C35*s_TR)/up_ind!K35,1-EXP(-(($C35*s_TR)/up_ind!K35))),".")</f>
        <v>0.99999999999993328</v>
      </c>
      <c r="AC35" s="103">
        <f>IFERROR(IF((($C35*s_TR)/up_ind!L35)&lt;0.01,($C35*s_TR)/up_ind!L35,1-EXP(-(($C35*s_TR)/up_ind!L35))),".")</f>
        <v>0.99999999999993328</v>
      </c>
      <c r="AD35" s="103">
        <f>IFERROR(IF((($C35*s_TR)/up_ind!M35)&lt;0.01,($C35*s_TR)/up_ind!M35,1-EXP(-(($C35*s_TR)/up_ind!M35))),".")</f>
        <v>0.99999999999993328</v>
      </c>
      <c r="AE35" s="103">
        <f>IFERROR(IF((($C35*s_TR)/up_ind!N35)&lt;0.01,($C35*s_TR)/up_ind!N35,1-EXP(-(($C35*s_TR)/up_ind!N35))),".")</f>
        <v>0.99999999998761024</v>
      </c>
      <c r="AF35" s="103">
        <f>IFERROR(IF((($C35*s_TR)/up_ind!O35)&lt;0.01,($C35*s_TR)/up_ind!O35,1-EXP(-(($C35*s_TR)/up_ind!O35))),".")</f>
        <v>0.99999999997942202</v>
      </c>
      <c r="AG35" s="103">
        <f>IFERROR(IF((($C35*s_TR)/up_ind!P35)&lt;0.01,($C35*s_TR)/up_ind!P35,1-EXP(-(($C35*s_TR)/up_ind!P35))),".")</f>
        <v>0.99999999997435596</v>
      </c>
      <c r="AH35" s="103">
        <f>IFERROR(IF((($C35*s_TR)/up_ind!Q35)&lt;0.01,($C35*s_TR)/up_ind!Q35,1-EXP(-(($C35*s_TR)/up_ind!Q35))),".")</f>
        <v>0.99999999996720479</v>
      </c>
      <c r="AI35" s="103">
        <f>IFERROR(IF((($C35*s_TR)/up_ind!R35)&lt;0.01,($C35*s_TR)/up_ind!R35,1-EXP(-(($C35*s_TR)/up_ind!R35))),".")</f>
        <v>0.99999999998761024</v>
      </c>
    </row>
    <row r="36" spans="1:35">
      <c r="A36" s="101" t="s">
        <v>307</v>
      </c>
      <c r="B36" s="102">
        <v>1</v>
      </c>
      <c r="C36" s="89">
        <v>5</v>
      </c>
      <c r="D36" s="103">
        <f>IFERROR((($C36*s_TR)/up_ind!C36),0)</f>
        <v>3680656.695151513</v>
      </c>
      <c r="E36" s="103">
        <f>IFERROR((($C36*s_TR)/up_ind!D36),0)</f>
        <v>1440999.4128119107</v>
      </c>
      <c r="F36" s="103">
        <f>IFERROR((($C36*s_TR)/up_ind!E36),0)</f>
        <v>293601.01658469799</v>
      </c>
      <c r="G36" s="103">
        <f>IFERROR((($C36*s_TR)/up_ind!F36),0)</f>
        <v>4.8661816351446259</v>
      </c>
      <c r="H36" s="103">
        <f>IFERROR((($C36*s_TR)/up_ind!G36),0)</f>
        <v>3974262.5779178459</v>
      </c>
      <c r="I36" s="103">
        <f>IFERROR((($C36*s_TR)/up_ind!H36),0)</f>
        <v>5121660.9741450595</v>
      </c>
      <c r="J36" s="103">
        <f>IFERROR((($C36*s_TR)/up_ind!I36),0)</f>
        <v>29.383561643835606</v>
      </c>
      <c r="K36" s="103">
        <f>IFERROR((($C36*s_TR)/up_ind!J36),0)</f>
        <v>29.383561643835606</v>
      </c>
      <c r="L36" s="103">
        <f>IFERROR((($C36*s_TR)/up_ind!K36),0)</f>
        <v>29.383561643835606</v>
      </c>
      <c r="M36" s="103">
        <f>IFERROR((($C36*s_TR)/up_ind!L36),0)</f>
        <v>29.383561643835606</v>
      </c>
      <c r="N36" s="103">
        <f>IFERROR((($C36*s_TR)/up_ind!M36),0)</f>
        <v>29.383561643835606</v>
      </c>
      <c r="O36" s="103">
        <f>IFERROR((($C36*s_TR)/up_ind!N36),0)</f>
        <v>23.895021501086145</v>
      </c>
      <c r="P36" s="103">
        <f>IFERROR((($C36*s_TR)/up_ind!O36),0)</f>
        <v>23.096053489889094</v>
      </c>
      <c r="Q36" s="103">
        <f>IFERROR((($C36*s_TR)/up_ind!P36),0)</f>
        <v>22.872636840748232</v>
      </c>
      <c r="R36" s="103">
        <f>IFERROR((($C36*s_TR)/up_ind!Q36),0)</f>
        <v>23.093476093003737</v>
      </c>
      <c r="S36" s="103">
        <f>IFERROR((($C36*s_TR)/up_ind!R36),0)</f>
        <v>24.49596066034421</v>
      </c>
      <c r="T36" s="103">
        <f>IFERROR(IF((($C36*s_TR)/up_ind!C36)&lt;0.01,($C36*s_TR)/up_ind!C36,1-EXP(-(($C36*s_TR)/up_ind!C36))),".")</f>
        <v>1</v>
      </c>
      <c r="U36" s="103">
        <f>IFERROR(IF((($C36*s_TR)/up_ind!D36)&lt;0.01,($C36*s_TR)/up_ind!D36,1-EXP(-(($C36*s_TR)/up_ind!D36))),".")</f>
        <v>1</v>
      </c>
      <c r="V36" s="103">
        <f>IFERROR(IF((($C36*s_TR)/up_ind!E36)&lt;0.01,($C36*s_TR)/up_ind!E36,1-EXP(-(($C36*s_TR)/up_ind!E36))),".")</f>
        <v>1</v>
      </c>
      <c r="W36" s="103">
        <f>IFERROR(IF((($C36*s_TR)/up_ind!F36)&lt;0.01,($C36*s_TR)/up_ind!F36,1-EXP(-(($C36*s_TR)/up_ind!F36))),".")</f>
        <v>0.99229727899401254</v>
      </c>
      <c r="X36" s="103">
        <f>IFERROR(IF((($C36*s_TR)/up_ind!G36)&lt;0.01,($C36*s_TR)/up_ind!G36,1-EXP(-(($C36*s_TR)/up_ind!G36))),".")</f>
        <v>1</v>
      </c>
      <c r="Y36" s="103">
        <f>IFERROR(IF((($C36*s_TR)/up_ind!H36)&lt;0.01,($C36*s_TR)/up_ind!H36,1-EXP(-(($C36*s_TR)/up_ind!H36))),".")</f>
        <v>1</v>
      </c>
      <c r="Z36" s="103">
        <f>IFERROR(IF((($C36*s_TR)/up_ind!I36)&lt;0.01,($C36*s_TR)/up_ind!I36,1-EXP(-(($C36*s_TR)/up_ind!I36))),".")</f>
        <v>0.99999999999982669</v>
      </c>
      <c r="AA36" s="103">
        <f>IFERROR(IF((($C36*s_TR)/up_ind!J36)&lt;0.01,($C36*s_TR)/up_ind!J36,1-EXP(-(($C36*s_TR)/up_ind!J36))),".")</f>
        <v>0.99999999999982669</v>
      </c>
      <c r="AB36" s="103">
        <f>IFERROR(IF((($C36*s_TR)/up_ind!K36)&lt;0.01,($C36*s_TR)/up_ind!K36,1-EXP(-(($C36*s_TR)/up_ind!K36))),".")</f>
        <v>0.99999999999982669</v>
      </c>
      <c r="AC36" s="103">
        <f>IFERROR(IF((($C36*s_TR)/up_ind!L36)&lt;0.01,($C36*s_TR)/up_ind!L36,1-EXP(-(($C36*s_TR)/up_ind!L36))),".")</f>
        <v>0.99999999999982669</v>
      </c>
      <c r="AD36" s="103">
        <f>IFERROR(IF((($C36*s_TR)/up_ind!M36)&lt;0.01,($C36*s_TR)/up_ind!M36,1-EXP(-(($C36*s_TR)/up_ind!M36))),".")</f>
        <v>0.99999999999982669</v>
      </c>
      <c r="AE36" s="103">
        <f>IFERROR(IF((($C36*s_TR)/up_ind!N36)&lt;0.01,($C36*s_TR)/up_ind!N36,1-EXP(-(($C36*s_TR)/up_ind!N36))),".")</f>
        <v>0.9999999999580701</v>
      </c>
      <c r="AF36" s="103">
        <f>IFERROR(IF((($C36*s_TR)/up_ind!O36)&lt;0.01,($C36*s_TR)/up_ind!O36,1-EXP(-(($C36*s_TR)/up_ind!O36))),".")</f>
        <v>0.99999999990677946</v>
      </c>
      <c r="AG36" s="103">
        <f>IFERROR(IF((($C36*s_TR)/up_ind!P36)&lt;0.01,($C36*s_TR)/up_ind!P36,1-EXP(-(($C36*s_TR)/up_ind!P36))),".")</f>
        <v>0.99999999988344257</v>
      </c>
      <c r="AH36" s="103">
        <f>IFERROR(IF((($C36*s_TR)/up_ind!Q36)&lt;0.01,($C36*s_TR)/up_ind!Q36,1-EXP(-(($C36*s_TR)/up_ind!Q36))),".")</f>
        <v>0.99999999990653887</v>
      </c>
      <c r="AI36" s="103">
        <f>IFERROR(IF((($C36*s_TR)/up_ind!R36)&lt;0.01,($C36*s_TR)/up_ind!R36,1-EXP(-(($C36*s_TR)/up_ind!R36))),".")</f>
        <v>0.99999999997700995</v>
      </c>
    </row>
    <row r="37" spans="1:35">
      <c r="A37" s="101" t="s">
        <v>308</v>
      </c>
      <c r="B37" s="102">
        <v>1</v>
      </c>
      <c r="C37" s="89">
        <v>5</v>
      </c>
      <c r="D37" s="103">
        <f>IFERROR((($C37*s_TR)/up_ind!C37),0)</f>
        <v>3680656.695151513</v>
      </c>
      <c r="E37" s="103">
        <f>IFERROR((($C37*s_TR)/up_ind!D37),0)</f>
        <v>1440999.4128119107</v>
      </c>
      <c r="F37" s="103">
        <f>IFERROR((($C37*s_TR)/up_ind!E37),0)</f>
        <v>293601.01658469799</v>
      </c>
      <c r="G37" s="103">
        <f>IFERROR((($C37*s_TR)/up_ind!F37),0)</f>
        <v>4.9265384024851491</v>
      </c>
      <c r="H37" s="103">
        <f>IFERROR((($C37*s_TR)/up_ind!G37),0)</f>
        <v>3974262.6382746133</v>
      </c>
      <c r="I37" s="103">
        <f>IFERROR((($C37*s_TR)/up_ind!H37),0)</f>
        <v>5121661.0345018273</v>
      </c>
      <c r="J37" s="103">
        <f>IFERROR((($C37*s_TR)/up_ind!I37),0)</f>
        <v>29.383561643835606</v>
      </c>
      <c r="K37" s="103">
        <f>IFERROR((($C37*s_TR)/up_ind!J37),0)</f>
        <v>29.383561643835606</v>
      </c>
      <c r="L37" s="103">
        <f>IFERROR((($C37*s_TR)/up_ind!K37),0)</f>
        <v>29.383561643835606</v>
      </c>
      <c r="M37" s="103">
        <f>IFERROR((($C37*s_TR)/up_ind!L37),0)</f>
        <v>29.383561643835606</v>
      </c>
      <c r="N37" s="103">
        <f>IFERROR((($C37*s_TR)/up_ind!M37),0)</f>
        <v>29.383561643835606</v>
      </c>
      <c r="O37" s="103">
        <f>IFERROR((($C37*s_TR)/up_ind!N37),0)</f>
        <v>21.807809881943641</v>
      </c>
      <c r="P37" s="103">
        <f>IFERROR((($C37*s_TR)/up_ind!O37),0)</f>
        <v>24.834071735329537</v>
      </c>
      <c r="Q37" s="103">
        <f>IFERROR((($C37*s_TR)/up_ind!P37),0)</f>
        <v>23.982886996585627</v>
      </c>
      <c r="R37" s="103">
        <f>IFERROR((($C37*s_TR)/up_ind!Q37),0)</f>
        <v>24.049465377651774</v>
      </c>
      <c r="S37" s="103">
        <f>IFERROR((($C37*s_TR)/up_ind!R37),0)</f>
        <v>24.799791694451319</v>
      </c>
      <c r="T37" s="103">
        <f>IFERROR(IF((($C37*s_TR)/up_ind!C37)&lt;0.01,($C37*s_TR)/up_ind!C37,1-EXP(-(($C37*s_TR)/up_ind!C37))),".")</f>
        <v>1</v>
      </c>
      <c r="U37" s="103">
        <f>IFERROR(IF((($C37*s_TR)/up_ind!D37)&lt;0.01,($C37*s_TR)/up_ind!D37,1-EXP(-(($C37*s_TR)/up_ind!D37))),".")</f>
        <v>1</v>
      </c>
      <c r="V37" s="103">
        <f>IFERROR(IF((($C37*s_TR)/up_ind!E37)&lt;0.01,($C37*s_TR)/up_ind!E37,1-EXP(-(($C37*s_TR)/up_ind!E37))),".")</f>
        <v>1</v>
      </c>
      <c r="W37" s="103">
        <f>IFERROR(IF((($C37*s_TR)/up_ind!F37)&lt;0.01,($C37*s_TR)/up_ind!F37,1-EXP(-(($C37*s_TR)/up_ind!F37))),".")</f>
        <v>0.99274843812646585</v>
      </c>
      <c r="X37" s="103">
        <f>IFERROR(IF((($C37*s_TR)/up_ind!G37)&lt;0.01,($C37*s_TR)/up_ind!G37,1-EXP(-(($C37*s_TR)/up_ind!G37))),".")</f>
        <v>1</v>
      </c>
      <c r="Y37" s="103">
        <f>IFERROR(IF((($C37*s_TR)/up_ind!H37)&lt;0.01,($C37*s_TR)/up_ind!H37,1-EXP(-(($C37*s_TR)/up_ind!H37))),".")</f>
        <v>1</v>
      </c>
      <c r="Z37" s="103">
        <f>IFERROR(IF((($C37*s_TR)/up_ind!I37)&lt;0.01,($C37*s_TR)/up_ind!I37,1-EXP(-(($C37*s_TR)/up_ind!I37))),".")</f>
        <v>0.99999999999982669</v>
      </c>
      <c r="AA37" s="103">
        <f>IFERROR(IF((($C37*s_TR)/up_ind!J37)&lt;0.01,($C37*s_TR)/up_ind!J37,1-EXP(-(($C37*s_TR)/up_ind!J37))),".")</f>
        <v>0.99999999999982669</v>
      </c>
      <c r="AB37" s="103">
        <f>IFERROR(IF((($C37*s_TR)/up_ind!K37)&lt;0.01,($C37*s_TR)/up_ind!K37,1-EXP(-(($C37*s_TR)/up_ind!K37))),".")</f>
        <v>0.99999999999982669</v>
      </c>
      <c r="AC37" s="103">
        <f>IFERROR(IF((($C37*s_TR)/up_ind!L37)&lt;0.01,($C37*s_TR)/up_ind!L37,1-EXP(-(($C37*s_TR)/up_ind!L37))),".")</f>
        <v>0.99999999999982669</v>
      </c>
      <c r="AD37" s="103">
        <f>IFERROR(IF((($C37*s_TR)/up_ind!M37)&lt;0.01,($C37*s_TR)/up_ind!M37,1-EXP(-(($C37*s_TR)/up_ind!M37))),".")</f>
        <v>0.99999999999982669</v>
      </c>
      <c r="AE37" s="103">
        <f>IFERROR(IF((($C37*s_TR)/up_ind!N37)&lt;0.01,($C37*s_TR)/up_ind!N37,1-EXP(-(($C37*s_TR)/up_ind!N37))),".")</f>
        <v>0.99999999966194408</v>
      </c>
      <c r="AF37" s="103">
        <f>IFERROR(IF((($C37*s_TR)/up_ind!O37)&lt;0.01,($C37*s_TR)/up_ind!O37,1-EXP(-(($C37*s_TR)/up_ind!O37))),".")</f>
        <v>0.99999999998360545</v>
      </c>
      <c r="AG37" s="103">
        <f>IFERROR(IF((($C37*s_TR)/up_ind!P37)&lt;0.01,($C37*s_TR)/up_ind!P37,1-EXP(-(($C37*s_TR)/up_ind!P37))),".")</f>
        <v>0.99999999996159705</v>
      </c>
      <c r="AH37" s="103">
        <f>IFERROR(IF((($C37*s_TR)/up_ind!Q37)&lt;0.01,($C37*s_TR)/up_ind!Q37,1-EXP(-(($C37*s_TR)/up_ind!Q37))),".")</f>
        <v>0.99999999996407063</v>
      </c>
      <c r="AI37" s="103">
        <f>IFERROR(IF((($C37*s_TR)/up_ind!R37)&lt;0.01,($C37*s_TR)/up_ind!R37,1-EXP(-(($C37*s_TR)/up_ind!R37))),".")</f>
        <v>0.99999999998303368</v>
      </c>
    </row>
    <row r="38" spans="1:35">
      <c r="A38" s="101" t="s">
        <v>309</v>
      </c>
      <c r="B38" s="102">
        <v>1</v>
      </c>
      <c r="C38" s="89">
        <v>5</v>
      </c>
      <c r="D38" s="103">
        <f>IFERROR((($C38*s_TR)/up_ind!C38),0)</f>
        <v>3680656.695151513</v>
      </c>
      <c r="E38" s="103">
        <f>IFERROR((($C38*s_TR)/up_ind!D38),0)</f>
        <v>1440999.4128119107</v>
      </c>
      <c r="F38" s="103">
        <f>IFERROR((($C38*s_TR)/up_ind!E38),0)</f>
        <v>293601.01658469799</v>
      </c>
      <c r="G38" s="103">
        <f>IFERROR((($C38*s_TR)/up_ind!F38),0)</f>
        <v>4.8949920645210838</v>
      </c>
      <c r="H38" s="103">
        <f>IFERROR((($C38*s_TR)/up_ind!G38),0)</f>
        <v>3974262.6067282753</v>
      </c>
      <c r="I38" s="103">
        <f>IFERROR((($C38*s_TR)/up_ind!H38),0)</f>
        <v>5121661.0029554889</v>
      </c>
      <c r="J38" s="103">
        <f>IFERROR((($C38*s_TR)/up_ind!I38),0)</f>
        <v>29.408675799086755</v>
      </c>
      <c r="K38" s="103">
        <f>IFERROR((($C38*s_TR)/up_ind!J38),0)</f>
        <v>29.408675799086755</v>
      </c>
      <c r="L38" s="103">
        <f>IFERROR((($C38*s_TR)/up_ind!K38),0)</f>
        <v>29.408675799086755</v>
      </c>
      <c r="M38" s="103">
        <f>IFERROR((($C38*s_TR)/up_ind!L38),0)</f>
        <v>29.408675799086755</v>
      </c>
      <c r="N38" s="103">
        <f>IFERROR((($C38*s_TR)/up_ind!M38),0)</f>
        <v>29.408675799086755</v>
      </c>
      <c r="O38" s="103">
        <f>IFERROR((($C38*s_TR)/up_ind!N38),0)</f>
        <v>23.655684478766474</v>
      </c>
      <c r="P38" s="103">
        <f>IFERROR((($C38*s_TR)/up_ind!O38),0)</f>
        <v>23.399042209600179</v>
      </c>
      <c r="Q38" s="103">
        <f>IFERROR((($C38*s_TR)/up_ind!P38),0)</f>
        <v>22.967646255317494</v>
      </c>
      <c r="R38" s="103">
        <f>IFERROR((($C38*s_TR)/up_ind!Q38),0)</f>
        <v>23.02601200554103</v>
      </c>
      <c r="S38" s="103">
        <f>IFERROR((($C38*s_TR)/up_ind!R38),0)</f>
        <v>24.640990007279466</v>
      </c>
      <c r="T38" s="103">
        <f>IFERROR(IF((($C38*s_TR)/up_ind!C38)&lt;0.01,($C38*s_TR)/up_ind!C38,1-EXP(-(($C38*s_TR)/up_ind!C38))),".")</f>
        <v>1</v>
      </c>
      <c r="U38" s="103">
        <f>IFERROR(IF((($C38*s_TR)/up_ind!D38)&lt;0.01,($C38*s_TR)/up_ind!D38,1-EXP(-(($C38*s_TR)/up_ind!D38))),".")</f>
        <v>1</v>
      </c>
      <c r="V38" s="103">
        <f>IFERROR(IF((($C38*s_TR)/up_ind!E38)&lt;0.01,($C38*s_TR)/up_ind!E38,1-EXP(-(($C38*s_TR)/up_ind!E38))),".")</f>
        <v>1</v>
      </c>
      <c r="W38" s="103">
        <f>IFERROR(IF((($C38*s_TR)/up_ind!F38)&lt;0.01,($C38*s_TR)/up_ind!F38,1-EXP(-(($C38*s_TR)/up_ind!F38))),".")</f>
        <v>0.99251603138746192</v>
      </c>
      <c r="X38" s="103">
        <f>IFERROR(IF((($C38*s_TR)/up_ind!G38)&lt;0.01,($C38*s_TR)/up_ind!G38,1-EXP(-(($C38*s_TR)/up_ind!G38))),".")</f>
        <v>1</v>
      </c>
      <c r="Y38" s="103">
        <f>IFERROR(IF((($C38*s_TR)/up_ind!H38)&lt;0.01,($C38*s_TR)/up_ind!H38,1-EXP(-(($C38*s_TR)/up_ind!H38))),".")</f>
        <v>1</v>
      </c>
      <c r="Z38" s="103">
        <f>IFERROR(IF((($C38*s_TR)/up_ind!I38)&lt;0.01,($C38*s_TR)/up_ind!I38,1-EXP(-(($C38*s_TR)/up_ind!I38))),".")</f>
        <v>0.99999999999983091</v>
      </c>
      <c r="AA38" s="103">
        <f>IFERROR(IF((($C38*s_TR)/up_ind!J38)&lt;0.01,($C38*s_TR)/up_ind!J38,1-EXP(-(($C38*s_TR)/up_ind!J38))),".")</f>
        <v>0.99999999999983091</v>
      </c>
      <c r="AB38" s="103">
        <f>IFERROR(IF((($C38*s_TR)/up_ind!K38)&lt;0.01,($C38*s_TR)/up_ind!K38,1-EXP(-(($C38*s_TR)/up_ind!K38))),".")</f>
        <v>0.99999999999983091</v>
      </c>
      <c r="AC38" s="103">
        <f>IFERROR(IF((($C38*s_TR)/up_ind!L38)&lt;0.01,($C38*s_TR)/up_ind!L38,1-EXP(-(($C38*s_TR)/up_ind!L38))),".")</f>
        <v>0.99999999999983091</v>
      </c>
      <c r="AD38" s="103">
        <f>IFERROR(IF((($C38*s_TR)/up_ind!M38)&lt;0.01,($C38*s_TR)/up_ind!M38,1-EXP(-(($C38*s_TR)/up_ind!M38))),".")</f>
        <v>0.99999999999983091</v>
      </c>
      <c r="AE38" s="103">
        <f>IFERROR(IF((($C38*s_TR)/up_ind!N38)&lt;0.01,($C38*s_TR)/up_ind!N38,1-EXP(-(($C38*s_TR)/up_ind!N38))),".")</f>
        <v>0.99999999994673194</v>
      </c>
      <c r="AF38" s="103">
        <f>IFERROR(IF((($C38*s_TR)/up_ind!O38)&lt;0.01,($C38*s_TR)/up_ind!O38,1-EXP(-(($C38*s_TR)/up_ind!O38))),".")</f>
        <v>0.99999999993114663</v>
      </c>
      <c r="AG38" s="103">
        <f>IFERROR(IF((($C38*s_TR)/up_ind!P38)&lt;0.01,($C38*s_TR)/up_ind!P38,1-EXP(-(($C38*s_TR)/up_ind!P38))),".")</f>
        <v>0.99999999989400679</v>
      </c>
      <c r="AH38" s="103">
        <f>IFERROR(IF((($C38*s_TR)/up_ind!Q38)&lt;0.01,($C38*s_TR)/up_ind!Q38,1-EXP(-(($C38*s_TR)/up_ind!Q38))),".")</f>
        <v>0.99999999990001609</v>
      </c>
      <c r="AI38" s="103">
        <f>IFERROR(IF((($C38*s_TR)/up_ind!R38)&lt;0.01,($C38*s_TR)/up_ind!R38,1-EXP(-(($C38*s_TR)/up_ind!R38))),".")</f>
        <v>0.99999999998011369</v>
      </c>
    </row>
    <row r="39" spans="1:35">
      <c r="A39" s="101" t="s">
        <v>310</v>
      </c>
      <c r="B39" s="102">
        <v>1</v>
      </c>
      <c r="C39" s="89">
        <v>5</v>
      </c>
      <c r="D39" s="103">
        <f>IFERROR((($C39*s_TR)/up_ind!C39),0)</f>
        <v>3680656.695151513</v>
      </c>
      <c r="E39" s="103">
        <f>IFERROR((($C39*s_TR)/up_ind!D39),0)</f>
        <v>1440999.4128119107</v>
      </c>
      <c r="F39" s="103">
        <f>IFERROR((($C39*s_TR)/up_ind!E39),0)</f>
        <v>293601.01658469799</v>
      </c>
      <c r="G39" s="103">
        <f>IFERROR((($C39*s_TR)/up_ind!F39),0)</f>
        <v>4.6274666488825611</v>
      </c>
      <c r="H39" s="103">
        <f>IFERROR((($C39*s_TR)/up_ind!G39),0)</f>
        <v>3974262.3392028594</v>
      </c>
      <c r="I39" s="103">
        <f>IFERROR((($C39*s_TR)/up_ind!H39),0)</f>
        <v>5121660.735430073</v>
      </c>
      <c r="J39" s="103">
        <f>IFERROR((($C39*s_TR)/up_ind!I39),0)</f>
        <v>26.721461187214611</v>
      </c>
      <c r="K39" s="103">
        <f>IFERROR((($C39*s_TR)/up_ind!J39),0)</f>
        <v>26.721461187214611</v>
      </c>
      <c r="L39" s="103">
        <f>IFERROR((($C39*s_TR)/up_ind!K39),0)</f>
        <v>26.721461187214611</v>
      </c>
      <c r="M39" s="103">
        <f>IFERROR((($C39*s_TR)/up_ind!L39),0)</f>
        <v>26.721461187214611</v>
      </c>
      <c r="N39" s="103">
        <f>IFERROR((($C39*s_TR)/up_ind!M39),0)</f>
        <v>26.721461187214611</v>
      </c>
      <c r="O39" s="103">
        <f>IFERROR((($C39*s_TR)/up_ind!N39),0)</f>
        <v>20.682245500940102</v>
      </c>
      <c r="P39" s="103">
        <f>IFERROR((($C39*s_TR)/up_ind!O39),0)</f>
        <v>22.367294520547947</v>
      </c>
      <c r="Q39" s="103">
        <f>IFERROR((($C39*s_TR)/up_ind!P39),0)</f>
        <v>22.816127973259324</v>
      </c>
      <c r="R39" s="103">
        <f>IFERROR((($C39*s_TR)/up_ind!Q39),0)</f>
        <v>22.110069694784901</v>
      </c>
      <c r="S39" s="103">
        <f>IFERROR((($C39*s_TR)/up_ind!R39),0)</f>
        <v>23.294288928595059</v>
      </c>
      <c r="T39" s="103">
        <f>IFERROR(IF((($C39*s_TR)/up_ind!C39)&lt;0.01,($C39*s_TR)/up_ind!C39,1-EXP(-(($C39*s_TR)/up_ind!C39))),".")</f>
        <v>1</v>
      </c>
      <c r="U39" s="103">
        <f>IFERROR(IF((($C39*s_TR)/up_ind!D39)&lt;0.01,($C39*s_TR)/up_ind!D39,1-EXP(-(($C39*s_TR)/up_ind!D39))),".")</f>
        <v>1</v>
      </c>
      <c r="V39" s="103">
        <f>IFERROR(IF((($C39*s_TR)/up_ind!E39)&lt;0.01,($C39*s_TR)/up_ind!E39,1-EXP(-(($C39*s_TR)/up_ind!E39))),".")</f>
        <v>1</v>
      </c>
      <c r="W39" s="103">
        <f>IFERROR(IF((($C39*s_TR)/up_ind!F39)&lt;0.01,($C39*s_TR)/up_ind!F39,1-EXP(-(($C39*s_TR)/up_ind!F39))),".")</f>
        <v>0.99022049733895723</v>
      </c>
      <c r="X39" s="103">
        <f>IFERROR(IF((($C39*s_TR)/up_ind!G39)&lt;0.01,($C39*s_TR)/up_ind!G39,1-EXP(-(($C39*s_TR)/up_ind!G39))),".")</f>
        <v>1</v>
      </c>
      <c r="Y39" s="103">
        <f>IFERROR(IF((($C39*s_TR)/up_ind!H39)&lt;0.01,($C39*s_TR)/up_ind!H39,1-EXP(-(($C39*s_TR)/up_ind!H39))),".")</f>
        <v>1</v>
      </c>
      <c r="Z39" s="103">
        <f>IFERROR(IF((($C39*s_TR)/up_ind!I39)&lt;0.01,($C39*s_TR)/up_ind!I39,1-EXP(-(($C39*s_TR)/up_ind!I39))),".")</f>
        <v>0.99999999999751676</v>
      </c>
      <c r="AA39" s="103">
        <f>IFERROR(IF((($C39*s_TR)/up_ind!J39)&lt;0.01,($C39*s_TR)/up_ind!J39,1-EXP(-(($C39*s_TR)/up_ind!J39))),".")</f>
        <v>0.99999999999751676</v>
      </c>
      <c r="AB39" s="103">
        <f>IFERROR(IF((($C39*s_TR)/up_ind!K39)&lt;0.01,($C39*s_TR)/up_ind!K39,1-EXP(-(($C39*s_TR)/up_ind!K39))),".")</f>
        <v>0.99999999999751676</v>
      </c>
      <c r="AC39" s="103">
        <f>IFERROR(IF((($C39*s_TR)/up_ind!L39)&lt;0.01,($C39*s_TR)/up_ind!L39,1-EXP(-(($C39*s_TR)/up_ind!L39))),".")</f>
        <v>0.99999999999751676</v>
      </c>
      <c r="AD39" s="103">
        <f>IFERROR(IF((($C39*s_TR)/up_ind!M39)&lt;0.01,($C39*s_TR)/up_ind!M39,1-EXP(-(($C39*s_TR)/up_ind!M39))),".")</f>
        <v>0.99999999999751676</v>
      </c>
      <c r="AE39" s="103">
        <f>IFERROR(IF((($C39*s_TR)/up_ind!N39)&lt;0.01,($C39*s_TR)/up_ind!N39,1-EXP(-(($C39*s_TR)/up_ind!N39))),".")</f>
        <v>0.99999999895812675</v>
      </c>
      <c r="AF39" s="103">
        <f>IFERROR(IF((($C39*s_TR)/up_ind!O39)&lt;0.01,($C39*s_TR)/up_ind!O39,1-EXP(-(($C39*s_TR)/up_ind!O39))),".")</f>
        <v>0.99999999980679988</v>
      </c>
      <c r="AG39" s="103">
        <f>IFERROR(IF((($C39*s_TR)/up_ind!P39)&lt;0.01,($C39*s_TR)/up_ind!P39,1-EXP(-(($C39*s_TR)/up_ind!P39))),".")</f>
        <v>0.99999999987666632</v>
      </c>
      <c r="AH39" s="103">
        <f>IFERROR(IF((($C39*s_TR)/up_ind!Q39)&lt;0.01,($C39*s_TR)/up_ind!Q39,1-EXP(-(($C39*s_TR)/up_ind!Q39))),".")</f>
        <v>0.99999999975012732</v>
      </c>
      <c r="AI39" s="103">
        <f>IFERROR(IF((($C39*s_TR)/up_ind!R39)&lt;0.01,($C39*s_TR)/up_ind!R39,1-EXP(-(($C39*s_TR)/up_ind!R39))),".")</f>
        <v>0.99999999992354272</v>
      </c>
    </row>
    <row r="40" spans="1:35">
      <c r="A40" s="101" t="s">
        <v>311</v>
      </c>
      <c r="B40" s="102">
        <v>1</v>
      </c>
      <c r="C40" s="89">
        <v>5</v>
      </c>
      <c r="D40" s="103">
        <f>IFERROR((($C40*s_TR)/up_ind!C40),0)</f>
        <v>3680656.695151513</v>
      </c>
      <c r="E40" s="103">
        <f>IFERROR((($C40*s_TR)/up_ind!D40),0)</f>
        <v>1440999.4128119107</v>
      </c>
      <c r="F40" s="103">
        <f>IFERROR((($C40*s_TR)/up_ind!E40),0)</f>
        <v>293601.01658469799</v>
      </c>
      <c r="G40" s="103">
        <f>IFERROR((($C40*s_TR)/up_ind!F40),0)</f>
        <v>4.5609382590987941</v>
      </c>
      <c r="H40" s="103">
        <f>IFERROR((($C40*s_TR)/up_ind!G40),0)</f>
        <v>3974262.2726744702</v>
      </c>
      <c r="I40" s="103">
        <f>IFERROR((($C40*s_TR)/up_ind!H40),0)</f>
        <v>5121660.6689016838</v>
      </c>
      <c r="J40" s="103">
        <f>IFERROR((($C40*s_TR)/up_ind!I40),0)</f>
        <v>25.264840182648399</v>
      </c>
      <c r="K40" s="103">
        <f>IFERROR((($C40*s_TR)/up_ind!J40),0)</f>
        <v>25.264840182648399</v>
      </c>
      <c r="L40" s="103">
        <f>IFERROR((($C40*s_TR)/up_ind!K40),0)</f>
        <v>25.264840182648399</v>
      </c>
      <c r="M40" s="103">
        <f>IFERROR((($C40*s_TR)/up_ind!L40),0)</f>
        <v>25.264840182648399</v>
      </c>
      <c r="N40" s="103">
        <f>IFERROR((($C40*s_TR)/up_ind!M40),0)</f>
        <v>25.264840182648399</v>
      </c>
      <c r="O40" s="103">
        <f>IFERROR((($C40*s_TR)/up_ind!N40),0)</f>
        <v>21.526418786692755</v>
      </c>
      <c r="P40" s="103">
        <f>IFERROR((($C40*s_TR)/up_ind!O40),0)</f>
        <v>22.831050228310495</v>
      </c>
      <c r="Q40" s="103">
        <f>IFERROR((($C40*s_TR)/up_ind!P40),0)</f>
        <v>22.921649633978408</v>
      </c>
      <c r="R40" s="103">
        <f>IFERROR((($C40*s_TR)/up_ind!Q40),0)</f>
        <v>22.57002953829074</v>
      </c>
      <c r="S40" s="103">
        <f>IFERROR((($C40*s_TR)/up_ind!R40),0)</f>
        <v>22.959390451487401</v>
      </c>
      <c r="T40" s="103">
        <f>IFERROR(IF((($C40*s_TR)/up_ind!C40)&lt;0.01,($C40*s_TR)/up_ind!C40,1-EXP(-(($C40*s_TR)/up_ind!C40))),".")</f>
        <v>1</v>
      </c>
      <c r="U40" s="103">
        <f>IFERROR(IF((($C40*s_TR)/up_ind!D40)&lt;0.01,($C40*s_TR)/up_ind!D40,1-EXP(-(($C40*s_TR)/up_ind!D40))),".")</f>
        <v>1</v>
      </c>
      <c r="V40" s="103">
        <f>IFERROR(IF((($C40*s_TR)/up_ind!E40)&lt;0.01,($C40*s_TR)/up_ind!E40,1-EXP(-(($C40*s_TR)/up_ind!E40))),".")</f>
        <v>1</v>
      </c>
      <c r="W40" s="103">
        <f>IFERROR(IF((($C40*s_TR)/up_ind!F40)&lt;0.01,($C40*s_TR)/up_ind!F40,1-EXP(-(($C40*s_TR)/up_ind!F40))),".")</f>
        <v>0.98954775257497596</v>
      </c>
      <c r="X40" s="103">
        <f>IFERROR(IF((($C40*s_TR)/up_ind!G40)&lt;0.01,($C40*s_TR)/up_ind!G40,1-EXP(-(($C40*s_TR)/up_ind!G40))),".")</f>
        <v>1</v>
      </c>
      <c r="Y40" s="103">
        <f>IFERROR(IF((($C40*s_TR)/up_ind!H40)&lt;0.01,($C40*s_TR)/up_ind!H40,1-EXP(-(($C40*s_TR)/up_ind!H40))),".")</f>
        <v>1</v>
      </c>
      <c r="Z40" s="103">
        <f>IFERROR(IF((($C40*s_TR)/up_ind!I40)&lt;0.01,($C40*s_TR)/up_ind!I40,1-EXP(-(($C40*s_TR)/up_ind!I40))),".")</f>
        <v>0.99999999998934341</v>
      </c>
      <c r="AA40" s="103">
        <f>IFERROR(IF((($C40*s_TR)/up_ind!J40)&lt;0.01,($C40*s_TR)/up_ind!J40,1-EXP(-(($C40*s_TR)/up_ind!J40))),".")</f>
        <v>0.99999999998934341</v>
      </c>
      <c r="AB40" s="103">
        <f>IFERROR(IF((($C40*s_TR)/up_ind!K40)&lt;0.01,($C40*s_TR)/up_ind!K40,1-EXP(-(($C40*s_TR)/up_ind!K40))),".")</f>
        <v>0.99999999998934341</v>
      </c>
      <c r="AC40" s="103">
        <f>IFERROR(IF((($C40*s_TR)/up_ind!L40)&lt;0.01,($C40*s_TR)/up_ind!L40,1-EXP(-(($C40*s_TR)/up_ind!L40))),".")</f>
        <v>0.99999999998934341</v>
      </c>
      <c r="AD40" s="103">
        <f>IFERROR(IF((($C40*s_TR)/up_ind!M40)&lt;0.01,($C40*s_TR)/up_ind!M40,1-EXP(-(($C40*s_TR)/up_ind!M40))),".")</f>
        <v>0.99999999998934341</v>
      </c>
      <c r="AE40" s="103">
        <f>IFERROR(IF((($C40*s_TR)/up_ind!N40)&lt;0.01,($C40*s_TR)/up_ind!N40,1-EXP(-(($C40*s_TR)/up_ind!N40))),".")</f>
        <v>0.99999999955208552</v>
      </c>
      <c r="AF40" s="103">
        <f>IFERROR(IF((($C40*s_TR)/up_ind!O40)&lt;0.01,($C40*s_TR)/up_ind!O40,1-EXP(-(($C40*s_TR)/up_ind!O40))),".")</f>
        <v>0.99999999987849308</v>
      </c>
      <c r="AG40" s="103">
        <f>IFERROR(IF((($C40*s_TR)/up_ind!P40)&lt;0.01,($C40*s_TR)/up_ind!P40,1-EXP(-(($C40*s_TR)/up_ind!P40))),".")</f>
        <v>0.99999999988901767</v>
      </c>
      <c r="AH40" s="103">
        <f>IFERROR(IF((($C40*s_TR)/up_ind!Q40)&lt;0.01,($C40*s_TR)/up_ind!Q40,1-EXP(-(($C40*s_TR)/up_ind!Q40))),".")</f>
        <v>0.99999999984225318</v>
      </c>
      <c r="AI40" s="103">
        <f>IFERROR(IF((($C40*s_TR)/up_ind!R40)&lt;0.01,($C40*s_TR)/up_ind!R40,1-EXP(-(($C40*s_TR)/up_ind!R40))),".")</f>
        <v>0.99999999989312816</v>
      </c>
    </row>
    <row r="41" spans="1:35">
      <c r="A41" s="101" t="s">
        <v>312</v>
      </c>
      <c r="B41" s="105">
        <v>0.99987999999999999</v>
      </c>
      <c r="C41" s="89">
        <v>5</v>
      </c>
      <c r="D41" s="103">
        <f>IFERROR((($C41*s_TR)/up_ind!C41),0)</f>
        <v>3680215.0163480947</v>
      </c>
      <c r="E41" s="103">
        <f>IFERROR((($C41*s_TR)/up_ind!D41),0)</f>
        <v>1440826.4928823733</v>
      </c>
      <c r="F41" s="103">
        <f>IFERROR((($C41*s_TR)/up_ind!E41),0)</f>
        <v>293565.78446270782</v>
      </c>
      <c r="G41" s="103">
        <f>IFERROR((($C41*s_TR)/up_ind!F41),0)</f>
        <v>4.4242257830178158</v>
      </c>
      <c r="H41" s="103">
        <f>IFERROR((($C41*s_TR)/up_ind!G41),0)</f>
        <v>3973785.2250365852</v>
      </c>
      <c r="I41" s="103">
        <f>IFERROR((($C41*s_TR)/up_ind!H41),0)</f>
        <v>5121045.9334562505</v>
      </c>
      <c r="J41" s="103">
        <f>IFERROR((($C41*s_TR)/up_ind!I41),0)</f>
        <v>25.337141826484014</v>
      </c>
      <c r="K41" s="103">
        <f>IFERROR((($C41*s_TR)/up_ind!J41),0)</f>
        <v>25.337141826484014</v>
      </c>
      <c r="L41" s="103">
        <f>IFERROR((($C41*s_TR)/up_ind!K41),0)</f>
        <v>25.337141826484014</v>
      </c>
      <c r="M41" s="103">
        <f>IFERROR((($C41*s_TR)/up_ind!L41),0)</f>
        <v>25.337141826484014</v>
      </c>
      <c r="N41" s="103">
        <f>IFERROR((($C41*s_TR)/up_ind!M41),0)</f>
        <v>25.337141826484014</v>
      </c>
      <c r="O41" s="103">
        <f>IFERROR((($C41*s_TR)/up_ind!N41),0)</f>
        <v>24.436110865615934</v>
      </c>
      <c r="P41" s="103">
        <f>IFERROR((($C41*s_TR)/up_ind!O41),0)</f>
        <v>23.580557686453577</v>
      </c>
      <c r="Q41" s="103">
        <f>IFERROR((($C41*s_TR)/up_ind!P41),0)</f>
        <v>23.556642313546419</v>
      </c>
      <c r="R41" s="103">
        <f>IFERROR((($C41*s_TR)/up_ind!Q41),0)</f>
        <v>22.423188372242581</v>
      </c>
      <c r="S41" s="103">
        <f>IFERROR((($C41*s_TR)/up_ind!R41),0)</f>
        <v>22.271191019786912</v>
      </c>
      <c r="T41" s="103">
        <f>IFERROR(IF((($C41*s_TR)/up_ind!C41)&lt;0.01,($C41*s_TR)/up_ind!C41,1-EXP(-(($C41*s_TR)/up_ind!C41))),".")</f>
        <v>1</v>
      </c>
      <c r="U41" s="103">
        <f>IFERROR(IF((($C41*s_TR)/up_ind!D41)&lt;0.01,($C41*s_TR)/up_ind!D41,1-EXP(-(($C41*s_TR)/up_ind!D41))),".")</f>
        <v>1</v>
      </c>
      <c r="V41" s="103">
        <f>IFERROR(IF((($C41*s_TR)/up_ind!E41)&lt;0.01,($C41*s_TR)/up_ind!E41,1-EXP(-(($C41*s_TR)/up_ind!E41))),".")</f>
        <v>1</v>
      </c>
      <c r="W41" s="103">
        <f>IFERROR(IF((($C41*s_TR)/up_ind!F41)&lt;0.01,($C41*s_TR)/up_ind!F41,1-EXP(-(($C41*s_TR)/up_ind!F41))),".")</f>
        <v>0.98801651447179006</v>
      </c>
      <c r="X41" s="103">
        <f>IFERROR(IF((($C41*s_TR)/up_ind!G41)&lt;0.01,($C41*s_TR)/up_ind!G41,1-EXP(-(($C41*s_TR)/up_ind!G41))),".")</f>
        <v>1</v>
      </c>
      <c r="Y41" s="103">
        <f>IFERROR(IF((($C41*s_TR)/up_ind!H41)&lt;0.01,($C41*s_TR)/up_ind!H41,1-EXP(-(($C41*s_TR)/up_ind!H41))),".")</f>
        <v>1</v>
      </c>
      <c r="Z41" s="103">
        <f>IFERROR(IF((($C41*s_TR)/up_ind!I41)&lt;0.01,($C41*s_TR)/up_ind!I41,1-EXP(-(($C41*s_TR)/up_ind!I41))),".")</f>
        <v>0.99999999999008671</v>
      </c>
      <c r="AA41" s="103">
        <f>IFERROR(IF((($C41*s_TR)/up_ind!J41)&lt;0.01,($C41*s_TR)/up_ind!J41,1-EXP(-(($C41*s_TR)/up_ind!J41))),".")</f>
        <v>0.99999999999008671</v>
      </c>
      <c r="AB41" s="103">
        <f>IFERROR(IF((($C41*s_TR)/up_ind!K41)&lt;0.01,($C41*s_TR)/up_ind!K41,1-EXP(-(($C41*s_TR)/up_ind!K41))),".")</f>
        <v>0.99999999999008671</v>
      </c>
      <c r="AC41" s="103">
        <f>IFERROR(IF((($C41*s_TR)/up_ind!L41)&lt;0.01,($C41*s_TR)/up_ind!L41,1-EXP(-(($C41*s_TR)/up_ind!L41))),".")</f>
        <v>0.99999999999008671</v>
      </c>
      <c r="AD41" s="103">
        <f>IFERROR(IF((($C41*s_TR)/up_ind!M41)&lt;0.01,($C41*s_TR)/up_ind!M41,1-EXP(-(($C41*s_TR)/up_ind!M41))),".")</f>
        <v>0.99999999999008671</v>
      </c>
      <c r="AE41" s="103">
        <f>IFERROR(IF((($C41*s_TR)/up_ind!N41)&lt;0.01,($C41*s_TR)/up_ind!N41,1-EXP(-(($C41*s_TR)/up_ind!N41))),".")</f>
        <v>0.99999999997559197</v>
      </c>
      <c r="AF41" s="103">
        <f>IFERROR(IF((($C41*s_TR)/up_ind!O41)&lt;0.01,($C41*s_TR)/up_ind!O41,1-EXP(-(($C41*s_TR)/up_ind!O41))),".")</f>
        <v>0.99999999994257593</v>
      </c>
      <c r="AG41" s="103">
        <f>IFERROR(IF((($C41*s_TR)/up_ind!P41)&lt;0.01,($C41*s_TR)/up_ind!P41,1-EXP(-(($C41*s_TR)/up_ind!P41))),".")</f>
        <v>0.99999999994118605</v>
      </c>
      <c r="AH41" s="103">
        <f>IFERROR(IF((($C41*s_TR)/up_ind!Q41)&lt;0.01,($C41*s_TR)/up_ind!Q41,1-EXP(-(($C41*s_TR)/up_ind!Q41))),".")</f>
        <v>0.99999999981730237</v>
      </c>
      <c r="AI41" s="103">
        <f>IFERROR(IF((($C41*s_TR)/up_ind!R41)&lt;0.01,($C41*s_TR)/up_ind!R41,1-EXP(-(($C41*s_TR)/up_ind!R41))),".")</f>
        <v>0.99999999978731124</v>
      </c>
    </row>
    <row r="42" spans="1:35">
      <c r="A42" s="101" t="s">
        <v>313</v>
      </c>
      <c r="B42" s="102">
        <v>0.97898250799999997</v>
      </c>
      <c r="C42" s="89">
        <v>5</v>
      </c>
      <c r="D42" s="103">
        <f>IFERROR((($C42*s_TR)/up_ind!C42),0)</f>
        <v>3603298.5225064196</v>
      </c>
      <c r="E42" s="103">
        <f>IFERROR((($C42*s_TR)/up_ind!D42),0)</f>
        <v>1410713.2191811318</v>
      </c>
      <c r="F42" s="103">
        <f>IFERROR((($C42*s_TR)/up_ind!E42),0)</f>
        <v>287430.25956743723</v>
      </c>
      <c r="G42" s="103">
        <f>IFERROR((($C42*s_TR)/up_ind!F42),0)</f>
        <v>4.297609137495928</v>
      </c>
      <c r="H42" s="103">
        <f>IFERROR((($C42*s_TR)/up_ind!G42),0)</f>
        <v>3890733.0796829946</v>
      </c>
      <c r="I42" s="103">
        <f>IFERROR((($C42*s_TR)/up_ind!H42),0)</f>
        <v>5014016.0392966885</v>
      </c>
      <c r="J42" s="103">
        <f>IFERROR((($C42*s_TR)/up_ind!I42),0)</f>
        <v>0</v>
      </c>
      <c r="K42" s="103">
        <f>IFERROR((($C42*s_TR)/up_ind!J42),0)</f>
        <v>0</v>
      </c>
      <c r="L42" s="103">
        <f>IFERROR((($C42*s_TR)/up_ind!K42),0)</f>
        <v>0</v>
      </c>
      <c r="M42" s="103">
        <f>IFERROR((($C42*s_TR)/up_ind!L42),0)</f>
        <v>0</v>
      </c>
      <c r="N42" s="103">
        <f>IFERROR((($C42*s_TR)/up_ind!M42),0)</f>
        <v>0</v>
      </c>
      <c r="O42" s="103">
        <f>IFERROR((($C42*s_TR)/up_ind!N42),0)</f>
        <v>23.040892947579906</v>
      </c>
      <c r="P42" s="103">
        <f>IFERROR((($C42*s_TR)/up_ind!O42),0)</f>
        <v>22.986523984518666</v>
      </c>
      <c r="Q42" s="103">
        <f>IFERROR((($C42*s_TR)/up_ind!P42),0)</f>
        <v>22.919449630059574</v>
      </c>
      <c r="R42" s="103">
        <f>IFERROR((($C42*s_TR)/up_ind!Q42),0)</f>
        <v>23.32548183795809</v>
      </c>
      <c r="S42" s="103">
        <f>IFERROR((($C42*s_TR)/up_ind!R42),0)</f>
        <v>21.633813174034405</v>
      </c>
      <c r="T42" s="103">
        <f>IFERROR(IF((($C42*s_TR)/up_ind!C42)&lt;0.01,($C42*s_TR)/up_ind!C42,1-EXP(-(($C42*s_TR)/up_ind!C42))),".")</f>
        <v>1</v>
      </c>
      <c r="U42" s="103">
        <f>IFERROR(IF((($C42*s_TR)/up_ind!D42)&lt;0.01,($C42*s_TR)/up_ind!D42,1-EXP(-(($C42*s_TR)/up_ind!D42))),".")</f>
        <v>1</v>
      </c>
      <c r="V42" s="103">
        <f>IFERROR(IF((($C42*s_TR)/up_ind!E42)&lt;0.01,($C42*s_TR)/up_ind!E42,1-EXP(-(($C42*s_TR)/up_ind!E42))),".")</f>
        <v>1</v>
      </c>
      <c r="W42" s="103">
        <f>IFERROR(IF((($C42*s_TR)/up_ind!F42)&lt;0.01,($C42*s_TR)/up_ind!F42,1-EXP(-(($C42*s_TR)/up_ind!F42))),".")</f>
        <v>0.98639896161743978</v>
      </c>
      <c r="X42" s="103">
        <f>IFERROR(IF((($C42*s_TR)/up_ind!G42)&lt;0.01,($C42*s_TR)/up_ind!G42,1-EXP(-(($C42*s_TR)/up_ind!G42))),".")</f>
        <v>1</v>
      </c>
      <c r="Y42" s="103">
        <f>IFERROR(IF((($C42*s_TR)/up_ind!H42)&lt;0.01,($C42*s_TR)/up_ind!H42,1-EXP(-(($C42*s_TR)/up_ind!H42))),".")</f>
        <v>1</v>
      </c>
      <c r="Z42" s="103" t="str">
        <f>IFERROR(IF((($C42*s_TR)/up_ind!I42)&lt;0.01,($C42*s_TR)/up_ind!I42,1-EXP(-(($C42*s_TR)/up_ind!I42))),".")</f>
        <v>.</v>
      </c>
      <c r="AA42" s="103" t="str">
        <f>IFERROR(IF((($C42*s_TR)/up_ind!J42)&lt;0.01,($C42*s_TR)/up_ind!J42,1-EXP(-(($C42*s_TR)/up_ind!J42))),".")</f>
        <v>.</v>
      </c>
      <c r="AB42" s="103" t="str">
        <f>IFERROR(IF((($C42*s_TR)/up_ind!K42)&lt;0.01,($C42*s_TR)/up_ind!K42,1-EXP(-(($C42*s_TR)/up_ind!K42))),".")</f>
        <v>.</v>
      </c>
      <c r="AC42" s="103" t="str">
        <f>IFERROR(IF((($C42*s_TR)/up_ind!L42)&lt;0.01,($C42*s_TR)/up_ind!L42,1-EXP(-(($C42*s_TR)/up_ind!L42))),".")</f>
        <v>.</v>
      </c>
      <c r="AD42" s="103" t="str">
        <f>IFERROR(IF((($C42*s_TR)/up_ind!M42)&lt;0.01,($C42*s_TR)/up_ind!M42,1-EXP(-(($C42*s_TR)/up_ind!M42))),".")</f>
        <v>.</v>
      </c>
      <c r="AE42" s="103">
        <f>IFERROR(IF((($C42*s_TR)/up_ind!N42)&lt;0.01,($C42*s_TR)/up_ind!N42,1-EXP(-(($C42*s_TR)/up_ind!N42))),".")</f>
        <v>0.99999999990149291</v>
      </c>
      <c r="AF42" s="103">
        <f>IFERROR(IF((($C42*s_TR)/up_ind!O42)&lt;0.01,($C42*s_TR)/up_ind!O42,1-EXP(-(($C42*s_TR)/up_ind!O42))),".")</f>
        <v>0.99999999989598898</v>
      </c>
      <c r="AG42" s="103">
        <f>IFERROR(IF((($C42*s_TR)/up_ind!P42)&lt;0.01,($C42*s_TR)/up_ind!P42,1-EXP(-(($C42*s_TR)/up_ind!P42))),".")</f>
        <v>0.99999999988877319</v>
      </c>
      <c r="AH42" s="103">
        <f>IFERROR(IF((($C42*s_TR)/up_ind!Q42)&lt;0.01,($C42*s_TR)/up_ind!Q42,1-EXP(-(($C42*s_TR)/up_ind!Q42))),".")</f>
        <v>0.99999999992589084</v>
      </c>
      <c r="AI42" s="103">
        <f>IFERROR(IF((($C42*s_TR)/up_ind!R42)&lt;0.01,($C42*s_TR)/up_ind!R42,1-EXP(-(($C42*s_TR)/up_ind!R42))),".")</f>
        <v>0.99999999959769603</v>
      </c>
    </row>
    <row r="43" spans="1:35">
      <c r="A43" s="101" t="s">
        <v>314</v>
      </c>
      <c r="B43" s="102">
        <v>2.0897492E-2</v>
      </c>
      <c r="C43" s="89">
        <v>5</v>
      </c>
      <c r="D43" s="103">
        <f>IFERROR((($C43*s_TR)/up_ind!C43),0)</f>
        <v>76916.493841675183</v>
      </c>
      <c r="E43" s="103">
        <f>IFERROR((($C43*s_TR)/up_ind!D43),0)</f>
        <v>30113.273701241604</v>
      </c>
      <c r="F43" s="103">
        <f>IFERROR((($C43*s_TR)/up_ind!E43),0)</f>
        <v>6135.5248952705942</v>
      </c>
      <c r="G43" s="103">
        <f>IFERROR((($C43*s_TR)/up_ind!F43),0)</f>
        <v>9.047123327859978E-2</v>
      </c>
      <c r="H43" s="103">
        <f>IFERROR((($C43*s_TR)/up_ind!G43),0)</f>
        <v>83052.109208179056</v>
      </c>
      <c r="I43" s="103">
        <f>IFERROR((($C43*s_TR)/up_ind!H43),0)</f>
        <v>107029.85801415007</v>
      </c>
      <c r="J43" s="103">
        <f>IFERROR((($C43*s_TR)/up_ind!I43),0)</f>
        <v>0.49910653838356167</v>
      </c>
      <c r="K43" s="103">
        <f>IFERROR((($C43*s_TR)/up_ind!J43),0)</f>
        <v>0.49910653838356167</v>
      </c>
      <c r="L43" s="103">
        <f>IFERROR((($C43*s_TR)/up_ind!K43),0)</f>
        <v>0.49910653838356167</v>
      </c>
      <c r="M43" s="103">
        <f>IFERROR((($C43*s_TR)/up_ind!L43),0)</f>
        <v>0.49910653838356167</v>
      </c>
      <c r="N43" s="103">
        <f>IFERROR((($C43*s_TR)/up_ind!M43),0)</f>
        <v>0.49910653838356167</v>
      </c>
      <c r="O43" s="103">
        <f>IFERROR((($C43*s_TR)/up_ind!N43),0)</f>
        <v>0.4943831326575342</v>
      </c>
      <c r="P43" s="103">
        <f>IFERROR((($C43*s_TR)/up_ind!O43),0)</f>
        <v>0.48851435880646737</v>
      </c>
      <c r="Q43" s="103">
        <f>IFERROR((($C43*s_TR)/up_ind!P43),0)</f>
        <v>0.49420819170471847</v>
      </c>
      <c r="R43" s="103">
        <f>IFERROR((($C43*s_TR)/up_ind!Q43),0)</f>
        <v>0.47947970707426829</v>
      </c>
      <c r="S43" s="103">
        <f>IFERROR((($C43*s_TR)/up_ind!R43),0)</f>
        <v>0.45542479452054785</v>
      </c>
      <c r="T43" s="103">
        <f>IFERROR(IF((($C43*s_TR)/up_ind!C43)&lt;0.01,($C43*s_TR)/up_ind!C43,1-EXP(-(($C43*s_TR)/up_ind!C43))),".")</f>
        <v>1</v>
      </c>
      <c r="U43" s="103">
        <f>IFERROR(IF((($C43*s_TR)/up_ind!D43)&lt;0.01,($C43*s_TR)/up_ind!D43,1-EXP(-(($C43*s_TR)/up_ind!D43))),".")</f>
        <v>1</v>
      </c>
      <c r="V43" s="103">
        <f>IFERROR(IF((($C43*s_TR)/up_ind!E43)&lt;0.01,($C43*s_TR)/up_ind!E43,1-EXP(-(($C43*s_TR)/up_ind!E43))),".")</f>
        <v>1</v>
      </c>
      <c r="W43" s="103">
        <f>IFERROR(IF((($C43*s_TR)/up_ind!F43)&lt;0.01,($C43*s_TR)/up_ind!F43,1-EXP(-(($C43*s_TR)/up_ind!F43))),".")</f>
        <v>8.6499388059412818E-2</v>
      </c>
      <c r="X43" s="103">
        <f>IFERROR(IF((($C43*s_TR)/up_ind!G43)&lt;0.01,($C43*s_TR)/up_ind!G43,1-EXP(-(($C43*s_TR)/up_ind!G43))),".")</f>
        <v>1</v>
      </c>
      <c r="Y43" s="103">
        <f>IFERROR(IF((($C43*s_TR)/up_ind!H43)&lt;0.01,($C43*s_TR)/up_ind!H43,1-EXP(-(($C43*s_TR)/up_ind!H43))),".")</f>
        <v>1</v>
      </c>
      <c r="Z43" s="103">
        <f>IFERROR(IF((($C43*s_TR)/up_ind!I43)&lt;0.01,($C43*s_TR)/up_ind!I43,1-EXP(-(($C43*s_TR)/up_ind!I43))),".")</f>
        <v>0.39292718626288037</v>
      </c>
      <c r="AA43" s="103">
        <f>IFERROR(IF((($C43*s_TR)/up_ind!J43)&lt;0.01,($C43*s_TR)/up_ind!J43,1-EXP(-(($C43*s_TR)/up_ind!J43))),".")</f>
        <v>0.39292718626288037</v>
      </c>
      <c r="AB43" s="103">
        <f>IFERROR(IF((($C43*s_TR)/up_ind!K43)&lt;0.01,($C43*s_TR)/up_ind!K43,1-EXP(-(($C43*s_TR)/up_ind!K43))),".")</f>
        <v>0.39292718626288037</v>
      </c>
      <c r="AC43" s="103">
        <f>IFERROR(IF((($C43*s_TR)/up_ind!L43)&lt;0.01,($C43*s_TR)/up_ind!L43,1-EXP(-(($C43*s_TR)/up_ind!L43))),".")</f>
        <v>0.39292718626288037</v>
      </c>
      <c r="AD43" s="103">
        <f>IFERROR(IF((($C43*s_TR)/up_ind!M43)&lt;0.01,($C43*s_TR)/up_ind!M43,1-EXP(-(($C43*s_TR)/up_ind!M43))),".")</f>
        <v>0.39292718626288037</v>
      </c>
      <c r="AE43" s="103">
        <f>IFERROR(IF((($C43*s_TR)/up_ind!N43)&lt;0.01,($C43*s_TR)/up_ind!N43,1-EXP(-(($C43*s_TR)/up_ind!N43))),".")</f>
        <v>0.3900529523156292</v>
      </c>
      <c r="AF43" s="103">
        <f>IFERROR(IF((($C43*s_TR)/up_ind!O43)&lt;0.01,($C43*s_TR)/up_ind!O43,1-EXP(-(($C43*s_TR)/up_ind!O43))),".")</f>
        <v>0.38646278640024123</v>
      </c>
      <c r="AG43" s="103">
        <f>IFERROR(IF((($C43*s_TR)/up_ind!P43)&lt;0.01,($C43*s_TR)/up_ind!P43,1-EXP(-(($C43*s_TR)/up_ind!P43))),".")</f>
        <v>0.3899462382638833</v>
      </c>
      <c r="AH43" s="103">
        <f>IFERROR(IF((($C43*s_TR)/up_ind!Q43)&lt;0.01,($C43*s_TR)/up_ind!Q43,1-EXP(-(($C43*s_TR)/up_ind!Q43))),".")</f>
        <v>0.3808945758042197</v>
      </c>
      <c r="AI43" s="103">
        <f>IFERROR(IF((($C43*s_TR)/up_ind!R43)&lt;0.01,($C43*s_TR)/up_ind!R43,1-EXP(-(($C43*s_TR)/up_ind!R43))),".")</f>
        <v>0.36582148483704369</v>
      </c>
    </row>
    <row r="44" spans="1:35">
      <c r="A44" s="101" t="s">
        <v>315</v>
      </c>
      <c r="B44" s="102">
        <v>0.99987999999999999</v>
      </c>
      <c r="C44" s="89">
        <v>5</v>
      </c>
      <c r="D44" s="103">
        <f>IFERROR((($C44*s_TR)/up_ind!C44),0)</f>
        <v>3680215.0163480947</v>
      </c>
      <c r="E44" s="103">
        <f>IFERROR((($C44*s_TR)/up_ind!D44),0)</f>
        <v>1440826.4928823733</v>
      </c>
      <c r="F44" s="103">
        <f>IFERROR((($C44*s_TR)/up_ind!E44),0)</f>
        <v>293565.78446270782</v>
      </c>
      <c r="G44" s="103">
        <f>IFERROR((($C44*s_TR)/up_ind!F44),0)</f>
        <v>4.4895499220959305</v>
      </c>
      <c r="H44" s="103">
        <f>IFERROR((($C44*s_TR)/up_ind!G44),0)</f>
        <v>3973785.290360725</v>
      </c>
      <c r="I44" s="103">
        <f>IFERROR((($C44*s_TR)/up_ind!H44),0)</f>
        <v>5121045.9987803902</v>
      </c>
      <c r="J44" s="103">
        <f>IFERROR((($C44*s_TR)/up_ind!I44),0)</f>
        <v>26.919143744292231</v>
      </c>
      <c r="K44" s="103">
        <f>IFERROR((($C44*s_TR)/up_ind!J44),0)</f>
        <v>26.919143744292231</v>
      </c>
      <c r="L44" s="103">
        <f>IFERROR((($C44*s_TR)/up_ind!K44),0)</f>
        <v>26.919143744292231</v>
      </c>
      <c r="M44" s="103">
        <f>IFERROR((($C44*s_TR)/up_ind!L44),0)</f>
        <v>26.919143744292231</v>
      </c>
      <c r="N44" s="103">
        <f>IFERROR((($C44*s_TR)/up_ind!M44),0)</f>
        <v>26.919143744292231</v>
      </c>
      <c r="O44" s="103">
        <f>IFERROR((($C44*s_TR)/up_ind!N44),0)</f>
        <v>22.60002739726027</v>
      </c>
      <c r="P44" s="103">
        <f>IFERROR((($C44*s_TR)/up_ind!O44),0)</f>
        <v>22.60002739726027</v>
      </c>
      <c r="Q44" s="103">
        <f>IFERROR((($C44*s_TR)/up_ind!P44),0)</f>
        <v>22.60002739726027</v>
      </c>
      <c r="R44" s="103">
        <f>IFERROR((($C44*s_TR)/up_ind!Q44),0)</f>
        <v>22.60002739726027</v>
      </c>
      <c r="S44" s="103">
        <f>IFERROR((($C44*s_TR)/up_ind!R44),0)</f>
        <v>22.60002739726027</v>
      </c>
      <c r="T44" s="103">
        <f>IFERROR(IF((($C44*s_TR)/up_ind!C44)&lt;0.01,($C44*s_TR)/up_ind!C44,1-EXP(-(($C44*s_TR)/up_ind!C44))),".")</f>
        <v>1</v>
      </c>
      <c r="U44" s="103">
        <f>IFERROR(IF((($C44*s_TR)/up_ind!D44)&lt;0.01,($C44*s_TR)/up_ind!D44,1-EXP(-(($C44*s_TR)/up_ind!D44))),".")</f>
        <v>1</v>
      </c>
      <c r="V44" s="103">
        <f>IFERROR(IF((($C44*s_TR)/up_ind!E44)&lt;0.01,($C44*s_TR)/up_ind!E44,1-EXP(-(($C44*s_TR)/up_ind!E44))),".")</f>
        <v>1</v>
      </c>
      <c r="W44" s="103">
        <f>IFERROR(IF((($C44*s_TR)/up_ind!F44)&lt;0.01,($C44*s_TR)/up_ind!F44,1-EXP(-(($C44*s_TR)/up_ind!F44))),".")</f>
        <v>0.9887743048899087</v>
      </c>
      <c r="X44" s="103">
        <f>IFERROR(IF((($C44*s_TR)/up_ind!G44)&lt;0.01,($C44*s_TR)/up_ind!G44,1-EXP(-(($C44*s_TR)/up_ind!G44))),".")</f>
        <v>1</v>
      </c>
      <c r="Y44" s="103">
        <f>IFERROR(IF((($C44*s_TR)/up_ind!H44)&lt;0.01,($C44*s_TR)/up_ind!H44,1-EXP(-(($C44*s_TR)/up_ind!H44))),".")</f>
        <v>1</v>
      </c>
      <c r="Z44" s="103">
        <f>IFERROR(IF((($C44*s_TR)/up_ind!I44)&lt;0.01,($C44*s_TR)/up_ind!I44,1-EXP(-(($C44*s_TR)/up_ind!I44))),".")</f>
        <v>0.99999999999796219</v>
      </c>
      <c r="AA44" s="103">
        <f>IFERROR(IF((($C44*s_TR)/up_ind!J44)&lt;0.01,($C44*s_TR)/up_ind!J44,1-EXP(-(($C44*s_TR)/up_ind!J44))),".")</f>
        <v>0.99999999999796219</v>
      </c>
      <c r="AB44" s="103">
        <f>IFERROR(IF((($C44*s_TR)/up_ind!K44)&lt;0.01,($C44*s_TR)/up_ind!K44,1-EXP(-(($C44*s_TR)/up_ind!K44))),".")</f>
        <v>0.99999999999796219</v>
      </c>
      <c r="AC44" s="103">
        <f>IFERROR(IF((($C44*s_TR)/up_ind!L44)&lt;0.01,($C44*s_TR)/up_ind!L44,1-EXP(-(($C44*s_TR)/up_ind!L44))),".")</f>
        <v>0.99999999999796219</v>
      </c>
      <c r="AD44" s="103">
        <f>IFERROR(IF((($C44*s_TR)/up_ind!M44)&lt;0.01,($C44*s_TR)/up_ind!M44,1-EXP(-(($C44*s_TR)/up_ind!M44))),".")</f>
        <v>0.99999999999796219</v>
      </c>
      <c r="AE44" s="103">
        <f>IFERROR(IF((($C44*s_TR)/up_ind!N44)&lt;0.01,($C44*s_TR)/up_ind!N44,1-EXP(-(($C44*s_TR)/up_ind!N44))),".")</f>
        <v>0.9999999998469149</v>
      </c>
      <c r="AF44" s="103">
        <f>IFERROR(IF((($C44*s_TR)/up_ind!O44)&lt;0.01,($C44*s_TR)/up_ind!O44,1-EXP(-(($C44*s_TR)/up_ind!O44))),".")</f>
        <v>0.9999999998469149</v>
      </c>
      <c r="AG44" s="103">
        <f>IFERROR(IF((($C44*s_TR)/up_ind!P44)&lt;0.01,($C44*s_TR)/up_ind!P44,1-EXP(-(($C44*s_TR)/up_ind!P44))),".")</f>
        <v>0.9999999998469149</v>
      </c>
      <c r="AH44" s="103">
        <f>IFERROR(IF((($C44*s_TR)/up_ind!Q44)&lt;0.01,($C44*s_TR)/up_ind!Q44,1-EXP(-(($C44*s_TR)/up_ind!Q44))),".")</f>
        <v>0.9999999998469149</v>
      </c>
      <c r="AI44" s="103">
        <f>IFERROR(IF((($C44*s_TR)/up_ind!R44)&lt;0.01,($C44*s_TR)/up_ind!R44,1-EXP(-(($C44*s_TR)/up_ind!R44))),".")</f>
        <v>0.9999999998469149</v>
      </c>
    </row>
    <row r="45" spans="1:35">
      <c r="A45" s="98" t="s">
        <v>33</v>
      </c>
      <c r="B45" s="98" t="s">
        <v>24</v>
      </c>
      <c r="C45" s="89">
        <v>5</v>
      </c>
      <c r="D45" s="99">
        <f>SUM(D46:D47)</f>
        <v>7155159.8088075891</v>
      </c>
      <c r="E45" s="99">
        <f t="shared" ref="E45:S45" si="2">SUM(E46:E47)</f>
        <v>2801288.4485122263</v>
      </c>
      <c r="F45" s="99">
        <f t="shared" si="2"/>
        <v>570757.44023048703</v>
      </c>
      <c r="G45" s="99">
        <f t="shared" si="2"/>
        <v>8.690475340148982</v>
      </c>
      <c r="H45" s="99">
        <f t="shared" si="2"/>
        <v>7725925.9395134179</v>
      </c>
      <c r="I45" s="99">
        <f t="shared" si="2"/>
        <v>9956456.9477951564</v>
      </c>
      <c r="J45" s="99">
        <f t="shared" si="2"/>
        <v>50.274273173515979</v>
      </c>
      <c r="K45" s="99">
        <f t="shared" si="2"/>
        <v>50.274273173515979</v>
      </c>
      <c r="L45" s="99">
        <f t="shared" si="2"/>
        <v>50.274273173515979</v>
      </c>
      <c r="M45" s="99">
        <f t="shared" si="2"/>
        <v>50.274273173515979</v>
      </c>
      <c r="N45" s="99">
        <f t="shared" si="2"/>
        <v>50.274273173515979</v>
      </c>
      <c r="O45" s="99">
        <f t="shared" si="2"/>
        <v>43.135893431355541</v>
      </c>
      <c r="P45" s="99">
        <f t="shared" si="2"/>
        <v>45.093850495826693</v>
      </c>
      <c r="Q45" s="99">
        <f t="shared" si="2"/>
        <v>45.057465238037018</v>
      </c>
      <c r="R45" s="99">
        <f t="shared" si="2"/>
        <v>44.592329517187963</v>
      </c>
      <c r="S45" s="99">
        <f t="shared" si="2"/>
        <v>43.7471426291415</v>
      </c>
      <c r="T45" s="100">
        <f>IFERROR(IF(D45&lt;0.01,D45,1-EXP(-(D45))),".")</f>
        <v>1</v>
      </c>
      <c r="U45" s="100">
        <f t="shared" ref="U45:AI45" si="3">IFERROR(IF(E45&lt;0.01,E45,1-EXP(-(E45))),".")</f>
        <v>1</v>
      </c>
      <c r="V45" s="100">
        <f t="shared" si="3"/>
        <v>1</v>
      </c>
      <c r="W45" s="100">
        <f t="shared" si="3"/>
        <v>0.99983181993551795</v>
      </c>
      <c r="X45" s="100">
        <f t="shared" si="3"/>
        <v>1</v>
      </c>
      <c r="Y45" s="100">
        <f t="shared" si="3"/>
        <v>1</v>
      </c>
      <c r="Z45" s="100">
        <f t="shared" si="3"/>
        <v>1</v>
      </c>
      <c r="AA45" s="100">
        <f t="shared" si="3"/>
        <v>1</v>
      </c>
      <c r="AB45" s="100">
        <f t="shared" si="3"/>
        <v>1</v>
      </c>
      <c r="AC45" s="100">
        <f t="shared" si="3"/>
        <v>1</v>
      </c>
      <c r="AD45" s="100">
        <f t="shared" si="3"/>
        <v>1</v>
      </c>
      <c r="AE45" s="100">
        <f t="shared" si="3"/>
        <v>1</v>
      </c>
      <c r="AF45" s="100">
        <f t="shared" si="3"/>
        <v>1</v>
      </c>
      <c r="AG45" s="100">
        <f t="shared" si="3"/>
        <v>1</v>
      </c>
      <c r="AH45" s="100">
        <f t="shared" si="3"/>
        <v>1</v>
      </c>
      <c r="AI45" s="100">
        <f t="shared" si="3"/>
        <v>1</v>
      </c>
    </row>
    <row r="46" spans="1:35">
      <c r="A46" s="101" t="s">
        <v>316</v>
      </c>
      <c r="B46" s="102">
        <v>1</v>
      </c>
      <c r="C46" s="89">
        <v>5</v>
      </c>
      <c r="D46" s="103">
        <f>IFERROR((($C46*s_TR)/up_ind!C46),0)</f>
        <v>3680656.695151513</v>
      </c>
      <c r="E46" s="103">
        <f>IFERROR((($C46*s_TR)/up_ind!D46),0)</f>
        <v>1440999.4128119107</v>
      </c>
      <c r="F46" s="103">
        <f>IFERROR((($C46*s_TR)/up_ind!E46),0)</f>
        <v>293601.01658469799</v>
      </c>
      <c r="G46" s="103">
        <f>IFERROR((($C46*s_TR)/up_ind!F46),0)</f>
        <v>4.516097672217362</v>
      </c>
      <c r="H46" s="103">
        <f>IFERROR((($C46*s_TR)/up_ind!G46),0)</f>
        <v>3974262.2278338834</v>
      </c>
      <c r="I46" s="103">
        <f>IFERROR((($C46*s_TR)/up_ind!H46),0)</f>
        <v>5121660.6240610965</v>
      </c>
      <c r="J46" s="103">
        <f>IFERROR((($C46*s_TR)/up_ind!I46),0)</f>
        <v>26.922374429223737</v>
      </c>
      <c r="K46" s="103">
        <f>IFERROR((($C46*s_TR)/up_ind!J46),0)</f>
        <v>26.922374429223737</v>
      </c>
      <c r="L46" s="103">
        <f>IFERROR((($C46*s_TR)/up_ind!K46),0)</f>
        <v>26.922374429223737</v>
      </c>
      <c r="M46" s="103">
        <f>IFERROR((($C46*s_TR)/up_ind!L46),0)</f>
        <v>26.922374429223737</v>
      </c>
      <c r="N46" s="103">
        <f>IFERROR((($C46*s_TR)/up_ind!M46),0)</f>
        <v>26.922374429223737</v>
      </c>
      <c r="O46" s="103">
        <f>IFERROR((($C46*s_TR)/up_ind!N46),0)</f>
        <v>21.438913019267176</v>
      </c>
      <c r="P46" s="103">
        <f>IFERROR((($C46*s_TR)/up_ind!O46),0)</f>
        <v>22.930315664085775</v>
      </c>
      <c r="Q46" s="103">
        <f>IFERROR((($C46*s_TR)/up_ind!P46),0)</f>
        <v>23.305212495957282</v>
      </c>
      <c r="R46" s="103">
        <f>IFERROR((($C46*s_TR)/up_ind!Q46),0)</f>
        <v>21.941840903628933</v>
      </c>
      <c r="S46" s="103">
        <f>IFERROR((($C46*s_TR)/up_ind!R46),0)</f>
        <v>22.733666601744243</v>
      </c>
      <c r="T46" s="103">
        <f>IFERROR(IF((($C46*s_TR)/up_ind!C46)&lt;0.01,($C46*s_TR)/up_ind!C46,1-EXP(-(($C46*s_TR)/up_ind!C46))),".")</f>
        <v>1</v>
      </c>
      <c r="U46" s="103">
        <f>IFERROR(IF((($C46*s_TR)/up_ind!D46)&lt;0.01,($C46*s_TR)/up_ind!D46,1-EXP(-(($C46*s_TR)/up_ind!D46))),".")</f>
        <v>1</v>
      </c>
      <c r="V46" s="103">
        <f>IFERROR(IF((($C46*s_TR)/up_ind!E46)&lt;0.01,($C46*s_TR)/up_ind!E46,1-EXP(-(($C46*s_TR)/up_ind!E46))),".")</f>
        <v>1</v>
      </c>
      <c r="W46" s="103">
        <f>IFERROR(IF((($C46*s_TR)/up_ind!F46)&lt;0.01,($C46*s_TR)/up_ind!F46,1-EXP(-(($C46*s_TR)/up_ind!F46))),".")</f>
        <v>0.98906840077399649</v>
      </c>
      <c r="X46" s="103">
        <f>IFERROR(IF((($C46*s_TR)/up_ind!G46)&lt;0.01,($C46*s_TR)/up_ind!G46,1-EXP(-(($C46*s_TR)/up_ind!G46))),".")</f>
        <v>1</v>
      </c>
      <c r="Y46" s="103">
        <f>IFERROR(IF((($C46*s_TR)/up_ind!H46)&lt;0.01,($C46*s_TR)/up_ind!H46,1-EXP(-(($C46*s_TR)/up_ind!H46))),".")</f>
        <v>1</v>
      </c>
      <c r="Z46" s="103">
        <f>IFERROR(IF((($C46*s_TR)/up_ind!I46)&lt;0.01,($C46*s_TR)/up_ind!I46,1-EXP(-(($C46*s_TR)/up_ind!I46))),".")</f>
        <v>0.99999999999796874</v>
      </c>
      <c r="AA46" s="103">
        <f>IFERROR(IF((($C46*s_TR)/up_ind!J46)&lt;0.01,($C46*s_TR)/up_ind!J46,1-EXP(-(($C46*s_TR)/up_ind!J46))),".")</f>
        <v>0.99999999999796874</v>
      </c>
      <c r="AB46" s="103">
        <f>IFERROR(IF((($C46*s_TR)/up_ind!K46)&lt;0.01,($C46*s_TR)/up_ind!K46,1-EXP(-(($C46*s_TR)/up_ind!K46))),".")</f>
        <v>0.99999999999796874</v>
      </c>
      <c r="AC46" s="103">
        <f>IFERROR(IF((($C46*s_TR)/up_ind!L46)&lt;0.01,($C46*s_TR)/up_ind!L46,1-EXP(-(($C46*s_TR)/up_ind!L46))),".")</f>
        <v>0.99999999999796874</v>
      </c>
      <c r="AD46" s="103">
        <f>IFERROR(IF((($C46*s_TR)/up_ind!M46)&lt;0.01,($C46*s_TR)/up_ind!M46,1-EXP(-(($C46*s_TR)/up_ind!M46))),".")</f>
        <v>0.99999999999796874</v>
      </c>
      <c r="AE46" s="103">
        <f>IFERROR(IF((($C46*s_TR)/up_ind!N46)&lt;0.01,($C46*s_TR)/up_ind!N46,1-EXP(-(($C46*s_TR)/up_ind!N46))),".")</f>
        <v>0.99999999951112439</v>
      </c>
      <c r="AF46" s="103">
        <f>IFERROR(IF((($C46*s_TR)/up_ind!O46)&lt;0.01,($C46*s_TR)/up_ind!O46,1-EXP(-(($C46*s_TR)/up_ind!O46))),".")</f>
        <v>0.99999999988997523</v>
      </c>
      <c r="AG46" s="103">
        <f>IFERROR(IF((($C46*s_TR)/up_ind!P46)&lt;0.01,($C46*s_TR)/up_ind!P46,1-EXP(-(($C46*s_TR)/up_ind!P46))),".")</f>
        <v>0.99999999992437338</v>
      </c>
      <c r="AH46" s="103">
        <f>IFERROR(IF((($C46*s_TR)/up_ind!Q46)&lt;0.01,($C46*s_TR)/up_ind!Q46,1-EXP(-(($C46*s_TR)/up_ind!Q46))),".")</f>
        <v>0.99999999970434883</v>
      </c>
      <c r="AI46" s="103">
        <f>IFERROR(IF((($C46*s_TR)/up_ind!R46)&lt;0.01,($C46*s_TR)/up_ind!R46,1-EXP(-(($C46*s_TR)/up_ind!R46))),".")</f>
        <v>0.99999999986606503</v>
      </c>
    </row>
    <row r="47" spans="1:35">
      <c r="A47" s="101" t="s">
        <v>317</v>
      </c>
      <c r="B47" s="102">
        <v>0.94399</v>
      </c>
      <c r="C47" s="89">
        <v>5</v>
      </c>
      <c r="D47" s="103">
        <f>IFERROR((($C47*s_TR)/up_ind!C47),0)</f>
        <v>3474503.1136560766</v>
      </c>
      <c r="E47" s="103">
        <f>IFERROR((($C47*s_TR)/up_ind!D47),0)</f>
        <v>1360289.0357003156</v>
      </c>
      <c r="F47" s="103">
        <f>IFERROR((($C47*s_TR)/up_ind!E47),0)</f>
        <v>277156.42364578904</v>
      </c>
      <c r="G47" s="103">
        <f>IFERROR((($C47*s_TR)/up_ind!F47),0)</f>
        <v>4.1743776679316191</v>
      </c>
      <c r="H47" s="103">
        <f>IFERROR((($C47*s_TR)/up_ind!G47),0)</f>
        <v>3751663.7116795345</v>
      </c>
      <c r="I47" s="103">
        <f>IFERROR((($C47*s_TR)/up_ind!H47),0)</f>
        <v>4834796.3237340609</v>
      </c>
      <c r="J47" s="103">
        <f>IFERROR((($C47*s_TR)/up_ind!I47),0)</f>
        <v>23.351898744292242</v>
      </c>
      <c r="K47" s="103">
        <f>IFERROR((($C47*s_TR)/up_ind!J47),0)</f>
        <v>23.351898744292242</v>
      </c>
      <c r="L47" s="103">
        <f>IFERROR((($C47*s_TR)/up_ind!K47),0)</f>
        <v>23.351898744292242</v>
      </c>
      <c r="M47" s="103">
        <f>IFERROR((($C47*s_TR)/up_ind!L47),0)</f>
        <v>23.351898744292242</v>
      </c>
      <c r="N47" s="103">
        <f>IFERROR((($C47*s_TR)/up_ind!M47),0)</f>
        <v>23.351898744292242</v>
      </c>
      <c r="O47" s="103">
        <f>IFERROR((($C47*s_TR)/up_ind!N47),0)</f>
        <v>21.696980412088365</v>
      </c>
      <c r="P47" s="103">
        <f>IFERROR((($C47*s_TR)/up_ind!O47),0)</f>
        <v>22.163534831740918</v>
      </c>
      <c r="Q47" s="103">
        <f>IFERROR((($C47*s_TR)/up_ind!P47),0)</f>
        <v>21.752252742079737</v>
      </c>
      <c r="R47" s="103">
        <f>IFERROR((($C47*s_TR)/up_ind!Q47),0)</f>
        <v>22.650488613559034</v>
      </c>
      <c r="S47" s="103">
        <f>IFERROR((($C47*s_TR)/up_ind!R47),0)</f>
        <v>21.013476027397257</v>
      </c>
      <c r="T47" s="103">
        <f>IFERROR(IF((($C47*s_TR)/up_ind!C47)&lt;0.01,($C47*s_TR)/up_ind!C47,1-EXP(-(($C47*s_TR)/up_ind!C47))),".")</f>
        <v>1</v>
      </c>
      <c r="U47" s="103">
        <f>IFERROR(IF((($C47*s_TR)/up_ind!D47)&lt;0.01,($C47*s_TR)/up_ind!D47,1-EXP(-(($C47*s_TR)/up_ind!D47))),".")</f>
        <v>1</v>
      </c>
      <c r="V47" s="103">
        <f>IFERROR(IF((($C47*s_TR)/up_ind!E47)&lt;0.01,($C47*s_TR)/up_ind!E47,1-EXP(-(($C47*s_TR)/up_ind!E47))),".")</f>
        <v>1</v>
      </c>
      <c r="W47" s="103">
        <f>IFERROR(IF((($C47*s_TR)/up_ind!F47)&lt;0.01,($C47*s_TR)/up_ind!F47,1-EXP(-(($C47*s_TR)/up_ind!F47))),".")</f>
        <v>0.98461523689215202</v>
      </c>
      <c r="X47" s="103">
        <f>IFERROR(IF((($C47*s_TR)/up_ind!G47)&lt;0.01,($C47*s_TR)/up_ind!G47,1-EXP(-(($C47*s_TR)/up_ind!G47))),".")</f>
        <v>1</v>
      </c>
      <c r="Y47" s="103">
        <f>IFERROR(IF((($C47*s_TR)/up_ind!H47)&lt;0.01,($C47*s_TR)/up_ind!H47,1-EXP(-(($C47*s_TR)/up_ind!H47))),".")</f>
        <v>1</v>
      </c>
      <c r="Z47" s="103">
        <f>IFERROR(IF((($C47*s_TR)/up_ind!I47)&lt;0.01,($C47*s_TR)/up_ind!I47,1-EXP(-(($C47*s_TR)/up_ind!I47))),".")</f>
        <v>0.99999999992782296</v>
      </c>
      <c r="AA47" s="103">
        <f>IFERROR(IF((($C47*s_TR)/up_ind!J47)&lt;0.01,($C47*s_TR)/up_ind!J47,1-EXP(-(($C47*s_TR)/up_ind!J47))),".")</f>
        <v>0.99999999992782296</v>
      </c>
      <c r="AB47" s="103">
        <f>IFERROR(IF((($C47*s_TR)/up_ind!K47)&lt;0.01,($C47*s_TR)/up_ind!K47,1-EXP(-(($C47*s_TR)/up_ind!K47))),".")</f>
        <v>0.99999999992782296</v>
      </c>
      <c r="AC47" s="103">
        <f>IFERROR(IF((($C47*s_TR)/up_ind!L47)&lt;0.01,($C47*s_TR)/up_ind!L47,1-EXP(-(($C47*s_TR)/up_ind!L47))),".")</f>
        <v>0.99999999992782296</v>
      </c>
      <c r="AD47" s="103">
        <f>IFERROR(IF((($C47*s_TR)/up_ind!M47)&lt;0.01,($C47*s_TR)/up_ind!M47,1-EXP(-(($C47*s_TR)/up_ind!M47))),".")</f>
        <v>0.99999999992782296</v>
      </c>
      <c r="AE47" s="103">
        <f>IFERROR(IF((($C47*s_TR)/up_ind!N47)&lt;0.01,($C47*s_TR)/up_ind!N47,1-EXP(-(($C47*s_TR)/up_ind!N47))),".")</f>
        <v>0.99999999962232244</v>
      </c>
      <c r="AF47" s="103">
        <f>IFERROR(IF((($C47*s_TR)/up_ind!O47)&lt;0.01,($C47*s_TR)/up_ind!O47,1-EXP(-(($C47*s_TR)/up_ind!O47))),".")</f>
        <v>0.99999999976313592</v>
      </c>
      <c r="AG47" s="103">
        <f>IFERROR(IF((($C47*s_TR)/up_ind!P47)&lt;0.01,($C47*s_TR)/up_ind!P47,1-EXP(-(($C47*s_TR)/up_ind!P47))),".")</f>
        <v>0.9999999996426312</v>
      </c>
      <c r="AH47" s="103">
        <f>IFERROR(IF((($C47*s_TR)/up_ind!Q47)&lt;0.01,($C47*s_TR)/up_ind!Q47,1-EXP(-(($C47*s_TR)/up_ind!Q47))),".")</f>
        <v>0.9999999998544481</v>
      </c>
      <c r="AI47" s="103">
        <f>IFERROR(IF((($C47*s_TR)/up_ind!R47)&lt;0.01,($C47*s_TR)/up_ind!R47,1-EXP(-(($C47*s_TR)/up_ind!R47))),".")</f>
        <v>0.99999999925189365</v>
      </c>
    </row>
    <row r="48" spans="1:35">
      <c r="A48" s="98" t="s">
        <v>46</v>
      </c>
      <c r="B48" s="98" t="s">
        <v>24</v>
      </c>
      <c r="C48" s="89">
        <v>5</v>
      </c>
      <c r="D48" s="99">
        <f>SUM(D49:D62)</f>
        <v>33125915.254695401</v>
      </c>
      <c r="E48" s="99">
        <f t="shared" ref="E48:S48" si="4">SUM(E49:E62)</f>
        <v>12968996.672184402</v>
      </c>
      <c r="F48" s="99">
        <f t="shared" si="4"/>
        <v>2642409.5479724626</v>
      </c>
      <c r="G48" s="99">
        <f t="shared" si="4"/>
        <v>40.646747136628619</v>
      </c>
      <c r="H48" s="99">
        <f t="shared" si="4"/>
        <v>35768365.449415013</v>
      </c>
      <c r="I48" s="99">
        <f t="shared" si="4"/>
        <v>46094952.573626943</v>
      </c>
      <c r="J48" s="99">
        <f t="shared" si="4"/>
        <v>232.35186849863254</v>
      </c>
      <c r="K48" s="99">
        <f t="shared" si="4"/>
        <v>232.35186849863254</v>
      </c>
      <c r="L48" s="99">
        <f t="shared" si="4"/>
        <v>232.35186849863254</v>
      </c>
      <c r="M48" s="99">
        <f t="shared" si="4"/>
        <v>232.35186849863254</v>
      </c>
      <c r="N48" s="99">
        <f t="shared" si="4"/>
        <v>232.35186849863254</v>
      </c>
      <c r="O48" s="99">
        <f t="shared" si="4"/>
        <v>206.43435117028829</v>
      </c>
      <c r="P48" s="99">
        <f t="shared" si="4"/>
        <v>209.36256211360296</v>
      </c>
      <c r="Q48" s="99">
        <f t="shared" si="4"/>
        <v>209.42878902701881</v>
      </c>
      <c r="R48" s="99">
        <f t="shared" si="4"/>
        <v>206.63494444090864</v>
      </c>
      <c r="S48" s="99">
        <f t="shared" si="4"/>
        <v>204.61240321133661</v>
      </c>
      <c r="T48" s="100">
        <f>IFERROR(IF(D48&lt;0.01,D48,1-EXP(-(D48))),".")</f>
        <v>1</v>
      </c>
      <c r="U48" s="100">
        <f t="shared" ref="U48:AI48" si="5">IFERROR(IF(E48&lt;0.01,E48,1-EXP(-(E48))),".")</f>
        <v>1</v>
      </c>
      <c r="V48" s="100">
        <f t="shared" si="5"/>
        <v>1</v>
      </c>
      <c r="W48" s="100">
        <f t="shared" si="5"/>
        <v>1</v>
      </c>
      <c r="X48" s="100">
        <f t="shared" si="5"/>
        <v>1</v>
      </c>
      <c r="Y48" s="100">
        <f t="shared" si="5"/>
        <v>1</v>
      </c>
      <c r="Z48" s="100">
        <f t="shared" si="5"/>
        <v>1</v>
      </c>
      <c r="AA48" s="100">
        <f t="shared" si="5"/>
        <v>1</v>
      </c>
      <c r="AB48" s="100">
        <f t="shared" si="5"/>
        <v>1</v>
      </c>
      <c r="AC48" s="100">
        <f t="shared" si="5"/>
        <v>1</v>
      </c>
      <c r="AD48" s="100">
        <f t="shared" si="5"/>
        <v>1</v>
      </c>
      <c r="AE48" s="100">
        <f t="shared" si="5"/>
        <v>1</v>
      </c>
      <c r="AF48" s="100">
        <f t="shared" si="5"/>
        <v>1</v>
      </c>
      <c r="AG48" s="100">
        <f t="shared" si="5"/>
        <v>1</v>
      </c>
      <c r="AH48" s="100">
        <f t="shared" si="5"/>
        <v>1</v>
      </c>
      <c r="AI48" s="100">
        <f t="shared" si="5"/>
        <v>1</v>
      </c>
    </row>
    <row r="49" spans="1:35">
      <c r="A49" s="101" t="s">
        <v>318</v>
      </c>
      <c r="B49" s="106">
        <v>1</v>
      </c>
      <c r="C49" s="89">
        <v>5</v>
      </c>
      <c r="D49" s="103">
        <f>IFERROR((($C49*s_TR)/up_ind!C49),0)</f>
        <v>3680656.695151513</v>
      </c>
      <c r="E49" s="103">
        <f>IFERROR((($C49*s_TR)/up_ind!D49),0)</f>
        <v>1440999.4128119107</v>
      </c>
      <c r="F49" s="103">
        <f>IFERROR((($C49*s_TR)/up_ind!E49),0)</f>
        <v>293601.01658469799</v>
      </c>
      <c r="G49" s="103">
        <f>IFERROR((($C49*s_TR)/up_ind!F49),0)</f>
        <v>4.6294208155417182</v>
      </c>
      <c r="H49" s="103">
        <f>IFERROR((($C49*s_TR)/up_ind!G49),0)</f>
        <v>3974262.3411570261</v>
      </c>
      <c r="I49" s="103">
        <f>IFERROR((($C49*s_TR)/up_ind!H49),0)</f>
        <v>5121660.7373842392</v>
      </c>
      <c r="J49" s="103">
        <f>IFERROR((($C49*s_TR)/up_ind!I49),0)</f>
        <v>27.248858447488583</v>
      </c>
      <c r="K49" s="103">
        <f>IFERROR((($C49*s_TR)/up_ind!J49),0)</f>
        <v>27.248858447488583</v>
      </c>
      <c r="L49" s="103">
        <f>IFERROR((($C49*s_TR)/up_ind!K49),0)</f>
        <v>27.248858447488583</v>
      </c>
      <c r="M49" s="103">
        <f>IFERROR((($C49*s_TR)/up_ind!L49),0)</f>
        <v>27.248858447488583</v>
      </c>
      <c r="N49" s="103">
        <f>IFERROR((($C49*s_TR)/up_ind!M49),0)</f>
        <v>27.248858447488583</v>
      </c>
      <c r="O49" s="103">
        <f>IFERROR((($C49*s_TR)/up_ind!N49),0)</f>
        <v>20.776891670164467</v>
      </c>
      <c r="P49" s="103">
        <f>IFERROR((($C49*s_TR)/up_ind!O49),0)</f>
        <v>22.137097333832958</v>
      </c>
      <c r="Q49" s="103">
        <f>IFERROR((($C49*s_TR)/up_ind!P49),0)</f>
        <v>22.416471055366767</v>
      </c>
      <c r="R49" s="103">
        <f>IFERROR((($C49*s_TR)/up_ind!Q49),0)</f>
        <v>22.188234251008559</v>
      </c>
      <c r="S49" s="103">
        <f>IFERROR((($C49*s_TR)/up_ind!R49),0)</f>
        <v>23.304126043852065</v>
      </c>
      <c r="T49" s="103">
        <f>IFERROR(IF((($C49*s_TR)/up_ind!C49)&lt;0.01,($C49*s_TR)/up_ind!C49,1-EXP(-(($C49*s_TR)/up_ind!C49))),".")</f>
        <v>1</v>
      </c>
      <c r="U49" s="103">
        <f>IFERROR(IF((($C49*s_TR)/up_ind!D49)&lt;0.01,($C49*s_TR)/up_ind!D49,1-EXP(-(($C49*s_TR)/up_ind!D49))),".")</f>
        <v>1</v>
      </c>
      <c r="V49" s="103">
        <f>IFERROR(IF((($C49*s_TR)/up_ind!E49)&lt;0.01,($C49*s_TR)/up_ind!E49,1-EXP(-(($C49*s_TR)/up_ind!E49))),".")</f>
        <v>1</v>
      </c>
      <c r="W49" s="103">
        <f>IFERROR(IF((($C49*s_TR)/up_ind!F49)&lt;0.01,($C49*s_TR)/up_ind!F49,1-EXP(-(($C49*s_TR)/up_ind!F49))),".")</f>
        <v>0.99023958945633528</v>
      </c>
      <c r="X49" s="103">
        <f>IFERROR(IF((($C49*s_TR)/up_ind!G49)&lt;0.01,($C49*s_TR)/up_ind!G49,1-EXP(-(($C49*s_TR)/up_ind!G49))),".")</f>
        <v>1</v>
      </c>
      <c r="Y49" s="103">
        <f>IFERROR(IF((($C49*s_TR)/up_ind!H49)&lt;0.01,($C49*s_TR)/up_ind!H49,1-EXP(-(($C49*s_TR)/up_ind!H49))),".")</f>
        <v>1</v>
      </c>
      <c r="Z49" s="103">
        <f>IFERROR(IF((($C49*s_TR)/up_ind!I49)&lt;0.01,($C49*s_TR)/up_ind!I49,1-EXP(-(($C49*s_TR)/up_ind!I49))),".")</f>
        <v>0.99999999999853451</v>
      </c>
      <c r="AA49" s="103">
        <f>IFERROR(IF((($C49*s_TR)/up_ind!J49)&lt;0.01,($C49*s_TR)/up_ind!J49,1-EXP(-(($C49*s_TR)/up_ind!J49))),".")</f>
        <v>0.99999999999853451</v>
      </c>
      <c r="AB49" s="103">
        <f>IFERROR(IF((($C49*s_TR)/up_ind!K49)&lt;0.01,($C49*s_TR)/up_ind!K49,1-EXP(-(($C49*s_TR)/up_ind!K49))),".")</f>
        <v>0.99999999999853451</v>
      </c>
      <c r="AC49" s="103">
        <f>IFERROR(IF((($C49*s_TR)/up_ind!L49)&lt;0.01,($C49*s_TR)/up_ind!L49,1-EXP(-(($C49*s_TR)/up_ind!L49))),".")</f>
        <v>0.99999999999853451</v>
      </c>
      <c r="AD49" s="103">
        <f>IFERROR(IF((($C49*s_TR)/up_ind!M49)&lt;0.01,($C49*s_TR)/up_ind!M49,1-EXP(-(($C49*s_TR)/up_ind!M49))),".")</f>
        <v>0.99999999999853451</v>
      </c>
      <c r="AE49" s="103">
        <f>IFERROR(IF((($C49*s_TR)/up_ind!N49)&lt;0.01,($C49*s_TR)/up_ind!N49,1-EXP(-(($C49*s_TR)/up_ind!N49))),".")</f>
        <v>0.99999999905221337</v>
      </c>
      <c r="AF49" s="103">
        <f>IFERROR(IF((($C49*s_TR)/up_ind!O49)&lt;0.01,($C49*s_TR)/up_ind!O49,1-EXP(-(($C49*s_TR)/up_ind!O49))),".")</f>
        <v>0.99999999975679033</v>
      </c>
      <c r="AG49" s="103">
        <f>IFERROR(IF((($C49*s_TR)/up_ind!P49)&lt;0.01,($C49*s_TR)/up_ind!P49,1-EXP(-(($C49*s_TR)/up_ind!P49))),".")</f>
        <v>0.99999999981607091</v>
      </c>
      <c r="AH49" s="103">
        <f>IFERROR(IF((($C49*s_TR)/up_ind!Q49)&lt;0.01,($C49*s_TR)/up_ind!Q49,1-EXP(-(($C49*s_TR)/up_ind!Q49))),".")</f>
        <v>0.99999999976891474</v>
      </c>
      <c r="AI49" s="103">
        <f>IFERROR(IF((($C49*s_TR)/up_ind!R49)&lt;0.01,($C49*s_TR)/up_ind!R49,1-EXP(-(($C49*s_TR)/up_ind!R49))),".")</f>
        <v>0.99999999992429112</v>
      </c>
    </row>
    <row r="50" spans="1:35">
      <c r="A50" s="101" t="s">
        <v>319</v>
      </c>
      <c r="B50" s="106">
        <v>1</v>
      </c>
      <c r="C50" s="89">
        <v>5</v>
      </c>
      <c r="D50" s="103">
        <f>IFERROR((($C50*s_TR)/up_ind!C50),0)</f>
        <v>3680656.695151513</v>
      </c>
      <c r="E50" s="103">
        <f>IFERROR((($C50*s_TR)/up_ind!D50),0)</f>
        <v>1440999.4128119107</v>
      </c>
      <c r="F50" s="103">
        <f>IFERROR((($C50*s_TR)/up_ind!E50),0)</f>
        <v>293601.01658469799</v>
      </c>
      <c r="G50" s="103">
        <f>IFERROR((($C50*s_TR)/up_ind!F50),0)</f>
        <v>4.3967334338068662</v>
      </c>
      <c r="H50" s="103">
        <f>IFERROR((($C50*s_TR)/up_ind!G50),0)</f>
        <v>3974262.1084696446</v>
      </c>
      <c r="I50" s="103">
        <f>IFERROR((($C50*s_TR)/up_ind!H50),0)</f>
        <v>5121660.5046968572</v>
      </c>
      <c r="J50" s="103">
        <f>IFERROR((($C50*s_TR)/up_ind!I50),0)</f>
        <v>25.089041095890408</v>
      </c>
      <c r="K50" s="103">
        <f>IFERROR((($C50*s_TR)/up_ind!J50),0)</f>
        <v>25.089041095890408</v>
      </c>
      <c r="L50" s="103">
        <f>IFERROR((($C50*s_TR)/up_ind!K50),0)</f>
        <v>25.089041095890408</v>
      </c>
      <c r="M50" s="103">
        <f>IFERROR((($C50*s_TR)/up_ind!L50),0)</f>
        <v>25.089041095890408</v>
      </c>
      <c r="N50" s="103">
        <f>IFERROR((($C50*s_TR)/up_ind!M50),0)</f>
        <v>25.089041095890408</v>
      </c>
      <c r="O50" s="103">
        <f>IFERROR((($C50*s_TR)/up_ind!N50),0)</f>
        <v>23.687214611872136</v>
      </c>
      <c r="P50" s="103">
        <f>IFERROR((($C50*s_TR)/up_ind!O50),0)</f>
        <v>23.59450891428904</v>
      </c>
      <c r="Q50" s="103">
        <f>IFERROR((($C50*s_TR)/up_ind!P50),0)</f>
        <v>23.404814841377988</v>
      </c>
      <c r="R50" s="103">
        <f>IFERROR((($C50*s_TR)/up_ind!Q50),0)</f>
        <v>23.100284311191515</v>
      </c>
      <c r="S50" s="103">
        <f>IFERROR((($C50*s_TR)/up_ind!R50),0)</f>
        <v>22.1327967806841</v>
      </c>
      <c r="T50" s="103">
        <f>IFERROR(IF((($C50*s_TR)/up_ind!C50)&lt;0.01,($C50*s_TR)/up_ind!C50,1-EXP(-(($C50*s_TR)/up_ind!C50))),".")</f>
        <v>1</v>
      </c>
      <c r="U50" s="103">
        <f>IFERROR(IF((($C50*s_TR)/up_ind!D50)&lt;0.01,($C50*s_TR)/up_ind!D50,1-EXP(-(($C50*s_TR)/up_ind!D50))),".")</f>
        <v>1</v>
      </c>
      <c r="V50" s="103">
        <f>IFERROR(IF((($C50*s_TR)/up_ind!E50)&lt;0.01,($C50*s_TR)/up_ind!E50,1-EXP(-(($C50*s_TR)/up_ind!E50))),".")</f>
        <v>1</v>
      </c>
      <c r="W50" s="103">
        <f>IFERROR(IF((($C50*s_TR)/up_ind!F50)&lt;0.01,($C50*s_TR)/up_ind!F50,1-EXP(-(($C50*s_TR)/up_ind!F50))),".")</f>
        <v>0.98768248977968209</v>
      </c>
      <c r="X50" s="103">
        <f>IFERROR(IF((($C50*s_TR)/up_ind!G50)&lt;0.01,($C50*s_TR)/up_ind!G50,1-EXP(-(($C50*s_TR)/up_ind!G50))),".")</f>
        <v>1</v>
      </c>
      <c r="Y50" s="103">
        <f>IFERROR(IF((($C50*s_TR)/up_ind!H50)&lt;0.01,($C50*s_TR)/up_ind!H50,1-EXP(-(($C50*s_TR)/up_ind!H50))),".")</f>
        <v>1</v>
      </c>
      <c r="Z50" s="103">
        <f>IFERROR(IF((($C50*s_TR)/up_ind!I50)&lt;0.01,($C50*s_TR)/up_ind!I50,1-EXP(-(($C50*s_TR)/up_ind!I50))),".")</f>
        <v>0.99999999998729516</v>
      </c>
      <c r="AA50" s="103">
        <f>IFERROR(IF((($C50*s_TR)/up_ind!J50)&lt;0.01,($C50*s_TR)/up_ind!J50,1-EXP(-(($C50*s_TR)/up_ind!J50))),".")</f>
        <v>0.99999999998729516</v>
      </c>
      <c r="AB50" s="103">
        <f>IFERROR(IF((($C50*s_TR)/up_ind!K50)&lt;0.01,($C50*s_TR)/up_ind!K50,1-EXP(-(($C50*s_TR)/up_ind!K50))),".")</f>
        <v>0.99999999998729516</v>
      </c>
      <c r="AC50" s="103">
        <f>IFERROR(IF((($C50*s_TR)/up_ind!L50)&lt;0.01,($C50*s_TR)/up_ind!L50,1-EXP(-(($C50*s_TR)/up_ind!L50))),".")</f>
        <v>0.99999999998729516</v>
      </c>
      <c r="AD50" s="103">
        <f>IFERROR(IF((($C50*s_TR)/up_ind!M50)&lt;0.01,($C50*s_TR)/up_ind!M50,1-EXP(-(($C50*s_TR)/up_ind!M50))),".")</f>
        <v>0.99999999998729516</v>
      </c>
      <c r="AE50" s="103">
        <f>IFERROR(IF((($C50*s_TR)/up_ind!N50)&lt;0.01,($C50*s_TR)/up_ind!N50,1-EXP(-(($C50*s_TR)/up_ind!N50))),".")</f>
        <v>0.99999999994838529</v>
      </c>
      <c r="AF50" s="103">
        <f>IFERROR(IF((($C50*s_TR)/up_ind!O50)&lt;0.01,($C50*s_TR)/up_ind!O50,1-EXP(-(($C50*s_TR)/up_ind!O50))),".")</f>
        <v>0.99999999994337152</v>
      </c>
      <c r="AG50" s="103">
        <f>IFERROR(IF((($C50*s_TR)/up_ind!P50)&lt;0.01,($C50*s_TR)/up_ind!P50,1-EXP(-(($C50*s_TR)/up_ind!P50))),".")</f>
        <v>0.99999999993154298</v>
      </c>
      <c r="AH50" s="103">
        <f>IFERROR(IF((($C50*s_TR)/up_ind!Q50)&lt;0.01,($C50*s_TR)/up_ind!Q50,1-EXP(-(($C50*s_TR)/up_ind!Q50))),".")</f>
        <v>0.99999999990717303</v>
      </c>
      <c r="AI50" s="103">
        <f>IFERROR(IF((($C50*s_TR)/up_ind!R50)&lt;0.01,($C50*s_TR)/up_ind!R50,1-EXP(-(($C50*s_TR)/up_ind!R50))),".")</f>
        <v>0.99999999975574216</v>
      </c>
    </row>
    <row r="51" spans="1:35">
      <c r="A51" s="101" t="s">
        <v>320</v>
      </c>
      <c r="B51" s="106">
        <v>1</v>
      </c>
      <c r="C51" s="89">
        <v>5</v>
      </c>
      <c r="D51" s="103">
        <f>IFERROR((($C51*s_TR)/up_ind!C51),0)</f>
        <v>3680656.695151513</v>
      </c>
      <c r="E51" s="103">
        <f>IFERROR((($C51*s_TR)/up_ind!D51),0)</f>
        <v>1440999.4128119107</v>
      </c>
      <c r="F51" s="103">
        <f>IFERROR((($C51*s_TR)/up_ind!E51),0)</f>
        <v>293601.01658469799</v>
      </c>
      <c r="G51" s="103">
        <f>IFERROR((($C51*s_TR)/up_ind!F51),0)</f>
        <v>4.4900887327438603</v>
      </c>
      <c r="H51" s="103">
        <f>IFERROR((($C51*s_TR)/up_ind!G51),0)</f>
        <v>3974262.201824944</v>
      </c>
      <c r="I51" s="103">
        <f>IFERROR((($C51*s_TR)/up_ind!H51),0)</f>
        <v>5121660.5980521571</v>
      </c>
      <c r="J51" s="103">
        <f>IFERROR((($C51*s_TR)/up_ind!I51),0)</f>
        <v>24.360730593607311</v>
      </c>
      <c r="K51" s="103">
        <f>IFERROR((($C51*s_TR)/up_ind!J51),0)</f>
        <v>24.360730593607311</v>
      </c>
      <c r="L51" s="103">
        <f>IFERROR((($C51*s_TR)/up_ind!K51),0)</f>
        <v>24.360730593607311</v>
      </c>
      <c r="M51" s="103">
        <f>IFERROR((($C51*s_TR)/up_ind!L51),0)</f>
        <v>24.360730593607311</v>
      </c>
      <c r="N51" s="103">
        <f>IFERROR((($C51*s_TR)/up_ind!M51),0)</f>
        <v>24.360730593607311</v>
      </c>
      <c r="O51" s="103">
        <f>IFERROR((($C51*s_TR)/up_ind!N51),0)</f>
        <v>22.602739726027394</v>
      </c>
      <c r="P51" s="103">
        <f>IFERROR((($C51*s_TR)/up_ind!O51),0)</f>
        <v>22.602739726027394</v>
      </c>
      <c r="Q51" s="103">
        <f>IFERROR((($C51*s_TR)/up_ind!P51),0)</f>
        <v>22.602739726027394</v>
      </c>
      <c r="R51" s="103">
        <f>IFERROR((($C51*s_TR)/up_ind!Q51),0)</f>
        <v>22.602739726027394</v>
      </c>
      <c r="S51" s="103">
        <f>IFERROR((($C51*s_TR)/up_ind!R51),0)</f>
        <v>22.602739726027394</v>
      </c>
      <c r="T51" s="103">
        <f>IFERROR(IF((($C51*s_TR)/up_ind!C51)&lt;0.01,($C51*s_TR)/up_ind!C51,1-EXP(-(($C51*s_TR)/up_ind!C51))),".")</f>
        <v>1</v>
      </c>
      <c r="U51" s="103">
        <f>IFERROR(IF((($C51*s_TR)/up_ind!D51)&lt;0.01,($C51*s_TR)/up_ind!D51,1-EXP(-(($C51*s_TR)/up_ind!D51))),".")</f>
        <v>1</v>
      </c>
      <c r="V51" s="103">
        <f>IFERROR(IF((($C51*s_TR)/up_ind!E51)&lt;0.01,($C51*s_TR)/up_ind!E51,1-EXP(-(($C51*s_TR)/up_ind!E51))),".")</f>
        <v>1</v>
      </c>
      <c r="W51" s="103">
        <f>IFERROR(IF((($C51*s_TR)/up_ind!F51)&lt;0.01,($C51*s_TR)/up_ind!F51,1-EXP(-(($C51*s_TR)/up_ind!F51))),".")</f>
        <v>0.98878035178475243</v>
      </c>
      <c r="X51" s="103">
        <f>IFERROR(IF((($C51*s_TR)/up_ind!G51)&lt;0.01,($C51*s_TR)/up_ind!G51,1-EXP(-(($C51*s_TR)/up_ind!G51))),".")</f>
        <v>1</v>
      </c>
      <c r="Y51" s="103">
        <f>IFERROR(IF((($C51*s_TR)/up_ind!H51)&lt;0.01,($C51*s_TR)/up_ind!H51,1-EXP(-(($C51*s_TR)/up_ind!H51))),".")</f>
        <v>1</v>
      </c>
      <c r="Z51" s="103">
        <f>IFERROR(IF((($C51*s_TR)/up_ind!I51)&lt;0.01,($C51*s_TR)/up_ind!I51,1-EXP(-(($C51*s_TR)/up_ind!I51))),".")</f>
        <v>0.99999999997368105</v>
      </c>
      <c r="AA51" s="103">
        <f>IFERROR(IF((($C51*s_TR)/up_ind!J51)&lt;0.01,($C51*s_TR)/up_ind!J51,1-EXP(-(($C51*s_TR)/up_ind!J51))),".")</f>
        <v>0.99999999997368105</v>
      </c>
      <c r="AB51" s="103">
        <f>IFERROR(IF((($C51*s_TR)/up_ind!K51)&lt;0.01,($C51*s_TR)/up_ind!K51,1-EXP(-(($C51*s_TR)/up_ind!K51))),".")</f>
        <v>0.99999999997368105</v>
      </c>
      <c r="AC51" s="103">
        <f>IFERROR(IF((($C51*s_TR)/up_ind!L51)&lt;0.01,($C51*s_TR)/up_ind!L51,1-EXP(-(($C51*s_TR)/up_ind!L51))),".")</f>
        <v>0.99999999997368105</v>
      </c>
      <c r="AD51" s="103">
        <f>IFERROR(IF((($C51*s_TR)/up_ind!M51)&lt;0.01,($C51*s_TR)/up_ind!M51,1-EXP(-(($C51*s_TR)/up_ind!M51))),".")</f>
        <v>0.99999999997368105</v>
      </c>
      <c r="AE51" s="103">
        <f>IFERROR(IF((($C51*s_TR)/up_ind!N51)&lt;0.01,($C51*s_TR)/up_ind!N51,1-EXP(-(($C51*s_TR)/up_ind!N51))),".")</f>
        <v>0.99999999984732957</v>
      </c>
      <c r="AF51" s="103">
        <f>IFERROR(IF((($C51*s_TR)/up_ind!O51)&lt;0.01,($C51*s_TR)/up_ind!O51,1-EXP(-(($C51*s_TR)/up_ind!O51))),".")</f>
        <v>0.99999999984732957</v>
      </c>
      <c r="AG51" s="103">
        <f>IFERROR(IF((($C51*s_TR)/up_ind!P51)&lt;0.01,($C51*s_TR)/up_ind!P51,1-EXP(-(($C51*s_TR)/up_ind!P51))),".")</f>
        <v>0.99999999984732957</v>
      </c>
      <c r="AH51" s="103">
        <f>IFERROR(IF((($C51*s_TR)/up_ind!Q51)&lt;0.01,($C51*s_TR)/up_ind!Q51,1-EXP(-(($C51*s_TR)/up_ind!Q51))),".")</f>
        <v>0.99999999984732957</v>
      </c>
      <c r="AI51" s="103">
        <f>IFERROR(IF((($C51*s_TR)/up_ind!R51)&lt;0.01,($C51*s_TR)/up_ind!R51,1-EXP(-(($C51*s_TR)/up_ind!R51))),".")</f>
        <v>0.99999999984732957</v>
      </c>
    </row>
    <row r="52" spans="1:35">
      <c r="A52" s="101" t="s">
        <v>321</v>
      </c>
      <c r="B52" s="106">
        <v>0.99980000000000002</v>
      </c>
      <c r="C52" s="89">
        <v>5</v>
      </c>
      <c r="D52" s="103">
        <f>IFERROR((($C52*s_TR)/up_ind!C52),0)</f>
        <v>3679920.5638124831</v>
      </c>
      <c r="E52" s="103">
        <f>IFERROR((($C52*s_TR)/up_ind!D52),0)</f>
        <v>1440711.2129293485</v>
      </c>
      <c r="F52" s="103">
        <f>IFERROR((($C52*s_TR)/up_ind!E52),0)</f>
        <v>293542.29638138105</v>
      </c>
      <c r="G52" s="103">
        <f>IFERROR((($C52*s_TR)/up_ind!F52),0)</f>
        <v>4.4975974391826998</v>
      </c>
      <c r="H52" s="103">
        <f>IFERROR((($C52*s_TR)/up_ind!G52),0)</f>
        <v>3973467.3577913027</v>
      </c>
      <c r="I52" s="103">
        <f>IFERROR((($C52*s_TR)/up_ind!H52),0)</f>
        <v>5120636.2743392698</v>
      </c>
      <c r="J52" s="103">
        <f>IFERROR((($C52*s_TR)/up_ind!I52),0)</f>
        <v>26.0632794520548</v>
      </c>
      <c r="K52" s="103">
        <f>IFERROR((($C52*s_TR)/up_ind!J52),0)</f>
        <v>26.0632794520548</v>
      </c>
      <c r="L52" s="103">
        <f>IFERROR((($C52*s_TR)/up_ind!K52),0)</f>
        <v>26.0632794520548</v>
      </c>
      <c r="M52" s="103">
        <f>IFERROR((($C52*s_TR)/up_ind!L52),0)</f>
        <v>26.0632794520548</v>
      </c>
      <c r="N52" s="103">
        <f>IFERROR((($C52*s_TR)/up_ind!M52),0)</f>
        <v>26.0632794520548</v>
      </c>
      <c r="O52" s="103">
        <f>IFERROR((($C52*s_TR)/up_ind!N52),0)</f>
        <v>23.210122405126445</v>
      </c>
      <c r="P52" s="103">
        <f>IFERROR((($C52*s_TR)/up_ind!O52),0)</f>
        <v>23.240545821386846</v>
      </c>
      <c r="Q52" s="103">
        <f>IFERROR((($C52*s_TR)/up_ind!P52),0)</f>
        <v>23.343646546803658</v>
      </c>
      <c r="R52" s="103">
        <f>IFERROR((($C52*s_TR)/up_ind!Q52),0)</f>
        <v>22.075112252663629</v>
      </c>
      <c r="S52" s="103">
        <f>IFERROR((($C52*s_TR)/up_ind!R52),0)</f>
        <v>22.640537940587961</v>
      </c>
      <c r="T52" s="103">
        <f>IFERROR(IF((($C52*s_TR)/up_ind!C52)&lt;0.01,($C52*s_TR)/up_ind!C52,1-EXP(-(($C52*s_TR)/up_ind!C52))),".")</f>
        <v>1</v>
      </c>
      <c r="U52" s="103">
        <f>IFERROR(IF((($C52*s_TR)/up_ind!D52)&lt;0.01,($C52*s_TR)/up_ind!D52,1-EXP(-(($C52*s_TR)/up_ind!D52))),".")</f>
        <v>1</v>
      </c>
      <c r="V52" s="103">
        <f>IFERROR(IF((($C52*s_TR)/up_ind!E52)&lt;0.01,($C52*s_TR)/up_ind!E52,1-EXP(-(($C52*s_TR)/up_ind!E52))),".")</f>
        <v>1</v>
      </c>
      <c r="W52" s="103">
        <f>IFERROR(IF((($C52*s_TR)/up_ind!F52)&lt;0.01,($C52*s_TR)/up_ind!F52,1-EXP(-(($C52*s_TR)/up_ind!F52))),".")</f>
        <v>0.98886428133404092</v>
      </c>
      <c r="X52" s="103">
        <f>IFERROR(IF((($C52*s_TR)/up_ind!G52)&lt;0.01,($C52*s_TR)/up_ind!G52,1-EXP(-(($C52*s_TR)/up_ind!G52))),".")</f>
        <v>1</v>
      </c>
      <c r="Y52" s="103">
        <f>IFERROR(IF((($C52*s_TR)/up_ind!H52)&lt;0.01,($C52*s_TR)/up_ind!H52,1-EXP(-(($C52*s_TR)/up_ind!H52))),".")</f>
        <v>1</v>
      </c>
      <c r="Z52" s="103">
        <f>IFERROR(IF((($C52*s_TR)/up_ind!I52)&lt;0.01,($C52*s_TR)/up_ind!I52,1-EXP(-(($C52*s_TR)/up_ind!I52))),".")</f>
        <v>0.99999999999520417</v>
      </c>
      <c r="AA52" s="103">
        <f>IFERROR(IF((($C52*s_TR)/up_ind!J52)&lt;0.01,($C52*s_TR)/up_ind!J52,1-EXP(-(($C52*s_TR)/up_ind!J52))),".")</f>
        <v>0.99999999999520417</v>
      </c>
      <c r="AB52" s="103">
        <f>IFERROR(IF((($C52*s_TR)/up_ind!K52)&lt;0.01,($C52*s_TR)/up_ind!K52,1-EXP(-(($C52*s_TR)/up_ind!K52))),".")</f>
        <v>0.99999999999520417</v>
      </c>
      <c r="AC52" s="103">
        <f>IFERROR(IF((($C52*s_TR)/up_ind!L52)&lt;0.01,($C52*s_TR)/up_ind!L52,1-EXP(-(($C52*s_TR)/up_ind!L52))),".")</f>
        <v>0.99999999999520417</v>
      </c>
      <c r="AD52" s="103">
        <f>IFERROR(IF((($C52*s_TR)/up_ind!M52)&lt;0.01,($C52*s_TR)/up_ind!M52,1-EXP(-(($C52*s_TR)/up_ind!M52))),".")</f>
        <v>0.99999999999520417</v>
      </c>
      <c r="AE52" s="103">
        <f>IFERROR(IF((($C52*s_TR)/up_ind!N52)&lt;0.01,($C52*s_TR)/up_ind!N52,1-EXP(-(($C52*s_TR)/up_ind!N52))),".")</f>
        <v>0.99999999991682897</v>
      </c>
      <c r="AF52" s="103">
        <f>IFERROR(IF((($C52*s_TR)/up_ind!O52)&lt;0.01,($C52*s_TR)/up_ind!O52,1-EXP(-(($C52*s_TR)/up_ind!O52))),".")</f>
        <v>0.9999999999193212</v>
      </c>
      <c r="AG52" s="103">
        <f>IFERROR(IF((($C52*s_TR)/up_ind!P52)&lt;0.01,($C52*s_TR)/up_ind!P52,1-EXP(-(($C52*s_TR)/up_ind!P52))),".")</f>
        <v>0.99999999992722488</v>
      </c>
      <c r="AH52" s="103">
        <f>IFERROR(IF((($C52*s_TR)/up_ind!Q52)&lt;0.01,($C52*s_TR)/up_ind!Q52,1-EXP(-(($C52*s_TR)/up_ind!Q52))),".")</f>
        <v>0.99999999974123799</v>
      </c>
      <c r="AI52" s="103">
        <f>IFERROR(IF((($C52*s_TR)/up_ind!R52)&lt;0.01,($C52*s_TR)/up_ind!R52,1-EXP(-(($C52*s_TR)/up_ind!R52))),".")</f>
        <v>0.99999999985299259</v>
      </c>
    </row>
    <row r="53" spans="1:35">
      <c r="A53" s="101" t="s">
        <v>322</v>
      </c>
      <c r="B53" s="106">
        <v>2.0000000000000001E-4</v>
      </c>
      <c r="C53" s="89">
        <v>5</v>
      </c>
      <c r="D53" s="103">
        <f>IFERROR((($C53*s_TR)/up_ind!C53),0)</f>
        <v>736.13133903030268</v>
      </c>
      <c r="E53" s="103">
        <f>IFERROR((($C53*s_TR)/up_ind!D53),0)</f>
        <v>288.19988256238219</v>
      </c>
      <c r="F53" s="103">
        <f>IFERROR((($C53*s_TR)/up_ind!E53),0)</f>
        <v>58.720203316939603</v>
      </c>
      <c r="G53" s="103">
        <f>IFERROR((($C53*s_TR)/up_ind!F53),0)</f>
        <v>8.9801774654877211E-4</v>
      </c>
      <c r="H53" s="103">
        <f>IFERROR((($C53*s_TR)/up_ind!G53),0)</f>
        <v>794.85244036498887</v>
      </c>
      <c r="I53" s="103">
        <f>IFERROR((($C53*s_TR)/up_ind!H53),0)</f>
        <v>1024.3321196104314</v>
      </c>
      <c r="J53" s="103">
        <f>IFERROR((($C53*s_TR)/up_ind!I53),0)</f>
        <v>6.0073059360730603E-3</v>
      </c>
      <c r="K53" s="103">
        <f>IFERROR((($C53*s_TR)/up_ind!J53),0)</f>
        <v>6.0073059360730603E-3</v>
      </c>
      <c r="L53" s="103">
        <f>IFERROR((($C53*s_TR)/up_ind!K53),0)</f>
        <v>6.0073059360730603E-3</v>
      </c>
      <c r="M53" s="103">
        <f>IFERROR((($C53*s_TR)/up_ind!L53),0)</f>
        <v>6.0073059360730603E-3</v>
      </c>
      <c r="N53" s="103">
        <f>IFERROR((($C53*s_TR)/up_ind!M53),0)</f>
        <v>6.0073059360730603E-3</v>
      </c>
      <c r="O53" s="103">
        <f>IFERROR((($C53*s_TR)/up_ind!N53),0)</f>
        <v>4.5205479452054796E-3</v>
      </c>
      <c r="P53" s="103">
        <f>IFERROR((($C53*s_TR)/up_ind!O53),0)</f>
        <v>4.5205479452054796E-3</v>
      </c>
      <c r="Q53" s="103">
        <f>IFERROR((($C53*s_TR)/up_ind!P53),0)</f>
        <v>4.5205479452054796E-3</v>
      </c>
      <c r="R53" s="103">
        <f>IFERROR((($C53*s_TR)/up_ind!Q53),0)</f>
        <v>4.5205479452054796E-3</v>
      </c>
      <c r="S53" s="103">
        <f>IFERROR((($C53*s_TR)/up_ind!R53),0)</f>
        <v>4.5205479452054796E-3</v>
      </c>
      <c r="T53" s="103">
        <f>IFERROR(IF((($C53*s_TR)/up_ind!C53)&lt;0.01,($C53*s_TR)/up_ind!C53,1-EXP(-(($C53*s_TR)/up_ind!C53))),".")</f>
        <v>1</v>
      </c>
      <c r="U53" s="103">
        <f>IFERROR(IF((($C53*s_TR)/up_ind!D53)&lt;0.01,($C53*s_TR)/up_ind!D53,1-EXP(-(($C53*s_TR)/up_ind!D53))),".")</f>
        <v>1</v>
      </c>
      <c r="V53" s="103">
        <f>IFERROR(IF((($C53*s_TR)/up_ind!E53)&lt;0.01,($C53*s_TR)/up_ind!E53,1-EXP(-(($C53*s_TR)/up_ind!E53))),".")</f>
        <v>1</v>
      </c>
      <c r="W53" s="103">
        <f>IFERROR(IF((($C53*s_TR)/up_ind!F53)&lt;0.01,($C53*s_TR)/up_ind!F53,1-EXP(-(($C53*s_TR)/up_ind!F53))),".")</f>
        <v>8.9801774654877211E-4</v>
      </c>
      <c r="X53" s="103">
        <f>IFERROR(IF((($C53*s_TR)/up_ind!G53)&lt;0.01,($C53*s_TR)/up_ind!G53,1-EXP(-(($C53*s_TR)/up_ind!G53))),".")</f>
        <v>1</v>
      </c>
      <c r="Y53" s="103">
        <f>IFERROR(IF((($C53*s_TR)/up_ind!H53)&lt;0.01,($C53*s_TR)/up_ind!H53,1-EXP(-(($C53*s_TR)/up_ind!H53))),".")</f>
        <v>1</v>
      </c>
      <c r="Z53" s="103">
        <f>IFERROR(IF((($C53*s_TR)/up_ind!I53)&lt;0.01,($C53*s_TR)/up_ind!I53,1-EXP(-(($C53*s_TR)/up_ind!I53))),".")</f>
        <v>6.0073059360730603E-3</v>
      </c>
      <c r="AA53" s="103">
        <f>IFERROR(IF((($C53*s_TR)/up_ind!J53)&lt;0.01,($C53*s_TR)/up_ind!J53,1-EXP(-(($C53*s_TR)/up_ind!J53))),".")</f>
        <v>6.0073059360730603E-3</v>
      </c>
      <c r="AB53" s="103">
        <f>IFERROR(IF((($C53*s_TR)/up_ind!K53)&lt;0.01,($C53*s_TR)/up_ind!K53,1-EXP(-(($C53*s_TR)/up_ind!K53))),".")</f>
        <v>6.0073059360730603E-3</v>
      </c>
      <c r="AC53" s="103">
        <f>IFERROR(IF((($C53*s_TR)/up_ind!L53)&lt;0.01,($C53*s_TR)/up_ind!L53,1-EXP(-(($C53*s_TR)/up_ind!L53))),".")</f>
        <v>6.0073059360730603E-3</v>
      </c>
      <c r="AD53" s="103">
        <f>IFERROR(IF((($C53*s_TR)/up_ind!M53)&lt;0.01,($C53*s_TR)/up_ind!M53,1-EXP(-(($C53*s_TR)/up_ind!M53))),".")</f>
        <v>6.0073059360730603E-3</v>
      </c>
      <c r="AE53" s="103">
        <f>IFERROR(IF((($C53*s_TR)/up_ind!N53)&lt;0.01,($C53*s_TR)/up_ind!N53,1-EXP(-(($C53*s_TR)/up_ind!N53))),".")</f>
        <v>4.5205479452054796E-3</v>
      </c>
      <c r="AF53" s="103">
        <f>IFERROR(IF((($C53*s_TR)/up_ind!O53)&lt;0.01,($C53*s_TR)/up_ind!O53,1-EXP(-(($C53*s_TR)/up_ind!O53))),".")</f>
        <v>4.5205479452054796E-3</v>
      </c>
      <c r="AG53" s="103">
        <f>IFERROR(IF((($C53*s_TR)/up_ind!P53)&lt;0.01,($C53*s_TR)/up_ind!P53,1-EXP(-(($C53*s_TR)/up_ind!P53))),".")</f>
        <v>4.5205479452054796E-3</v>
      </c>
      <c r="AH53" s="103">
        <f>IFERROR(IF((($C53*s_TR)/up_ind!Q53)&lt;0.01,($C53*s_TR)/up_ind!Q53,1-EXP(-(($C53*s_TR)/up_ind!Q53))),".")</f>
        <v>4.5205479452054796E-3</v>
      </c>
      <c r="AI53" s="103">
        <f>IFERROR(IF((($C53*s_TR)/up_ind!R53)&lt;0.01,($C53*s_TR)/up_ind!R53,1-EXP(-(($C53*s_TR)/up_ind!R53))),".")</f>
        <v>4.5205479452054796E-3</v>
      </c>
    </row>
    <row r="54" spans="1:35">
      <c r="A54" s="101" t="s">
        <v>323</v>
      </c>
      <c r="B54" s="106">
        <v>0.99999979999999999</v>
      </c>
      <c r="C54" s="89">
        <v>5</v>
      </c>
      <c r="D54" s="103">
        <f>IFERROR((($C54*s_TR)/up_ind!C54),0)</f>
        <v>3680655.9590201741</v>
      </c>
      <c r="E54" s="103">
        <f>IFERROR((($C54*s_TR)/up_ind!D54),0)</f>
        <v>1440999.1246120282</v>
      </c>
      <c r="F54" s="103">
        <f>IFERROR((($C54*s_TR)/up_ind!E54),0)</f>
        <v>293600.9578644947</v>
      </c>
      <c r="G54" s="103">
        <f>IFERROR((($C54*s_TR)/up_ind!F54),0)</f>
        <v>4.3197321987202431</v>
      </c>
      <c r="H54" s="103">
        <f>IFERROR((($C54*s_TR)/up_ind!G54),0)</f>
        <v>3974261.2366168671</v>
      </c>
      <c r="I54" s="103">
        <f>IFERROR((($C54*s_TR)/up_ind!H54),0)</f>
        <v>5121659.4033644013</v>
      </c>
      <c r="J54" s="103">
        <f>IFERROR((($C54*s_TR)/up_ind!I54),0)</f>
        <v>23.732871965753422</v>
      </c>
      <c r="K54" s="103">
        <f>IFERROR((($C54*s_TR)/up_ind!J54),0)</f>
        <v>23.732871965753422</v>
      </c>
      <c r="L54" s="103">
        <f>IFERROR((($C54*s_TR)/up_ind!K54),0)</f>
        <v>23.732871965753422</v>
      </c>
      <c r="M54" s="103">
        <f>IFERROR((($C54*s_TR)/up_ind!L54),0)</f>
        <v>23.732871965753422</v>
      </c>
      <c r="N54" s="103">
        <f>IFERROR((($C54*s_TR)/up_ind!M54),0)</f>
        <v>23.732871965753422</v>
      </c>
      <c r="O54" s="103">
        <f>IFERROR((($C54*s_TR)/up_ind!N54),0)</f>
        <v>23.666648774229209</v>
      </c>
      <c r="P54" s="103">
        <f>IFERROR((($C54*s_TR)/up_ind!O54),0)</f>
        <v>23.471168437673352</v>
      </c>
      <c r="Q54" s="103">
        <f>IFERROR((($C54*s_TR)/up_ind!P54),0)</f>
        <v>23.721069476046733</v>
      </c>
      <c r="R54" s="103">
        <f>IFERROR((($C54*s_TR)/up_ind!Q54),0)</f>
        <v>23.544515839041097</v>
      </c>
      <c r="S54" s="103">
        <f>IFERROR((($C54*s_TR)/up_ind!R54),0)</f>
        <v>21.745178856220058</v>
      </c>
      <c r="T54" s="103">
        <f>IFERROR(IF((($C54*s_TR)/up_ind!C54)&lt;0.01,($C54*s_TR)/up_ind!C54,1-EXP(-(($C54*s_TR)/up_ind!C54))),".")</f>
        <v>1</v>
      </c>
      <c r="U54" s="103">
        <f>IFERROR(IF((($C54*s_TR)/up_ind!D54)&lt;0.01,($C54*s_TR)/up_ind!D54,1-EXP(-(($C54*s_TR)/up_ind!D54))),".")</f>
        <v>1</v>
      </c>
      <c r="V54" s="103">
        <f>IFERROR(IF((($C54*s_TR)/up_ind!E54)&lt;0.01,($C54*s_TR)/up_ind!E54,1-EXP(-(($C54*s_TR)/up_ind!E54))),".")</f>
        <v>1</v>
      </c>
      <c r="W54" s="103">
        <f>IFERROR(IF((($C54*s_TR)/up_ind!F54)&lt;0.01,($C54*s_TR)/up_ind!F54,1-EXP(-(($C54*s_TR)/up_ind!F54))),".")</f>
        <v>0.98669655425476299</v>
      </c>
      <c r="X54" s="103">
        <f>IFERROR(IF((($C54*s_TR)/up_ind!G54)&lt;0.01,($C54*s_TR)/up_ind!G54,1-EXP(-(($C54*s_TR)/up_ind!G54))),".")</f>
        <v>1</v>
      </c>
      <c r="Y54" s="103">
        <f>IFERROR(IF((($C54*s_TR)/up_ind!H54)&lt;0.01,($C54*s_TR)/up_ind!H54,1-EXP(-(($C54*s_TR)/up_ind!H54))),".")</f>
        <v>1</v>
      </c>
      <c r="Z54" s="103">
        <f>IFERROR(IF((($C54*s_TR)/up_ind!I54)&lt;0.01,($C54*s_TR)/up_ind!I54,1-EXP(-(($C54*s_TR)/up_ind!I54))),".")</f>
        <v>0.99999999995068889</v>
      </c>
      <c r="AA54" s="103">
        <f>IFERROR(IF((($C54*s_TR)/up_ind!J54)&lt;0.01,($C54*s_TR)/up_ind!J54,1-EXP(-(($C54*s_TR)/up_ind!J54))),".")</f>
        <v>0.99999999995068889</v>
      </c>
      <c r="AB54" s="103">
        <f>IFERROR(IF((($C54*s_TR)/up_ind!K54)&lt;0.01,($C54*s_TR)/up_ind!K54,1-EXP(-(($C54*s_TR)/up_ind!K54))),".")</f>
        <v>0.99999999995068889</v>
      </c>
      <c r="AC54" s="103">
        <f>IFERROR(IF((($C54*s_TR)/up_ind!L54)&lt;0.01,($C54*s_TR)/up_ind!L54,1-EXP(-(($C54*s_TR)/up_ind!L54))),".")</f>
        <v>0.99999999995068889</v>
      </c>
      <c r="AD54" s="103">
        <f>IFERROR(IF((($C54*s_TR)/up_ind!M54)&lt;0.01,($C54*s_TR)/up_ind!M54,1-EXP(-(($C54*s_TR)/up_ind!M54))),".")</f>
        <v>0.99999999995068889</v>
      </c>
      <c r="AE54" s="103">
        <f>IFERROR(IF((($C54*s_TR)/up_ind!N54)&lt;0.01,($C54*s_TR)/up_ind!N54,1-EXP(-(($C54*s_TR)/up_ind!N54))),".")</f>
        <v>0.99999999994731281</v>
      </c>
      <c r="AF54" s="103">
        <f>IFERROR(IF((($C54*s_TR)/up_ind!O54)&lt;0.01,($C54*s_TR)/up_ind!O54,1-EXP(-(($C54*s_TR)/up_ind!O54))),".")</f>
        <v>0.99999999993593791</v>
      </c>
      <c r="AG54" s="103">
        <f>IFERROR(IF((($C54*s_TR)/up_ind!P54)&lt;0.01,($C54*s_TR)/up_ind!P54,1-EXP(-(($C54*s_TR)/up_ind!P54))),".")</f>
        <v>0.99999999995010347</v>
      </c>
      <c r="AH54" s="103">
        <f>IFERROR(IF((($C54*s_TR)/up_ind!Q54)&lt;0.01,($C54*s_TR)/up_ind!Q54,1-EXP(-(($C54*s_TR)/up_ind!Q54))),".")</f>
        <v>0.99999999994046851</v>
      </c>
      <c r="AI54" s="103">
        <f>IFERROR(IF((($C54*s_TR)/up_ind!R54)&lt;0.01,($C54*s_TR)/up_ind!R54,1-EXP(-(($C54*s_TR)/up_ind!R54))),".")</f>
        <v>0.99999999964009423</v>
      </c>
    </row>
    <row r="55" spans="1:35">
      <c r="A55" s="101" t="s">
        <v>324</v>
      </c>
      <c r="B55" s="106">
        <v>1.9999999999999999E-7</v>
      </c>
      <c r="C55" s="89">
        <v>5</v>
      </c>
      <c r="D55" s="103">
        <f>IFERROR((($C55*s_TR)/up_ind!C55),0)</f>
        <v>0.73613133903030259</v>
      </c>
      <c r="E55" s="103">
        <f>IFERROR((($C55*s_TR)/up_ind!D55),0)</f>
        <v>0.28819988256238216</v>
      </c>
      <c r="F55" s="103">
        <f>IFERROR((($C55*s_TR)/up_ind!E55),0)</f>
        <v>5.8720203316939598E-2</v>
      </c>
      <c r="G55" s="103">
        <f>IFERROR((($C55*s_TR)/up_ind!F55),0)</f>
        <v>8.8412436369077432E-7</v>
      </c>
      <c r="H55" s="103">
        <f>IFERROR((($C55*s_TR)/up_ind!G55),0)</f>
        <v>0.79485242647160581</v>
      </c>
      <c r="I55" s="103">
        <f>IFERROR((($C55*s_TR)/up_ind!H55),0)</f>
        <v>1.0243321057170485</v>
      </c>
      <c r="J55" s="103">
        <f>IFERROR((($C55*s_TR)/up_ind!I55),0)</f>
        <v>4.9675799086757985E-6</v>
      </c>
      <c r="K55" s="103">
        <f>IFERROR((($C55*s_TR)/up_ind!J55),0)</f>
        <v>4.9675799086757985E-6</v>
      </c>
      <c r="L55" s="103">
        <f>IFERROR((($C55*s_TR)/up_ind!K55),0)</f>
        <v>4.9675799086757985E-6</v>
      </c>
      <c r="M55" s="103">
        <f>IFERROR((($C55*s_TR)/up_ind!L55),0)</f>
        <v>4.9675799086757985E-6</v>
      </c>
      <c r="N55" s="103">
        <f>IFERROR((($C55*s_TR)/up_ind!M55),0)</f>
        <v>4.9675799086757985E-6</v>
      </c>
      <c r="O55" s="103">
        <f>IFERROR((($C55*s_TR)/up_ind!N55),0)</f>
        <v>4.587893165990662E-6</v>
      </c>
      <c r="P55" s="103">
        <f>IFERROR((($C55*s_TR)/up_ind!O55),0)</f>
        <v>4.6907430469074284E-6</v>
      </c>
      <c r="Q55" s="103">
        <f>IFERROR((($C55*s_TR)/up_ind!P55),0)</f>
        <v>4.6166722051963728E-6</v>
      </c>
      <c r="R55" s="103">
        <f>IFERROR((($C55*s_TR)/up_ind!Q55),0)</f>
        <v>4.7968036529680355E-6</v>
      </c>
      <c r="S55" s="103">
        <f>IFERROR((($C55*s_TR)/up_ind!R55),0)</f>
        <v>4.4506097913415422E-6</v>
      </c>
      <c r="T55" s="103">
        <f>IFERROR(IF((($C55*s_TR)/up_ind!C55)&lt;0.01,($C55*s_TR)/up_ind!C55,1-EXP(-(($C55*s_TR)/up_ind!C55))),".")</f>
        <v>0.52103671751554592</v>
      </c>
      <c r="U55" s="103">
        <f>IFERROR(IF((($C55*s_TR)/up_ind!D55)&lt;0.01,($C55*s_TR)/up_ind!D55,1-EXP(-(($C55*s_TR)/up_ind!D55))),".")</f>
        <v>0.25038825705256207</v>
      </c>
      <c r="V55" s="103">
        <f>IFERROR(IF((($C55*s_TR)/up_ind!E55)&lt;0.01,($C55*s_TR)/up_ind!E55,1-EXP(-(($C55*s_TR)/up_ind!E55))),".")</f>
        <v>5.7029427711892011E-2</v>
      </c>
      <c r="W55" s="103">
        <f>IFERROR(IF((($C55*s_TR)/up_ind!F55)&lt;0.01,($C55*s_TR)/up_ind!F55,1-EXP(-(($C55*s_TR)/up_ind!F55))),".")</f>
        <v>8.8412436369077432E-7</v>
      </c>
      <c r="X55" s="103">
        <f>IFERROR(IF((($C55*s_TR)/up_ind!G55)&lt;0.01,($C55*s_TR)/up_ind!G55,1-EXP(-(($C55*s_TR)/up_ind!G55))),".")</f>
        <v>0.54835211872371581</v>
      </c>
      <c r="Y55" s="103">
        <f>IFERROR(IF((($C55*s_TR)/up_ind!H55)&lt;0.01,($C55*s_TR)/up_ind!H55,1-EXP(-(($C55*s_TR)/up_ind!H55))),".")</f>
        <v>0.64096381644178002</v>
      </c>
      <c r="Z55" s="103">
        <f>IFERROR(IF((($C55*s_TR)/up_ind!I55)&lt;0.01,($C55*s_TR)/up_ind!I55,1-EXP(-(($C55*s_TR)/up_ind!I55))),".")</f>
        <v>4.9675799086757985E-6</v>
      </c>
      <c r="AA55" s="103">
        <f>IFERROR(IF((($C55*s_TR)/up_ind!J55)&lt;0.01,($C55*s_TR)/up_ind!J55,1-EXP(-(($C55*s_TR)/up_ind!J55))),".")</f>
        <v>4.9675799086757985E-6</v>
      </c>
      <c r="AB55" s="103">
        <f>IFERROR(IF((($C55*s_TR)/up_ind!K55)&lt;0.01,($C55*s_TR)/up_ind!K55,1-EXP(-(($C55*s_TR)/up_ind!K55))),".")</f>
        <v>4.9675799086757985E-6</v>
      </c>
      <c r="AC55" s="103">
        <f>IFERROR(IF((($C55*s_TR)/up_ind!L55)&lt;0.01,($C55*s_TR)/up_ind!L55,1-EXP(-(($C55*s_TR)/up_ind!L55))),".")</f>
        <v>4.9675799086757985E-6</v>
      </c>
      <c r="AD55" s="103">
        <f>IFERROR(IF((($C55*s_TR)/up_ind!M55)&lt;0.01,($C55*s_TR)/up_ind!M55,1-EXP(-(($C55*s_TR)/up_ind!M55))),".")</f>
        <v>4.9675799086757985E-6</v>
      </c>
      <c r="AE55" s="103">
        <f>IFERROR(IF((($C55*s_TR)/up_ind!N55)&lt;0.01,($C55*s_TR)/up_ind!N55,1-EXP(-(($C55*s_TR)/up_ind!N55))),".")</f>
        <v>4.587893165990662E-6</v>
      </c>
      <c r="AF55" s="103">
        <f>IFERROR(IF((($C55*s_TR)/up_ind!O55)&lt;0.01,($C55*s_TR)/up_ind!O55,1-EXP(-(($C55*s_TR)/up_ind!O55))),".")</f>
        <v>4.6907430469074284E-6</v>
      </c>
      <c r="AG55" s="103">
        <f>IFERROR(IF((($C55*s_TR)/up_ind!P55)&lt;0.01,($C55*s_TR)/up_ind!P55,1-EXP(-(($C55*s_TR)/up_ind!P55))),".")</f>
        <v>4.6166722051963728E-6</v>
      </c>
      <c r="AH55" s="103">
        <f>IFERROR(IF((($C55*s_TR)/up_ind!Q55)&lt;0.01,($C55*s_TR)/up_ind!Q55,1-EXP(-(($C55*s_TR)/up_ind!Q55))),".")</f>
        <v>4.7968036529680355E-6</v>
      </c>
      <c r="AI55" s="103">
        <f>IFERROR(IF((($C55*s_TR)/up_ind!R55)&lt;0.01,($C55*s_TR)/up_ind!R55,1-EXP(-(($C55*s_TR)/up_ind!R55))),".")</f>
        <v>4.4506097913415422E-6</v>
      </c>
    </row>
    <row r="56" spans="1:35">
      <c r="A56" s="101" t="s">
        <v>325</v>
      </c>
      <c r="B56" s="106">
        <v>0.99979000004200003</v>
      </c>
      <c r="C56" s="89">
        <v>5</v>
      </c>
      <c r="D56" s="103">
        <f>IFERROR((($C56*s_TR)/up_ind!C56),0)</f>
        <v>3679883.7574001192</v>
      </c>
      <c r="E56" s="103">
        <f>IFERROR((($C56*s_TR)/up_ind!D56),0)</f>
        <v>1440696.8029957425</v>
      </c>
      <c r="F56" s="103">
        <f>IFERROR((($C56*s_TR)/up_ind!E56),0)</f>
        <v>293539.3603835465</v>
      </c>
      <c r="G56" s="103">
        <f>IFERROR((($C56*s_TR)/up_ind!F56),0)</f>
        <v>4.385436175024342</v>
      </c>
      <c r="H56" s="103">
        <f>IFERROR((($C56*s_TR)/up_ind!G56),0)</f>
        <v>3973427.5032198406</v>
      </c>
      <c r="I56" s="103">
        <f>IFERROR((($C56*s_TR)/up_ind!H56),0)</f>
        <v>5120584.9458320364</v>
      </c>
      <c r="J56" s="103">
        <f>IFERROR((($C56*s_TR)/up_ind!I56),0)</f>
        <v>24.405832603764981</v>
      </c>
      <c r="K56" s="103">
        <f>IFERROR((($C56*s_TR)/up_ind!J56),0)</f>
        <v>24.405832603764981</v>
      </c>
      <c r="L56" s="103">
        <f>IFERROR((($C56*s_TR)/up_ind!K56),0)</f>
        <v>24.405832603764981</v>
      </c>
      <c r="M56" s="103">
        <f>IFERROR((($C56*s_TR)/up_ind!L56),0)</f>
        <v>24.405832603764981</v>
      </c>
      <c r="N56" s="103">
        <f>IFERROR((($C56*s_TR)/up_ind!M56),0)</f>
        <v>24.405832603764981</v>
      </c>
      <c r="O56" s="103">
        <f>IFERROR((($C56*s_TR)/up_ind!N56),0)</f>
        <v>23.426327379414666</v>
      </c>
      <c r="P56" s="103">
        <f>IFERROR((($C56*s_TR)/up_ind!O56),0)</f>
        <v>23.510334490054255</v>
      </c>
      <c r="Q56" s="103">
        <f>IFERROR((($C56*s_TR)/up_ind!P56),0)</f>
        <v>23.375019912460541</v>
      </c>
      <c r="R56" s="103">
        <f>IFERROR((($C56*s_TR)/up_ind!Q56),0)</f>
        <v>23.71394343072728</v>
      </c>
      <c r="S56" s="103">
        <f>IFERROR((($C56*s_TR)/up_ind!R56),0)</f>
        <v>22.075927303246647</v>
      </c>
      <c r="T56" s="103">
        <f>IFERROR(IF((($C56*s_TR)/up_ind!C56)&lt;0.01,($C56*s_TR)/up_ind!C56,1-EXP(-(($C56*s_TR)/up_ind!C56))),".")</f>
        <v>1</v>
      </c>
      <c r="U56" s="103">
        <f>IFERROR(IF((($C56*s_TR)/up_ind!D56)&lt;0.01,($C56*s_TR)/up_ind!D56,1-EXP(-(($C56*s_TR)/up_ind!D56))),".")</f>
        <v>1</v>
      </c>
      <c r="V56" s="103">
        <f>IFERROR(IF((($C56*s_TR)/up_ind!E56)&lt;0.01,($C56*s_TR)/up_ind!E56,1-EXP(-(($C56*s_TR)/up_ind!E56))),".")</f>
        <v>1</v>
      </c>
      <c r="W56" s="103">
        <f>IFERROR(IF((($C56*s_TR)/up_ind!F56)&lt;0.01,($C56*s_TR)/up_ind!F56,1-EXP(-(($C56*s_TR)/up_ind!F56))),".")</f>
        <v>0.98754254668085117</v>
      </c>
      <c r="X56" s="103">
        <f>IFERROR(IF((($C56*s_TR)/up_ind!G56)&lt;0.01,($C56*s_TR)/up_ind!G56,1-EXP(-(($C56*s_TR)/up_ind!G56))),".")</f>
        <v>1</v>
      </c>
      <c r="Y56" s="103">
        <f>IFERROR(IF((($C56*s_TR)/up_ind!H56)&lt;0.01,($C56*s_TR)/up_ind!H56,1-EXP(-(($C56*s_TR)/up_ind!H56))),".")</f>
        <v>1</v>
      </c>
      <c r="Z56" s="103">
        <f>IFERROR(IF((($C56*s_TR)/up_ind!I56)&lt;0.01,($C56*s_TR)/up_ind!I56,1-EXP(-(($C56*s_TR)/up_ind!I56))),".")</f>
        <v>0.99999999997484168</v>
      </c>
      <c r="AA56" s="103">
        <f>IFERROR(IF((($C56*s_TR)/up_ind!J56)&lt;0.01,($C56*s_TR)/up_ind!J56,1-EXP(-(($C56*s_TR)/up_ind!J56))),".")</f>
        <v>0.99999999997484168</v>
      </c>
      <c r="AB56" s="103">
        <f>IFERROR(IF((($C56*s_TR)/up_ind!K56)&lt;0.01,($C56*s_TR)/up_ind!K56,1-EXP(-(($C56*s_TR)/up_ind!K56))),".")</f>
        <v>0.99999999997484168</v>
      </c>
      <c r="AC56" s="103">
        <f>IFERROR(IF((($C56*s_TR)/up_ind!L56)&lt;0.01,($C56*s_TR)/up_ind!L56,1-EXP(-(($C56*s_TR)/up_ind!L56))),".")</f>
        <v>0.99999999997484168</v>
      </c>
      <c r="AD56" s="103">
        <f>IFERROR(IF((($C56*s_TR)/up_ind!M56)&lt;0.01,($C56*s_TR)/up_ind!M56,1-EXP(-(($C56*s_TR)/up_ind!M56))),".")</f>
        <v>0.99999999997484168</v>
      </c>
      <c r="AE56" s="103">
        <f>IFERROR(IF((($C56*s_TR)/up_ind!N56)&lt;0.01,($C56*s_TR)/up_ind!N56,1-EXP(-(($C56*s_TR)/up_ind!N56))),".")</f>
        <v>0.99999999993299993</v>
      </c>
      <c r="AF56" s="103">
        <f>IFERROR(IF((($C56*s_TR)/up_ind!O56)&lt;0.01,($C56*s_TR)/up_ind!O56,1-EXP(-(($C56*s_TR)/up_ind!O56))),".")</f>
        <v>0.9999999999383985</v>
      </c>
      <c r="AG56" s="103">
        <f>IFERROR(IF((($C56*s_TR)/up_ind!P56)&lt;0.01,($C56*s_TR)/up_ind!P56,1-EXP(-(($C56*s_TR)/up_ind!P56))),".")</f>
        <v>0.99999999992947264</v>
      </c>
      <c r="AH56" s="103">
        <f>IFERROR(IF((($C56*s_TR)/up_ind!Q56)&lt;0.01,($C56*s_TR)/up_ind!Q56,1-EXP(-(($C56*s_TR)/up_ind!Q56))),".")</f>
        <v>0.99999999994974664</v>
      </c>
      <c r="AI56" s="103">
        <f>IFERROR(IF((($C56*s_TR)/up_ind!R56)&lt;0.01,($C56*s_TR)/up_ind!R56,1-EXP(-(($C56*s_TR)/up_ind!R56))),".")</f>
        <v>0.99999999974144882</v>
      </c>
    </row>
    <row r="57" spans="1:35">
      <c r="A57" s="101" t="s">
        <v>326</v>
      </c>
      <c r="B57" s="106">
        <v>2.0999995799999999E-4</v>
      </c>
      <c r="C57" s="89">
        <v>5</v>
      </c>
      <c r="D57" s="103">
        <f>IFERROR((($C57*s_TR)/up_ind!C57),0)</f>
        <v>772.93775139423656</v>
      </c>
      <c r="E57" s="103">
        <f>IFERROR((($C57*s_TR)/up_ind!D57),0)</f>
        <v>302.60981616852587</v>
      </c>
      <c r="F57" s="103">
        <f>IFERROR((($C57*s_TR)/up_ind!E57),0)</f>
        <v>61.656201151543875</v>
      </c>
      <c r="G57" s="103">
        <f>IFERROR((($C57*s_TR)/up_ind!F57),0)</f>
        <v>9.1464752188865272E-4</v>
      </c>
      <c r="H57" s="103">
        <f>IFERROR((($C57*s_TR)/up_ind!G57),0)</f>
        <v>834.59486719330243</v>
      </c>
      <c r="I57" s="103">
        <f>IFERROR((($C57*s_TR)/up_ind!H57),0)</f>
        <v>1075.5484822102844</v>
      </c>
      <c r="J57" s="103">
        <f>IFERROR((($C57*s_TR)/up_ind!I57),0)</f>
        <v>0</v>
      </c>
      <c r="K57" s="103">
        <f>IFERROR((($C57*s_TR)/up_ind!J57),0)</f>
        <v>0</v>
      </c>
      <c r="L57" s="103">
        <f>IFERROR((($C57*s_TR)/up_ind!K57),0)</f>
        <v>0</v>
      </c>
      <c r="M57" s="103">
        <f>IFERROR((($C57*s_TR)/up_ind!L57),0)</f>
        <v>0</v>
      </c>
      <c r="N57" s="103">
        <f>IFERROR((($C57*s_TR)/up_ind!M57),0)</f>
        <v>0</v>
      </c>
      <c r="O57" s="103">
        <f>IFERROR((($C57*s_TR)/up_ind!N57),0)</f>
        <v>4.9494194526870355E-3</v>
      </c>
      <c r="P57" s="103">
        <f>IFERROR((($C57*s_TR)/up_ind!O57),0)</f>
        <v>4.9606663074732143E-3</v>
      </c>
      <c r="Q57" s="103">
        <f>IFERROR((($C57*s_TR)/up_ind!P57),0)</f>
        <v>4.9738268257044221E-3</v>
      </c>
      <c r="R57" s="103">
        <f>IFERROR((($C57*s_TR)/up_ind!Q57),0)</f>
        <v>4.9254044628798633E-3</v>
      </c>
      <c r="S57" s="103">
        <f>IFERROR((($C57*s_TR)/up_ind!R57),0)</f>
        <v>4.6042608751902586E-3</v>
      </c>
      <c r="T57" s="103">
        <f>IFERROR(IF((($C57*s_TR)/up_ind!C57)&lt;0.01,($C57*s_TR)/up_ind!C57,1-EXP(-(($C57*s_TR)/up_ind!C57))),".")</f>
        <v>1</v>
      </c>
      <c r="U57" s="103">
        <f>IFERROR(IF((($C57*s_TR)/up_ind!D57)&lt;0.01,($C57*s_TR)/up_ind!D57,1-EXP(-(($C57*s_TR)/up_ind!D57))),".")</f>
        <v>1</v>
      </c>
      <c r="V57" s="103">
        <f>IFERROR(IF((($C57*s_TR)/up_ind!E57)&lt;0.01,($C57*s_TR)/up_ind!E57,1-EXP(-(($C57*s_TR)/up_ind!E57))),".")</f>
        <v>1</v>
      </c>
      <c r="W57" s="103">
        <f>IFERROR(IF((($C57*s_TR)/up_ind!F57)&lt;0.01,($C57*s_TR)/up_ind!F57,1-EXP(-(($C57*s_TR)/up_ind!F57))),".")</f>
        <v>9.1464752188865272E-4</v>
      </c>
      <c r="X57" s="103">
        <f>IFERROR(IF((($C57*s_TR)/up_ind!G57)&lt;0.01,($C57*s_TR)/up_ind!G57,1-EXP(-(($C57*s_TR)/up_ind!G57))),".")</f>
        <v>1</v>
      </c>
      <c r="Y57" s="103">
        <f>IFERROR(IF((($C57*s_TR)/up_ind!H57)&lt;0.01,($C57*s_TR)/up_ind!H57,1-EXP(-(($C57*s_TR)/up_ind!H57))),".")</f>
        <v>1</v>
      </c>
      <c r="Z57" s="103" t="str">
        <f>IFERROR(IF((($C57*s_TR)/up_ind!I57)&lt;0.01,($C57*s_TR)/up_ind!I57,1-EXP(-(($C57*s_TR)/up_ind!I57))),".")</f>
        <v>.</v>
      </c>
      <c r="AA57" s="103" t="str">
        <f>IFERROR(IF((($C57*s_TR)/up_ind!J57)&lt;0.01,($C57*s_TR)/up_ind!J57,1-EXP(-(($C57*s_TR)/up_ind!J57))),".")</f>
        <v>.</v>
      </c>
      <c r="AB57" s="103" t="str">
        <f>IFERROR(IF((($C57*s_TR)/up_ind!K57)&lt;0.01,($C57*s_TR)/up_ind!K57,1-EXP(-(($C57*s_TR)/up_ind!K57))),".")</f>
        <v>.</v>
      </c>
      <c r="AC57" s="103" t="str">
        <f>IFERROR(IF((($C57*s_TR)/up_ind!L57)&lt;0.01,($C57*s_TR)/up_ind!L57,1-EXP(-(($C57*s_TR)/up_ind!L57))),".")</f>
        <v>.</v>
      </c>
      <c r="AD57" s="103" t="str">
        <f>IFERROR(IF((($C57*s_TR)/up_ind!M57)&lt;0.01,($C57*s_TR)/up_ind!M57,1-EXP(-(($C57*s_TR)/up_ind!M57))),".")</f>
        <v>.</v>
      </c>
      <c r="AE57" s="103">
        <f>IFERROR(IF((($C57*s_TR)/up_ind!N57)&lt;0.01,($C57*s_TR)/up_ind!N57,1-EXP(-(($C57*s_TR)/up_ind!N57))),".")</f>
        <v>4.9494194526870355E-3</v>
      </c>
      <c r="AF57" s="103">
        <f>IFERROR(IF((($C57*s_TR)/up_ind!O57)&lt;0.01,($C57*s_TR)/up_ind!O57,1-EXP(-(($C57*s_TR)/up_ind!O57))),".")</f>
        <v>4.9606663074732143E-3</v>
      </c>
      <c r="AG57" s="103">
        <f>IFERROR(IF((($C57*s_TR)/up_ind!P57)&lt;0.01,($C57*s_TR)/up_ind!P57,1-EXP(-(($C57*s_TR)/up_ind!P57))),".")</f>
        <v>4.9738268257044221E-3</v>
      </c>
      <c r="AH57" s="103">
        <f>IFERROR(IF((($C57*s_TR)/up_ind!Q57)&lt;0.01,($C57*s_TR)/up_ind!Q57,1-EXP(-(($C57*s_TR)/up_ind!Q57))),".")</f>
        <v>4.9254044628798633E-3</v>
      </c>
      <c r="AI57" s="103">
        <f>IFERROR(IF((($C57*s_TR)/up_ind!R57)&lt;0.01,($C57*s_TR)/up_ind!R57,1-EXP(-(($C57*s_TR)/up_ind!R57))),".")</f>
        <v>4.6042608751902586E-3</v>
      </c>
    </row>
    <row r="58" spans="1:35">
      <c r="A58" s="101" t="s">
        <v>327</v>
      </c>
      <c r="B58" s="106">
        <v>1</v>
      </c>
      <c r="C58" s="89">
        <v>5</v>
      </c>
      <c r="D58" s="103">
        <f>IFERROR((($C58*s_TR)/up_ind!C58),0)</f>
        <v>3680656.695151513</v>
      </c>
      <c r="E58" s="103">
        <f>IFERROR((($C58*s_TR)/up_ind!D58),0)</f>
        <v>1440999.4128119107</v>
      </c>
      <c r="F58" s="103">
        <f>IFERROR((($C58*s_TR)/up_ind!E58),0)</f>
        <v>293601.01658469799</v>
      </c>
      <c r="G58" s="103">
        <f>IFERROR((($C58*s_TR)/up_ind!F58),0)</f>
        <v>4.9889874808265109</v>
      </c>
      <c r="H58" s="103">
        <f>IFERROR((($C58*s_TR)/up_ind!G58),0)</f>
        <v>3974262.7007236918</v>
      </c>
      <c r="I58" s="103">
        <f>IFERROR((($C58*s_TR)/up_ind!H58),0)</f>
        <v>5121661.0969509054</v>
      </c>
      <c r="J58" s="103">
        <f>IFERROR((($C58*s_TR)/up_ind!I58),0)</f>
        <v>30.111872146118724</v>
      </c>
      <c r="K58" s="103">
        <f>IFERROR((($C58*s_TR)/up_ind!J58),0)</f>
        <v>30.111872146118724</v>
      </c>
      <c r="L58" s="103">
        <f>IFERROR((($C58*s_TR)/up_ind!K58),0)</f>
        <v>30.111872146118724</v>
      </c>
      <c r="M58" s="103">
        <f>IFERROR((($C58*s_TR)/up_ind!L58),0)</f>
        <v>30.111872146118724</v>
      </c>
      <c r="N58" s="103">
        <f>IFERROR((($C58*s_TR)/up_ind!M58),0)</f>
        <v>30.111872146118724</v>
      </c>
      <c r="O58" s="103">
        <f>IFERROR((($C58*s_TR)/up_ind!N58),0)</f>
        <v>23.768754076973238</v>
      </c>
      <c r="P58" s="103">
        <f>IFERROR((($C58*s_TR)/up_ind!O58),0)</f>
        <v>24.467652244676515</v>
      </c>
      <c r="Q58" s="103">
        <f>IFERROR((($C58*s_TR)/up_ind!P58),0)</f>
        <v>23.84147846476613</v>
      </c>
      <c r="R58" s="103">
        <f>IFERROR((($C58*s_TR)/up_ind!Q58),0)</f>
        <v>23.718924403855898</v>
      </c>
      <c r="S58" s="103">
        <f>IFERROR((($C58*s_TR)/up_ind!R58),0)</f>
        <v>25.11415525114155</v>
      </c>
      <c r="T58" s="103">
        <f>IFERROR(IF((($C58*s_TR)/up_ind!C58)&lt;0.01,($C58*s_TR)/up_ind!C58,1-EXP(-(($C58*s_TR)/up_ind!C58))),".")</f>
        <v>1</v>
      </c>
      <c r="U58" s="103">
        <f>IFERROR(IF((($C58*s_TR)/up_ind!D58)&lt;0.01,($C58*s_TR)/up_ind!D58,1-EXP(-(($C58*s_TR)/up_ind!D58))),".")</f>
        <v>1</v>
      </c>
      <c r="V58" s="103">
        <f>IFERROR(IF((($C58*s_TR)/up_ind!E58)&lt;0.01,($C58*s_TR)/up_ind!E58,1-EXP(-(($C58*s_TR)/up_ind!E58))),".")</f>
        <v>1</v>
      </c>
      <c r="W58" s="103">
        <f>IFERROR(IF((($C58*s_TR)/up_ind!F58)&lt;0.01,($C58*s_TR)/up_ind!F58,1-EXP(-(($C58*s_TR)/up_ind!F58))),".")</f>
        <v>0.99318744115223812</v>
      </c>
      <c r="X58" s="103">
        <f>IFERROR(IF((($C58*s_TR)/up_ind!G58)&lt;0.01,($C58*s_TR)/up_ind!G58,1-EXP(-(($C58*s_TR)/up_ind!G58))),".")</f>
        <v>1</v>
      </c>
      <c r="Y58" s="103">
        <f>IFERROR(IF((($C58*s_TR)/up_ind!H58)&lt;0.01,($C58*s_TR)/up_ind!H58,1-EXP(-(($C58*s_TR)/up_ind!H58))),".")</f>
        <v>1</v>
      </c>
      <c r="Z58" s="103">
        <f>IFERROR(IF((($C58*s_TR)/up_ind!I58)&lt;0.01,($C58*s_TR)/up_ind!I58,1-EXP(-(($C58*s_TR)/up_ind!I58))),".")</f>
        <v>0.99999999999991629</v>
      </c>
      <c r="AA58" s="103">
        <f>IFERROR(IF((($C58*s_TR)/up_ind!J58)&lt;0.01,($C58*s_TR)/up_ind!J58,1-EXP(-(($C58*s_TR)/up_ind!J58))),".")</f>
        <v>0.99999999999991629</v>
      </c>
      <c r="AB58" s="103">
        <f>IFERROR(IF((($C58*s_TR)/up_ind!K58)&lt;0.01,($C58*s_TR)/up_ind!K58,1-EXP(-(($C58*s_TR)/up_ind!K58))),".")</f>
        <v>0.99999999999991629</v>
      </c>
      <c r="AC58" s="103">
        <f>IFERROR(IF((($C58*s_TR)/up_ind!L58)&lt;0.01,($C58*s_TR)/up_ind!L58,1-EXP(-(($C58*s_TR)/up_ind!L58))),".")</f>
        <v>0.99999999999991629</v>
      </c>
      <c r="AD58" s="103">
        <f>IFERROR(IF((($C58*s_TR)/up_ind!M58)&lt;0.01,($C58*s_TR)/up_ind!M58,1-EXP(-(($C58*s_TR)/up_ind!M58))),".")</f>
        <v>0.99999999999991629</v>
      </c>
      <c r="AE58" s="103">
        <f>IFERROR(IF((($C58*s_TR)/up_ind!N58)&lt;0.01,($C58*s_TR)/up_ind!N58,1-EXP(-(($C58*s_TR)/up_ind!N58))),".")</f>
        <v>0.99999999995242694</v>
      </c>
      <c r="AF58" s="103">
        <f>IFERROR(IF((($C58*s_TR)/up_ind!O58)&lt;0.01,($C58*s_TR)/up_ind!O58,1-EXP(-(($C58*s_TR)/up_ind!O58))),".")</f>
        <v>0.99999999997634992</v>
      </c>
      <c r="AG58" s="103">
        <f>IFERROR(IF((($C58*s_TR)/up_ind!P58)&lt;0.01,($C58*s_TR)/up_ind!P58,1-EXP(-(($C58*s_TR)/up_ind!P58))),".")</f>
        <v>0.99999999995576383</v>
      </c>
      <c r="AH58" s="103">
        <f>IFERROR(IF((($C58*s_TR)/up_ind!Q58)&lt;0.01,($C58*s_TR)/up_ind!Q58,1-EXP(-(($C58*s_TR)/up_ind!Q58))),".")</f>
        <v>0.99999999994999633</v>
      </c>
      <c r="AI58" s="103">
        <f>IFERROR(IF((($C58*s_TR)/up_ind!R58)&lt;0.01,($C58*s_TR)/up_ind!R58,1-EXP(-(($C58*s_TR)/up_ind!R58))),".")</f>
        <v>0.99999999998761024</v>
      </c>
    </row>
    <row r="59" spans="1:35">
      <c r="A59" s="101" t="s">
        <v>328</v>
      </c>
      <c r="B59" s="106">
        <v>1</v>
      </c>
      <c r="C59" s="89">
        <v>5</v>
      </c>
      <c r="D59" s="103">
        <f>IFERROR((($C59*s_TR)/up_ind!C59),0)</f>
        <v>3680656.695151513</v>
      </c>
      <c r="E59" s="103">
        <f>IFERROR((($C59*s_TR)/up_ind!D59),0)</f>
        <v>1440999.4128119107</v>
      </c>
      <c r="F59" s="103">
        <f>IFERROR((($C59*s_TR)/up_ind!E59),0)</f>
        <v>293601.01658469799</v>
      </c>
      <c r="G59" s="103">
        <f>IFERROR((($C59*s_TR)/up_ind!F59),0)</f>
        <v>4.5398572209954162</v>
      </c>
      <c r="H59" s="103">
        <f>IFERROR((($C59*s_TR)/up_ind!G59),0)</f>
        <v>3974262.2515934319</v>
      </c>
      <c r="I59" s="103">
        <f>IFERROR((($C59*s_TR)/up_ind!H59),0)</f>
        <v>5121660.6478206459</v>
      </c>
      <c r="J59" s="103">
        <f>IFERROR((($C59*s_TR)/up_ind!I59),0)</f>
        <v>26.922374429223737</v>
      </c>
      <c r="K59" s="103">
        <f>IFERROR((($C59*s_TR)/up_ind!J59),0)</f>
        <v>26.922374429223737</v>
      </c>
      <c r="L59" s="103">
        <f>IFERROR((($C59*s_TR)/up_ind!K59),0)</f>
        <v>26.922374429223737</v>
      </c>
      <c r="M59" s="103">
        <f>IFERROR((($C59*s_TR)/up_ind!L59),0)</f>
        <v>26.922374429223737</v>
      </c>
      <c r="N59" s="103">
        <f>IFERROR((($C59*s_TR)/up_ind!M59),0)</f>
        <v>26.922374429223737</v>
      </c>
      <c r="O59" s="103">
        <f>IFERROR((($C59*s_TR)/up_ind!N59),0)</f>
        <v>21.776197907635403</v>
      </c>
      <c r="P59" s="103">
        <f>IFERROR((($C59*s_TR)/up_ind!O59),0)</f>
        <v>22.813621945693455</v>
      </c>
      <c r="Q59" s="103">
        <f>IFERROR((($C59*s_TR)/up_ind!P59),0)</f>
        <v>23.354564755838641</v>
      </c>
      <c r="R59" s="103">
        <f>IFERROR((($C59*s_TR)/up_ind!Q59),0)</f>
        <v>21.957269293646775</v>
      </c>
      <c r="S59" s="103">
        <f>IFERROR((($C59*s_TR)/up_ind!R59),0)</f>
        <v>22.853270228532711</v>
      </c>
      <c r="T59" s="103">
        <f>IFERROR(IF((($C59*s_TR)/up_ind!C59)&lt;0.01,($C59*s_TR)/up_ind!C59,1-EXP(-(($C59*s_TR)/up_ind!C59))),".")</f>
        <v>1</v>
      </c>
      <c r="U59" s="103">
        <f>IFERROR(IF((($C59*s_TR)/up_ind!D59)&lt;0.01,($C59*s_TR)/up_ind!D59,1-EXP(-(($C59*s_TR)/up_ind!D59))),".")</f>
        <v>1</v>
      </c>
      <c r="V59" s="103">
        <f>IFERROR(IF((($C59*s_TR)/up_ind!E59)&lt;0.01,($C59*s_TR)/up_ind!E59,1-EXP(-(($C59*s_TR)/up_ind!E59))),".")</f>
        <v>1</v>
      </c>
      <c r="W59" s="103">
        <f>IFERROR(IF((($C59*s_TR)/up_ind!F59)&lt;0.01,($C59*s_TR)/up_ind!F59,1-EXP(-(($C59*s_TR)/up_ind!F59))),".")</f>
        <v>0.98932506939931542</v>
      </c>
      <c r="X59" s="103">
        <f>IFERROR(IF((($C59*s_TR)/up_ind!G59)&lt;0.01,($C59*s_TR)/up_ind!G59,1-EXP(-(($C59*s_TR)/up_ind!G59))),".")</f>
        <v>1</v>
      </c>
      <c r="Y59" s="103">
        <f>IFERROR(IF((($C59*s_TR)/up_ind!H59)&lt;0.01,($C59*s_TR)/up_ind!H59,1-EXP(-(($C59*s_TR)/up_ind!H59))),".")</f>
        <v>1</v>
      </c>
      <c r="Z59" s="103">
        <f>IFERROR(IF((($C59*s_TR)/up_ind!I59)&lt;0.01,($C59*s_TR)/up_ind!I59,1-EXP(-(($C59*s_TR)/up_ind!I59))),".")</f>
        <v>0.99999999999796874</v>
      </c>
      <c r="AA59" s="103">
        <f>IFERROR(IF((($C59*s_TR)/up_ind!J59)&lt;0.01,($C59*s_TR)/up_ind!J59,1-EXP(-(($C59*s_TR)/up_ind!J59))),".")</f>
        <v>0.99999999999796874</v>
      </c>
      <c r="AB59" s="103">
        <f>IFERROR(IF((($C59*s_TR)/up_ind!K59)&lt;0.01,($C59*s_TR)/up_ind!K59,1-EXP(-(($C59*s_TR)/up_ind!K59))),".")</f>
        <v>0.99999999999796874</v>
      </c>
      <c r="AC59" s="103">
        <f>IFERROR(IF((($C59*s_TR)/up_ind!L59)&lt;0.01,($C59*s_TR)/up_ind!L59,1-EXP(-(($C59*s_TR)/up_ind!L59))),".")</f>
        <v>0.99999999999796874</v>
      </c>
      <c r="AD59" s="103">
        <f>IFERROR(IF((($C59*s_TR)/up_ind!M59)&lt;0.01,($C59*s_TR)/up_ind!M59,1-EXP(-(($C59*s_TR)/up_ind!M59))),".")</f>
        <v>0.99999999999796874</v>
      </c>
      <c r="AE59" s="103">
        <f>IFERROR(IF((($C59*s_TR)/up_ind!N59)&lt;0.01,($C59*s_TR)/up_ind!N59,1-EXP(-(($C59*s_TR)/up_ind!N59))),".")</f>
        <v>0.99999999965108677</v>
      </c>
      <c r="AF59" s="103">
        <f>IFERROR(IF((($C59*s_TR)/up_ind!O59)&lt;0.01,($C59*s_TR)/up_ind!O59,1-EXP(-(($C59*s_TR)/up_ind!O59))),".")</f>
        <v>0.9999999998763569</v>
      </c>
      <c r="AG59" s="103">
        <f>IFERROR(IF((($C59*s_TR)/up_ind!P59)&lt;0.01,($C59*s_TR)/up_ind!P59,1-EXP(-(($C59*s_TR)/up_ind!P59))),".")</f>
        <v>0.99999999992801514</v>
      </c>
      <c r="AH59" s="103">
        <f>IFERROR(IF((($C59*s_TR)/up_ind!Q59)&lt;0.01,($C59*s_TR)/up_ind!Q59,1-EXP(-(($C59*s_TR)/up_ind!Q59))),".")</f>
        <v>0.99999999970887521</v>
      </c>
      <c r="AI59" s="103">
        <f>IFERROR(IF((($C59*s_TR)/up_ind!R59)&lt;0.01,($C59*s_TR)/up_ind!R59,1-EXP(-(($C59*s_TR)/up_ind!R59))),".")</f>
        <v>0.99999999988116328</v>
      </c>
    </row>
    <row r="60" spans="1:35">
      <c r="A60" s="101" t="s">
        <v>329</v>
      </c>
      <c r="B60" s="107">
        <v>1.9000000000000001E-8</v>
      </c>
      <c r="C60" s="89">
        <v>5</v>
      </c>
      <c r="D60" s="103">
        <f>IFERROR((($C60*s_TR)/up_ind!C60),0)</f>
        <v>6.9932477207878749E-2</v>
      </c>
      <c r="E60" s="103">
        <f>IFERROR((($C60*s_TR)/up_ind!D60),0)</f>
        <v>2.7378988843426308E-2</v>
      </c>
      <c r="F60" s="103">
        <f>IFERROR((($C60*s_TR)/up_ind!E60),0)</f>
        <v>5.5784193151092627E-3</v>
      </c>
      <c r="G60" s="103">
        <f>IFERROR((($C60*s_TR)/up_ind!F60),0)</f>
        <v>8.5486147447536481E-8</v>
      </c>
      <c r="H60" s="103">
        <f>IFERROR((($C60*s_TR)/up_ind!G60),0)</f>
        <v>7.5510982009135461E-2</v>
      </c>
      <c r="I60" s="103">
        <f>IFERROR((($C60*s_TR)/up_ind!H60),0)</f>
        <v>9.7311551537452523E-2</v>
      </c>
      <c r="J60" s="103">
        <f>IFERROR((($C60*s_TR)/up_ind!I60),0)</f>
        <v>0</v>
      </c>
      <c r="K60" s="103">
        <f>IFERROR((($C60*s_TR)/up_ind!J60),0)</f>
        <v>0</v>
      </c>
      <c r="L60" s="103">
        <f>IFERROR((($C60*s_TR)/up_ind!K60),0)</f>
        <v>0</v>
      </c>
      <c r="M60" s="103">
        <f>IFERROR((($C60*s_TR)/up_ind!L60),0)</f>
        <v>0</v>
      </c>
      <c r="N60" s="103">
        <f>IFERROR((($C60*s_TR)/up_ind!M60),0)</f>
        <v>0</v>
      </c>
      <c r="O60" s="103">
        <f>IFERROR((($C60*s_TR)/up_ind!N60),0)</f>
        <v>4.264747780421508E-7</v>
      </c>
      <c r="P60" s="103">
        <f>IFERROR((($C60*s_TR)/up_ind!O60),0)</f>
        <v>4.4021174679917604E-7</v>
      </c>
      <c r="Q60" s="103">
        <f>IFERROR((($C60*s_TR)/up_ind!P60),0)</f>
        <v>4.4303003304005654E-7</v>
      </c>
      <c r="R60" s="103">
        <f>IFERROR((($C60*s_TR)/up_ind!Q60),0)</f>
        <v>4.2184501356627641E-7</v>
      </c>
      <c r="S60" s="103">
        <f>IFERROR((($C60*s_TR)/up_ind!R60),0)</f>
        <v>4.3033027985545004E-7</v>
      </c>
      <c r="T60" s="103">
        <f>IFERROR(IF((($C60*s_TR)/up_ind!C60)&lt;0.01,($C60*s_TR)/up_ind!C60,1-EXP(-(($C60*s_TR)/up_ind!C60))),".")</f>
        <v>6.7543220134382964E-2</v>
      </c>
      <c r="U60" s="103">
        <f>IFERROR(IF((($C60*s_TR)/up_ind!D60)&lt;0.01,($C60*s_TR)/up_ind!D60,1-EXP(-(($C60*s_TR)/up_ind!D60))),".")</f>
        <v>2.7007581632479072E-2</v>
      </c>
      <c r="V60" s="103">
        <f>IFERROR(IF((($C60*s_TR)/up_ind!E60)&lt;0.01,($C60*s_TR)/up_ind!E60,1-EXP(-(($C60*s_TR)/up_ind!E60))),".")</f>
        <v>5.5784193151092627E-3</v>
      </c>
      <c r="W60" s="103">
        <f>IFERROR(IF((($C60*s_TR)/up_ind!F60)&lt;0.01,($C60*s_TR)/up_ind!F60,1-EXP(-(($C60*s_TR)/up_ind!F60))),".")</f>
        <v>8.5486147447536481E-8</v>
      </c>
      <c r="X60" s="103">
        <f>IFERROR(IF((($C60*s_TR)/up_ind!G60)&lt;0.01,($C60*s_TR)/up_ind!G60,1-EXP(-(($C60*s_TR)/up_ind!G60))),".")</f>
        <v>7.2730452804556145E-2</v>
      </c>
      <c r="Y60" s="103">
        <f>IFERROR(IF((($C60*s_TR)/up_ind!H60)&lt;0.01,($C60*s_TR)/up_ind!H60,1-EXP(-(($C60*s_TR)/up_ind!H60))),".")</f>
        <v>9.2726700294664566E-2</v>
      </c>
      <c r="Z60" s="103" t="str">
        <f>IFERROR(IF((($C60*s_TR)/up_ind!I60)&lt;0.01,($C60*s_TR)/up_ind!I60,1-EXP(-(($C60*s_TR)/up_ind!I60))),".")</f>
        <v>.</v>
      </c>
      <c r="AA60" s="103" t="str">
        <f>IFERROR(IF((($C60*s_TR)/up_ind!J60)&lt;0.01,($C60*s_TR)/up_ind!J60,1-EXP(-(($C60*s_TR)/up_ind!J60))),".")</f>
        <v>.</v>
      </c>
      <c r="AB60" s="103" t="str">
        <f>IFERROR(IF((($C60*s_TR)/up_ind!K60)&lt;0.01,($C60*s_TR)/up_ind!K60,1-EXP(-(($C60*s_TR)/up_ind!K60))),".")</f>
        <v>.</v>
      </c>
      <c r="AC60" s="103" t="str">
        <f>IFERROR(IF((($C60*s_TR)/up_ind!L60)&lt;0.01,($C60*s_TR)/up_ind!L60,1-EXP(-(($C60*s_TR)/up_ind!L60))),".")</f>
        <v>.</v>
      </c>
      <c r="AD60" s="103" t="str">
        <f>IFERROR(IF((($C60*s_TR)/up_ind!M60)&lt;0.01,($C60*s_TR)/up_ind!M60,1-EXP(-(($C60*s_TR)/up_ind!M60))),".")</f>
        <v>.</v>
      </c>
      <c r="AE60" s="103">
        <f>IFERROR(IF((($C60*s_TR)/up_ind!N60)&lt;0.01,($C60*s_TR)/up_ind!N60,1-EXP(-(($C60*s_TR)/up_ind!N60))),".")</f>
        <v>4.264747780421508E-7</v>
      </c>
      <c r="AF60" s="103">
        <f>IFERROR(IF((($C60*s_TR)/up_ind!O60)&lt;0.01,($C60*s_TR)/up_ind!O60,1-EXP(-(($C60*s_TR)/up_ind!O60))),".")</f>
        <v>4.4021174679917604E-7</v>
      </c>
      <c r="AG60" s="103">
        <f>IFERROR(IF((($C60*s_TR)/up_ind!P60)&lt;0.01,($C60*s_TR)/up_ind!P60,1-EXP(-(($C60*s_TR)/up_ind!P60))),".")</f>
        <v>4.4303003304005654E-7</v>
      </c>
      <c r="AH60" s="103">
        <f>IFERROR(IF((($C60*s_TR)/up_ind!Q60)&lt;0.01,($C60*s_TR)/up_ind!Q60,1-EXP(-(($C60*s_TR)/up_ind!Q60))),".")</f>
        <v>4.2184501356627641E-7</v>
      </c>
      <c r="AI60" s="103">
        <f>IFERROR(IF((($C60*s_TR)/up_ind!R60)&lt;0.01,($C60*s_TR)/up_ind!R60,1-EXP(-(($C60*s_TR)/up_ind!R60))),".")</f>
        <v>4.3033027985545004E-7</v>
      </c>
    </row>
    <row r="61" spans="1:35">
      <c r="A61" s="101" t="s">
        <v>330</v>
      </c>
      <c r="B61" s="106">
        <v>1</v>
      </c>
      <c r="C61" s="89">
        <v>5</v>
      </c>
      <c r="D61" s="103">
        <f>IFERROR((($C61*s_TR)/up_ind!C61),0)</f>
        <v>3680656.695151513</v>
      </c>
      <c r="E61" s="103">
        <f>IFERROR((($C61*s_TR)/up_ind!D61),0)</f>
        <v>1440999.4128119107</v>
      </c>
      <c r="F61" s="103">
        <f>IFERROR((($C61*s_TR)/up_ind!E61),0)</f>
        <v>293601.01658469799</v>
      </c>
      <c r="G61" s="103">
        <f>IFERROR((($C61*s_TR)/up_ind!F61),0)</f>
        <v>4.3970737119148922</v>
      </c>
      <c r="H61" s="103">
        <f>IFERROR((($C61*s_TR)/up_ind!G61),0)</f>
        <v>3974262.1088099228</v>
      </c>
      <c r="I61" s="103">
        <f>IFERROR((($C61*s_TR)/up_ind!H61),0)</f>
        <v>5121660.5050371364</v>
      </c>
      <c r="J61" s="103">
        <f>IFERROR((($C61*s_TR)/up_ind!I61),0)</f>
        <v>24.410958904109581</v>
      </c>
      <c r="K61" s="103">
        <f>IFERROR((($C61*s_TR)/up_ind!J61),0)</f>
        <v>24.410958904109581</v>
      </c>
      <c r="L61" s="103">
        <f>IFERROR((($C61*s_TR)/up_ind!K61),0)</f>
        <v>24.410958904109581</v>
      </c>
      <c r="M61" s="103">
        <f>IFERROR((($C61*s_TR)/up_ind!L61),0)</f>
        <v>24.410958904109581</v>
      </c>
      <c r="N61" s="103">
        <f>IFERROR((($C61*s_TR)/up_ind!M61),0)</f>
        <v>24.410958904109581</v>
      </c>
      <c r="O61" s="103">
        <f>IFERROR((($C61*s_TR)/up_ind!N61),0)</f>
        <v>23.509947096332954</v>
      </c>
      <c r="P61" s="103">
        <f>IFERROR((($C61*s_TR)/up_ind!O61),0)</f>
        <v>23.515376137010524</v>
      </c>
      <c r="Q61" s="103">
        <f>IFERROR((($C61*s_TR)/up_ind!P61),0)</f>
        <v>23.359454447568329</v>
      </c>
      <c r="R61" s="103">
        <f>IFERROR((($C61*s_TR)/up_ind!Q61),0)</f>
        <v>23.724439150287857</v>
      </c>
      <c r="S61" s="103">
        <f>IFERROR((($C61*s_TR)/up_ind!R61),0)</f>
        <v>22.134509712870525</v>
      </c>
      <c r="T61" s="103">
        <f>IFERROR(IF((($C61*s_TR)/up_ind!C61)&lt;0.01,($C61*s_TR)/up_ind!C61,1-EXP(-(($C61*s_TR)/up_ind!C61))),".")</f>
        <v>1</v>
      </c>
      <c r="U61" s="103">
        <f>IFERROR(IF((($C61*s_TR)/up_ind!D61)&lt;0.01,($C61*s_TR)/up_ind!D61,1-EXP(-(($C61*s_TR)/up_ind!D61))),".")</f>
        <v>1</v>
      </c>
      <c r="V61" s="103">
        <f>IFERROR(IF((($C61*s_TR)/up_ind!E61)&lt;0.01,($C61*s_TR)/up_ind!E61,1-EXP(-(($C61*s_TR)/up_ind!E61))),".")</f>
        <v>1</v>
      </c>
      <c r="W61" s="103">
        <f>IFERROR(IF((($C61*s_TR)/up_ind!F61)&lt;0.01,($C61*s_TR)/up_ind!F61,1-EXP(-(($C61*s_TR)/up_ind!F61))),".")</f>
        <v>0.98768668044571906</v>
      </c>
      <c r="X61" s="103">
        <f>IFERROR(IF((($C61*s_TR)/up_ind!G61)&lt;0.01,($C61*s_TR)/up_ind!G61,1-EXP(-(($C61*s_TR)/up_ind!G61))),".")</f>
        <v>1</v>
      </c>
      <c r="Y61" s="103">
        <f>IFERROR(IF((($C61*s_TR)/up_ind!H61)&lt;0.01,($C61*s_TR)/up_ind!H61,1-EXP(-(($C61*s_TR)/up_ind!H61))),".")</f>
        <v>1</v>
      </c>
      <c r="Z61" s="103">
        <f>IFERROR(IF((($C61*s_TR)/up_ind!I61)&lt;0.01,($C61*s_TR)/up_ind!I61,1-EXP(-(($C61*s_TR)/up_ind!I61))),".")</f>
        <v>0.99999999997497035</v>
      </c>
      <c r="AA61" s="103">
        <f>IFERROR(IF((($C61*s_TR)/up_ind!J61)&lt;0.01,($C61*s_TR)/up_ind!J61,1-EXP(-(($C61*s_TR)/up_ind!J61))),".")</f>
        <v>0.99999999997497035</v>
      </c>
      <c r="AB61" s="103">
        <f>IFERROR(IF((($C61*s_TR)/up_ind!K61)&lt;0.01,($C61*s_TR)/up_ind!K61,1-EXP(-(($C61*s_TR)/up_ind!K61))),".")</f>
        <v>0.99999999997497035</v>
      </c>
      <c r="AC61" s="103">
        <f>IFERROR(IF((($C61*s_TR)/up_ind!L61)&lt;0.01,($C61*s_TR)/up_ind!L61,1-EXP(-(($C61*s_TR)/up_ind!L61))),".")</f>
        <v>0.99999999997497035</v>
      </c>
      <c r="AD61" s="103">
        <f>IFERROR(IF((($C61*s_TR)/up_ind!M61)&lt;0.01,($C61*s_TR)/up_ind!M61,1-EXP(-(($C61*s_TR)/up_ind!M61))),".")</f>
        <v>0.99999999997497035</v>
      </c>
      <c r="AE61" s="103">
        <f>IFERROR(IF((($C61*s_TR)/up_ind!N61)&lt;0.01,($C61*s_TR)/up_ind!N61,1-EXP(-(($C61*s_TR)/up_ind!N61))),".")</f>
        <v>0.99999999993837463</v>
      </c>
      <c r="AF61" s="103">
        <f>IFERROR(IF((($C61*s_TR)/up_ind!O61)&lt;0.01,($C61*s_TR)/up_ind!O61,1-EXP(-(($C61*s_TR)/up_ind!O61))),".")</f>
        <v>0.99999999993870825</v>
      </c>
      <c r="AG61" s="103">
        <f>IFERROR(IF((($C61*s_TR)/up_ind!P61)&lt;0.01,($C61*s_TR)/up_ind!P61,1-EXP(-(($C61*s_TR)/up_ind!P61))),".")</f>
        <v>0.99999999992836619</v>
      </c>
      <c r="AH61" s="103">
        <f>IFERROR(IF((($C61*s_TR)/up_ind!Q61)&lt;0.01,($C61*s_TR)/up_ind!Q61,1-EXP(-(($C61*s_TR)/up_ind!Q61))),".")</f>
        <v>0.99999999995027133</v>
      </c>
      <c r="AI61" s="103">
        <f>IFERROR(IF((($C61*s_TR)/up_ind!R61)&lt;0.01,($C61*s_TR)/up_ind!R61,1-EXP(-(($C61*s_TR)/up_ind!R61))),".")</f>
        <v>0.99999999975616016</v>
      </c>
    </row>
    <row r="62" spans="1:35">
      <c r="A62" s="101" t="s">
        <v>331</v>
      </c>
      <c r="B62" s="106">
        <v>1.339E-6</v>
      </c>
      <c r="C62" s="89">
        <v>5</v>
      </c>
      <c r="D62" s="103">
        <f>IFERROR((($C62*s_TR)/up_ind!C62),0)</f>
        <v>4.9283993148078764</v>
      </c>
      <c r="E62" s="103">
        <f>IFERROR((($C62*s_TR)/up_ind!D62),0)</f>
        <v>1.9294982137551484</v>
      </c>
      <c r="F62" s="103">
        <f>IFERROR((($C62*s_TR)/up_ind!E62),0)</f>
        <v>0.39313176120691062</v>
      </c>
      <c r="G62" s="103">
        <f>IFERROR((($C62*s_TR)/up_ind!F62),0)</f>
        <v>6.2929931216483365E-6</v>
      </c>
      <c r="H62" s="103">
        <f>IFERROR((($C62*s_TR)/up_ind!G62),0)</f>
        <v>5.321537369007908</v>
      </c>
      <c r="I62" s="103">
        <f>IFERROR((($C62*s_TR)/up_ind!H62),0)</f>
        <v>6.857903821556147</v>
      </c>
      <c r="J62" s="103">
        <f>IFERROR((($C62*s_TR)/up_ind!I62),0)</f>
        <v>3.6587105022831049E-5</v>
      </c>
      <c r="K62" s="103">
        <f>IFERROR((($C62*s_TR)/up_ind!J62),0)</f>
        <v>3.6587105022831049E-5</v>
      </c>
      <c r="L62" s="103">
        <f>IFERROR((($C62*s_TR)/up_ind!K62),0)</f>
        <v>3.6587105022831049E-5</v>
      </c>
      <c r="M62" s="103">
        <f>IFERROR((($C62*s_TR)/up_ind!L62),0)</f>
        <v>3.6587105022831049E-5</v>
      </c>
      <c r="N62" s="103">
        <f>IFERROR((($C62*s_TR)/up_ind!M62),0)</f>
        <v>3.6587105022831049E-5</v>
      </c>
      <c r="O62" s="103">
        <f>IFERROR((($C62*s_TR)/up_ind!N62),0)</f>
        <v>3.2540746535978574E-5</v>
      </c>
      <c r="P62" s="103">
        <f>IFERROR((($C62*s_TR)/up_ind!O62),0)</f>
        <v>3.0717751141552492E-5</v>
      </c>
      <c r="Q62" s="103">
        <f>IFERROR((($C62*s_TR)/up_ind!P62),0)</f>
        <v>3.0366289458010716E-5</v>
      </c>
      <c r="R62" s="103">
        <f>IFERROR((($C62*s_TR)/up_ind!Q62),0)</f>
        <v>3.0611401871994411E-5</v>
      </c>
      <c r="S62" s="103">
        <f>IFERROR((($C62*s_TR)/up_ind!R62),0)</f>
        <v>3.1678413076566717E-5</v>
      </c>
      <c r="T62" s="103">
        <f>IFERROR(IF((($C62*s_TR)/up_ind!C62)&lt;0.01,($C62*s_TR)/up_ind!C62,1-EXP(-(($C62*s_TR)/up_ind!C62))),".")</f>
        <v>0.99276192009904018</v>
      </c>
      <c r="U62" s="103">
        <f>IFERROR(IF((($C62*s_TR)/up_ind!D62)&lt;0.01,($C62*s_TR)/up_ind!D62,1-EXP(-(($C62*s_TR)/up_ind!D62))),".")</f>
        <v>0.85477894987046388</v>
      </c>
      <c r="V62" s="103">
        <f>IFERROR(IF((($C62*s_TR)/up_ind!E62)&lt;0.01,($C62*s_TR)/up_ind!E62,1-EXP(-(($C62*s_TR)/up_ind!E62))),".")</f>
        <v>0.32506018915701318</v>
      </c>
      <c r="W62" s="103">
        <f>IFERROR(IF((($C62*s_TR)/up_ind!F62)&lt;0.01,($C62*s_TR)/up_ind!F62,1-EXP(-(($C62*s_TR)/up_ind!F62))),".")</f>
        <v>6.2929931216483365E-6</v>
      </c>
      <c r="X62" s="103">
        <f>IFERROR(IF((($C62*s_TR)/up_ind!G62)&lt;0.01,($C62*s_TR)/up_ind!G62,1-EXP(-(($C62*s_TR)/up_ind!G62))),".")</f>
        <v>0.99511476246364272</v>
      </c>
      <c r="Y62" s="103">
        <f>IFERROR(IF((($C62*s_TR)/up_ind!H62)&lt;0.01,($C62*s_TR)/up_ind!H62,1-EXP(-(($C62*s_TR)/up_ind!H62))),".")</f>
        <v>0.99894888505054114</v>
      </c>
      <c r="Z62" s="103">
        <f>IFERROR(IF((($C62*s_TR)/up_ind!I62)&lt;0.01,($C62*s_TR)/up_ind!I62,1-EXP(-(($C62*s_TR)/up_ind!I62))),".")</f>
        <v>3.6587105022831049E-5</v>
      </c>
      <c r="AA62" s="103">
        <f>IFERROR(IF((($C62*s_TR)/up_ind!J62)&lt;0.01,($C62*s_TR)/up_ind!J62,1-EXP(-(($C62*s_TR)/up_ind!J62))),".")</f>
        <v>3.6587105022831049E-5</v>
      </c>
      <c r="AB62" s="103">
        <f>IFERROR(IF((($C62*s_TR)/up_ind!K62)&lt;0.01,($C62*s_TR)/up_ind!K62,1-EXP(-(($C62*s_TR)/up_ind!K62))),".")</f>
        <v>3.6587105022831049E-5</v>
      </c>
      <c r="AC62" s="103">
        <f>IFERROR(IF((($C62*s_TR)/up_ind!L62)&lt;0.01,($C62*s_TR)/up_ind!L62,1-EXP(-(($C62*s_TR)/up_ind!L62))),".")</f>
        <v>3.6587105022831049E-5</v>
      </c>
      <c r="AD62" s="103">
        <f>IFERROR(IF((($C62*s_TR)/up_ind!M62)&lt;0.01,($C62*s_TR)/up_ind!M62,1-EXP(-(($C62*s_TR)/up_ind!M62))),".")</f>
        <v>3.6587105022831049E-5</v>
      </c>
      <c r="AE62" s="103">
        <f>IFERROR(IF((($C62*s_TR)/up_ind!N62)&lt;0.01,($C62*s_TR)/up_ind!N62,1-EXP(-(($C62*s_TR)/up_ind!N62))),".")</f>
        <v>3.2540746535978574E-5</v>
      </c>
      <c r="AF62" s="103">
        <f>IFERROR(IF((($C62*s_TR)/up_ind!O62)&lt;0.01,($C62*s_TR)/up_ind!O62,1-EXP(-(($C62*s_TR)/up_ind!O62))),".")</f>
        <v>3.0717751141552492E-5</v>
      </c>
      <c r="AG62" s="103">
        <f>IFERROR(IF((($C62*s_TR)/up_ind!P62)&lt;0.01,($C62*s_TR)/up_ind!P62,1-EXP(-(($C62*s_TR)/up_ind!P62))),".")</f>
        <v>3.0366289458010716E-5</v>
      </c>
      <c r="AH62" s="103">
        <f>IFERROR(IF((($C62*s_TR)/up_ind!Q62)&lt;0.01,($C62*s_TR)/up_ind!Q62,1-EXP(-(($C62*s_TR)/up_ind!Q62))),".")</f>
        <v>3.0611401871994411E-5</v>
      </c>
      <c r="AI62" s="103">
        <f>IFERROR(IF((($C62*s_TR)/up_ind!R62)&lt;0.01,($C62*s_TR)/up_ind!R62,1-EXP(-(($C62*s_TR)/up_ind!R62))),".")</f>
        <v>3.1678413076566717E-5</v>
      </c>
    </row>
    <row r="63" spans="1:35">
      <c r="A63" s="98" t="s">
        <v>48</v>
      </c>
      <c r="B63" s="98" t="s">
        <v>24</v>
      </c>
      <c r="C63" s="89">
        <v>5</v>
      </c>
      <c r="D63" s="99">
        <f>SUM(D64:D76)</f>
        <v>29445258.559543889</v>
      </c>
      <c r="E63" s="99">
        <f t="shared" ref="E63:S63" si="6">SUM(E64:E76)</f>
        <v>11527997.25937249</v>
      </c>
      <c r="F63" s="99">
        <f t="shared" si="6"/>
        <v>2348808.5313877645</v>
      </c>
      <c r="G63" s="99">
        <f t="shared" si="6"/>
        <v>36.017326321086898</v>
      </c>
      <c r="H63" s="99">
        <f t="shared" si="6"/>
        <v>31794103.108257979</v>
      </c>
      <c r="I63" s="99">
        <f t="shared" si="6"/>
        <v>40973291.836242706</v>
      </c>
      <c r="J63" s="99">
        <f t="shared" si="6"/>
        <v>205.10301005114397</v>
      </c>
      <c r="K63" s="99">
        <f t="shared" si="6"/>
        <v>205.10301005114397</v>
      </c>
      <c r="L63" s="99">
        <f t="shared" si="6"/>
        <v>205.10301005114397</v>
      </c>
      <c r="M63" s="99">
        <f t="shared" si="6"/>
        <v>205.10301005114397</v>
      </c>
      <c r="N63" s="99">
        <f t="shared" si="6"/>
        <v>205.10301005114397</v>
      </c>
      <c r="O63" s="99">
        <f t="shared" si="6"/>
        <v>185.65745950012382</v>
      </c>
      <c r="P63" s="99">
        <f t="shared" si="6"/>
        <v>187.22546477976996</v>
      </c>
      <c r="Q63" s="99">
        <f t="shared" si="6"/>
        <v>187.01231797165204</v>
      </c>
      <c r="R63" s="99">
        <f t="shared" si="6"/>
        <v>184.44671018990007</v>
      </c>
      <c r="S63" s="99">
        <f t="shared" si="6"/>
        <v>181.30827716748448</v>
      </c>
      <c r="T63" s="100">
        <f>IFERROR(IF(D63&lt;0.01,D63,1-EXP(-(D63))),".")</f>
        <v>1</v>
      </c>
      <c r="U63" s="100">
        <f t="shared" ref="U63:AI63" si="7">IFERROR(IF(E63&lt;0.01,E63,1-EXP(-(E63))),".")</f>
        <v>1</v>
      </c>
      <c r="V63" s="100">
        <f t="shared" si="7"/>
        <v>1</v>
      </c>
      <c r="W63" s="100">
        <f t="shared" si="7"/>
        <v>0.99999999999999978</v>
      </c>
      <c r="X63" s="100">
        <f t="shared" si="7"/>
        <v>1</v>
      </c>
      <c r="Y63" s="100">
        <f t="shared" si="7"/>
        <v>1</v>
      </c>
      <c r="Z63" s="100">
        <f t="shared" si="7"/>
        <v>1</v>
      </c>
      <c r="AA63" s="100">
        <f t="shared" si="7"/>
        <v>1</v>
      </c>
      <c r="AB63" s="100">
        <f t="shared" si="7"/>
        <v>1</v>
      </c>
      <c r="AC63" s="100">
        <f t="shared" si="7"/>
        <v>1</v>
      </c>
      <c r="AD63" s="100">
        <f t="shared" si="7"/>
        <v>1</v>
      </c>
      <c r="AE63" s="100">
        <f t="shared" si="7"/>
        <v>1</v>
      </c>
      <c r="AF63" s="100">
        <f t="shared" si="7"/>
        <v>1</v>
      </c>
      <c r="AG63" s="100">
        <f t="shared" si="7"/>
        <v>1</v>
      </c>
      <c r="AH63" s="100">
        <f t="shared" si="7"/>
        <v>1</v>
      </c>
      <c r="AI63" s="100">
        <f t="shared" si="7"/>
        <v>1</v>
      </c>
    </row>
    <row r="64" spans="1:35">
      <c r="A64" s="101" t="s">
        <v>319</v>
      </c>
      <c r="B64" s="106">
        <v>1</v>
      </c>
      <c r="C64" s="89">
        <v>5</v>
      </c>
      <c r="D64" s="103">
        <f>IFERROR((($C64*s_TR)/up_ind!C64),0)</f>
        <v>3680656.695151513</v>
      </c>
      <c r="E64" s="103">
        <f>IFERROR((($C64*s_TR)/up_ind!D64),0)</f>
        <v>1440999.4128119107</v>
      </c>
      <c r="F64" s="103">
        <f>IFERROR((($C64*s_TR)/up_ind!E64),0)</f>
        <v>293601.01658469799</v>
      </c>
      <c r="G64" s="103">
        <f>IFERROR((($C64*s_TR)/up_ind!F64),0)</f>
        <v>4.3967334338068662</v>
      </c>
      <c r="H64" s="103">
        <f>IFERROR((($C64*s_TR)/up_ind!G64),0)</f>
        <v>3974262.1084696446</v>
      </c>
      <c r="I64" s="103">
        <f>IFERROR((($C64*s_TR)/up_ind!H64),0)</f>
        <v>5121660.5046968572</v>
      </c>
      <c r="J64" s="103">
        <f>IFERROR((($C64*s_TR)/up_ind!I64),0)</f>
        <v>25.089041095890408</v>
      </c>
      <c r="K64" s="103">
        <f>IFERROR((($C64*s_TR)/up_ind!J64),0)</f>
        <v>25.089041095890408</v>
      </c>
      <c r="L64" s="103">
        <f>IFERROR((($C64*s_TR)/up_ind!K64),0)</f>
        <v>25.089041095890408</v>
      </c>
      <c r="M64" s="103">
        <f>IFERROR((($C64*s_TR)/up_ind!L64),0)</f>
        <v>25.089041095890408</v>
      </c>
      <c r="N64" s="103">
        <f>IFERROR((($C64*s_TR)/up_ind!M64),0)</f>
        <v>25.089041095890408</v>
      </c>
      <c r="O64" s="103">
        <f>IFERROR((($C64*s_TR)/up_ind!N64),0)</f>
        <v>23.687214611872136</v>
      </c>
      <c r="P64" s="103">
        <f>IFERROR((($C64*s_TR)/up_ind!O64),0)</f>
        <v>23.59450891428904</v>
      </c>
      <c r="Q64" s="103">
        <f>IFERROR((($C64*s_TR)/up_ind!P64),0)</f>
        <v>23.404814841377988</v>
      </c>
      <c r="R64" s="103">
        <f>IFERROR((($C64*s_TR)/up_ind!Q64),0)</f>
        <v>23.100284311191515</v>
      </c>
      <c r="S64" s="103">
        <f>IFERROR((($C64*s_TR)/up_ind!R64),0)</f>
        <v>22.1327967806841</v>
      </c>
      <c r="T64" s="103">
        <f>IFERROR(IF((($C64*s_TR)/up_ind!C64)&lt;0.01,($C64*s_TR)/up_ind!C64,1-EXP(-(($C64*s_TR)/up_ind!C64))),".")</f>
        <v>1</v>
      </c>
      <c r="U64" s="103">
        <f>IFERROR(IF((($C64*s_TR)/up_ind!D64)&lt;0.01,($C64*s_TR)/up_ind!D64,1-EXP(-(($C64*s_TR)/up_ind!D64))),".")</f>
        <v>1</v>
      </c>
      <c r="V64" s="103">
        <f>IFERROR(IF((($C64*s_TR)/up_ind!E64)&lt;0.01,($C64*s_TR)/up_ind!E64,1-EXP(-(($C64*s_TR)/up_ind!E64))),".")</f>
        <v>1</v>
      </c>
      <c r="W64" s="103">
        <f>IFERROR(IF((($C64*s_TR)/up_ind!F64)&lt;0.01,($C64*s_TR)/up_ind!F64,1-EXP(-(($C64*s_TR)/up_ind!F64))),".")</f>
        <v>0.98768248977968209</v>
      </c>
      <c r="X64" s="103">
        <f>IFERROR(IF((($C64*s_TR)/up_ind!G64)&lt;0.01,($C64*s_TR)/up_ind!G64,1-EXP(-(($C64*s_TR)/up_ind!G64))),".")</f>
        <v>1</v>
      </c>
      <c r="Y64" s="103">
        <f>IFERROR(IF((($C64*s_TR)/up_ind!H64)&lt;0.01,($C64*s_TR)/up_ind!H64,1-EXP(-(($C64*s_TR)/up_ind!H64))),".")</f>
        <v>1</v>
      </c>
      <c r="Z64" s="103">
        <f>IFERROR(IF((($C64*s_TR)/up_ind!I64)&lt;0.01,($C64*s_TR)/up_ind!I64,1-EXP(-(($C64*s_TR)/up_ind!I64))),".")</f>
        <v>0.99999999998729516</v>
      </c>
      <c r="AA64" s="103">
        <f>IFERROR(IF((($C64*s_TR)/up_ind!J64)&lt;0.01,($C64*s_TR)/up_ind!J64,1-EXP(-(($C64*s_TR)/up_ind!J64))),".")</f>
        <v>0.99999999998729516</v>
      </c>
      <c r="AB64" s="103">
        <f>IFERROR(IF((($C64*s_TR)/up_ind!K64)&lt;0.01,($C64*s_TR)/up_ind!K64,1-EXP(-(($C64*s_TR)/up_ind!K64))),".")</f>
        <v>0.99999999998729516</v>
      </c>
      <c r="AC64" s="103">
        <f>IFERROR(IF((($C64*s_TR)/up_ind!L64)&lt;0.01,($C64*s_TR)/up_ind!L64,1-EXP(-(($C64*s_TR)/up_ind!L64))),".")</f>
        <v>0.99999999998729516</v>
      </c>
      <c r="AD64" s="103">
        <f>IFERROR(IF((($C64*s_TR)/up_ind!M64)&lt;0.01,($C64*s_TR)/up_ind!M64,1-EXP(-(($C64*s_TR)/up_ind!M64))),".")</f>
        <v>0.99999999998729516</v>
      </c>
      <c r="AE64" s="103">
        <f>IFERROR(IF((($C64*s_TR)/up_ind!N64)&lt;0.01,($C64*s_TR)/up_ind!N64,1-EXP(-(($C64*s_TR)/up_ind!N64))),".")</f>
        <v>0.99999999994838529</v>
      </c>
      <c r="AF64" s="103">
        <f>IFERROR(IF((($C64*s_TR)/up_ind!O64)&lt;0.01,($C64*s_TR)/up_ind!O64,1-EXP(-(($C64*s_TR)/up_ind!O64))),".")</f>
        <v>0.99999999994337152</v>
      </c>
      <c r="AG64" s="103">
        <f>IFERROR(IF((($C64*s_TR)/up_ind!P64)&lt;0.01,($C64*s_TR)/up_ind!P64,1-EXP(-(($C64*s_TR)/up_ind!P64))),".")</f>
        <v>0.99999999993154298</v>
      </c>
      <c r="AH64" s="103">
        <f>IFERROR(IF((($C64*s_TR)/up_ind!Q64)&lt;0.01,($C64*s_TR)/up_ind!Q64,1-EXP(-(($C64*s_TR)/up_ind!Q64))),".")</f>
        <v>0.99999999990717303</v>
      </c>
      <c r="AI64" s="103">
        <f>IFERROR(IF((($C64*s_TR)/up_ind!R64)&lt;0.01,($C64*s_TR)/up_ind!R64,1-EXP(-(($C64*s_TR)/up_ind!R64))),".")</f>
        <v>0.99999999975574216</v>
      </c>
    </row>
    <row r="65" spans="1:35">
      <c r="A65" s="101" t="s">
        <v>320</v>
      </c>
      <c r="B65" s="106">
        <v>1</v>
      </c>
      <c r="C65" s="89">
        <v>5</v>
      </c>
      <c r="D65" s="103">
        <f>IFERROR((($C65*s_TR)/up_ind!C65),0)</f>
        <v>3680656.695151513</v>
      </c>
      <c r="E65" s="103">
        <f>IFERROR((($C65*s_TR)/up_ind!D65),0)</f>
        <v>1440999.4128119107</v>
      </c>
      <c r="F65" s="103">
        <f>IFERROR((($C65*s_TR)/up_ind!E65),0)</f>
        <v>293601.01658469799</v>
      </c>
      <c r="G65" s="103">
        <f>IFERROR((($C65*s_TR)/up_ind!F65),0)</f>
        <v>4.4900887327438603</v>
      </c>
      <c r="H65" s="103">
        <f>IFERROR((($C65*s_TR)/up_ind!G65),0)</f>
        <v>3974262.201824944</v>
      </c>
      <c r="I65" s="103">
        <f>IFERROR((($C65*s_TR)/up_ind!H65),0)</f>
        <v>5121660.5980521571</v>
      </c>
      <c r="J65" s="103">
        <f>IFERROR((($C65*s_TR)/up_ind!I65),0)</f>
        <v>24.360730593607311</v>
      </c>
      <c r="K65" s="103">
        <f>IFERROR((($C65*s_TR)/up_ind!J65),0)</f>
        <v>24.360730593607311</v>
      </c>
      <c r="L65" s="103">
        <f>IFERROR((($C65*s_TR)/up_ind!K65),0)</f>
        <v>24.360730593607311</v>
      </c>
      <c r="M65" s="103">
        <f>IFERROR((($C65*s_TR)/up_ind!L65),0)</f>
        <v>24.360730593607311</v>
      </c>
      <c r="N65" s="103">
        <f>IFERROR((($C65*s_TR)/up_ind!M65),0)</f>
        <v>24.360730593607311</v>
      </c>
      <c r="O65" s="103">
        <f>IFERROR((($C65*s_TR)/up_ind!N65),0)</f>
        <v>22.602739726027394</v>
      </c>
      <c r="P65" s="103">
        <f>IFERROR((($C65*s_TR)/up_ind!O65),0)</f>
        <v>22.602739726027394</v>
      </c>
      <c r="Q65" s="103">
        <f>IFERROR((($C65*s_TR)/up_ind!P65),0)</f>
        <v>22.602739726027394</v>
      </c>
      <c r="R65" s="103">
        <f>IFERROR((($C65*s_TR)/up_ind!Q65),0)</f>
        <v>22.602739726027394</v>
      </c>
      <c r="S65" s="103">
        <f>IFERROR((($C65*s_TR)/up_ind!R65),0)</f>
        <v>22.602739726027394</v>
      </c>
      <c r="T65" s="103">
        <f>IFERROR(IF((($C65*s_TR)/up_ind!C65)&lt;0.01,($C65*s_TR)/up_ind!C65,1-EXP(-(($C65*s_TR)/up_ind!C65))),".")</f>
        <v>1</v>
      </c>
      <c r="U65" s="103">
        <f>IFERROR(IF((($C65*s_TR)/up_ind!D65)&lt;0.01,($C65*s_TR)/up_ind!D65,1-EXP(-(($C65*s_TR)/up_ind!D65))),".")</f>
        <v>1</v>
      </c>
      <c r="V65" s="103">
        <f>IFERROR(IF((($C65*s_TR)/up_ind!E65)&lt;0.01,($C65*s_TR)/up_ind!E65,1-EXP(-(($C65*s_TR)/up_ind!E65))),".")</f>
        <v>1</v>
      </c>
      <c r="W65" s="103">
        <f>IFERROR(IF((($C65*s_TR)/up_ind!F65)&lt;0.01,($C65*s_TR)/up_ind!F65,1-EXP(-(($C65*s_TR)/up_ind!F65))),".")</f>
        <v>0.98878035178475243</v>
      </c>
      <c r="X65" s="103">
        <f>IFERROR(IF((($C65*s_TR)/up_ind!G65)&lt;0.01,($C65*s_TR)/up_ind!G65,1-EXP(-(($C65*s_TR)/up_ind!G65))),".")</f>
        <v>1</v>
      </c>
      <c r="Y65" s="103">
        <f>IFERROR(IF((($C65*s_TR)/up_ind!H65)&lt;0.01,($C65*s_TR)/up_ind!H65,1-EXP(-(($C65*s_TR)/up_ind!H65))),".")</f>
        <v>1</v>
      </c>
      <c r="Z65" s="103">
        <f>IFERROR(IF((($C65*s_TR)/up_ind!I65)&lt;0.01,($C65*s_TR)/up_ind!I65,1-EXP(-(($C65*s_TR)/up_ind!I65))),".")</f>
        <v>0.99999999997368105</v>
      </c>
      <c r="AA65" s="103">
        <f>IFERROR(IF((($C65*s_TR)/up_ind!J65)&lt;0.01,($C65*s_TR)/up_ind!J65,1-EXP(-(($C65*s_TR)/up_ind!J65))),".")</f>
        <v>0.99999999997368105</v>
      </c>
      <c r="AB65" s="103">
        <f>IFERROR(IF((($C65*s_TR)/up_ind!K65)&lt;0.01,($C65*s_TR)/up_ind!K65,1-EXP(-(($C65*s_TR)/up_ind!K65))),".")</f>
        <v>0.99999999997368105</v>
      </c>
      <c r="AC65" s="103">
        <f>IFERROR(IF((($C65*s_TR)/up_ind!L65)&lt;0.01,($C65*s_TR)/up_ind!L65,1-EXP(-(($C65*s_TR)/up_ind!L65))),".")</f>
        <v>0.99999999997368105</v>
      </c>
      <c r="AD65" s="103">
        <f>IFERROR(IF((($C65*s_TR)/up_ind!M65)&lt;0.01,($C65*s_TR)/up_ind!M65,1-EXP(-(($C65*s_TR)/up_ind!M65))),".")</f>
        <v>0.99999999997368105</v>
      </c>
      <c r="AE65" s="103">
        <f>IFERROR(IF((($C65*s_TR)/up_ind!N65)&lt;0.01,($C65*s_TR)/up_ind!N65,1-EXP(-(($C65*s_TR)/up_ind!N65))),".")</f>
        <v>0.99999999984732957</v>
      </c>
      <c r="AF65" s="103">
        <f>IFERROR(IF((($C65*s_TR)/up_ind!O65)&lt;0.01,($C65*s_TR)/up_ind!O65,1-EXP(-(($C65*s_TR)/up_ind!O65))),".")</f>
        <v>0.99999999984732957</v>
      </c>
      <c r="AG65" s="103">
        <f>IFERROR(IF((($C65*s_TR)/up_ind!P65)&lt;0.01,($C65*s_TR)/up_ind!P65,1-EXP(-(($C65*s_TR)/up_ind!P65))),".")</f>
        <v>0.99999999984732957</v>
      </c>
      <c r="AH65" s="103">
        <f>IFERROR(IF((($C65*s_TR)/up_ind!Q65)&lt;0.01,($C65*s_TR)/up_ind!Q65,1-EXP(-(($C65*s_TR)/up_ind!Q65))),".")</f>
        <v>0.99999999984732957</v>
      </c>
      <c r="AI65" s="103">
        <f>IFERROR(IF((($C65*s_TR)/up_ind!R65)&lt;0.01,($C65*s_TR)/up_ind!R65,1-EXP(-(($C65*s_TR)/up_ind!R65))),".")</f>
        <v>0.99999999984732957</v>
      </c>
    </row>
    <row r="66" spans="1:35">
      <c r="A66" s="101" t="s">
        <v>321</v>
      </c>
      <c r="B66" s="106">
        <v>0.99980000000000002</v>
      </c>
      <c r="C66" s="89">
        <v>5</v>
      </c>
      <c r="D66" s="103">
        <f>IFERROR((($C66*s_TR)/up_ind!C66),0)</f>
        <v>3679920.5638124831</v>
      </c>
      <c r="E66" s="103">
        <f>IFERROR((($C66*s_TR)/up_ind!D66),0)</f>
        <v>1440711.2129293485</v>
      </c>
      <c r="F66" s="103">
        <f>IFERROR((($C66*s_TR)/up_ind!E66),0)</f>
        <v>293542.29638138105</v>
      </c>
      <c r="G66" s="103">
        <f>IFERROR((($C66*s_TR)/up_ind!F66),0)</f>
        <v>4.4975974391826998</v>
      </c>
      <c r="H66" s="103">
        <f>IFERROR((($C66*s_TR)/up_ind!G66),0)</f>
        <v>3973467.3577913027</v>
      </c>
      <c r="I66" s="103">
        <f>IFERROR((($C66*s_TR)/up_ind!H66),0)</f>
        <v>5120636.2743392698</v>
      </c>
      <c r="J66" s="103">
        <f>IFERROR((($C66*s_TR)/up_ind!I66),0)</f>
        <v>26.0632794520548</v>
      </c>
      <c r="K66" s="103">
        <f>IFERROR((($C66*s_TR)/up_ind!J66),0)</f>
        <v>26.0632794520548</v>
      </c>
      <c r="L66" s="103">
        <f>IFERROR((($C66*s_TR)/up_ind!K66),0)</f>
        <v>26.0632794520548</v>
      </c>
      <c r="M66" s="103">
        <f>IFERROR((($C66*s_TR)/up_ind!L66),0)</f>
        <v>26.0632794520548</v>
      </c>
      <c r="N66" s="103">
        <f>IFERROR((($C66*s_TR)/up_ind!M66),0)</f>
        <v>26.0632794520548</v>
      </c>
      <c r="O66" s="103">
        <f>IFERROR((($C66*s_TR)/up_ind!N66),0)</f>
        <v>23.210122405126445</v>
      </c>
      <c r="P66" s="103">
        <f>IFERROR((($C66*s_TR)/up_ind!O66),0)</f>
        <v>23.240545821386846</v>
      </c>
      <c r="Q66" s="103">
        <f>IFERROR((($C66*s_TR)/up_ind!P66),0)</f>
        <v>23.343646546803658</v>
      </c>
      <c r="R66" s="103">
        <f>IFERROR((($C66*s_TR)/up_ind!Q66),0)</f>
        <v>22.075112252663629</v>
      </c>
      <c r="S66" s="103">
        <f>IFERROR((($C66*s_TR)/up_ind!R66),0)</f>
        <v>22.640537940587961</v>
      </c>
      <c r="T66" s="103">
        <f>IFERROR(IF((($C66*s_TR)/up_ind!C66)&lt;0.01,($C66*s_TR)/up_ind!C66,1-EXP(-(($C66*s_TR)/up_ind!C66))),".")</f>
        <v>1</v>
      </c>
      <c r="U66" s="103">
        <f>IFERROR(IF((($C66*s_TR)/up_ind!D66)&lt;0.01,($C66*s_TR)/up_ind!D66,1-EXP(-(($C66*s_TR)/up_ind!D66))),".")</f>
        <v>1</v>
      </c>
      <c r="V66" s="103">
        <f>IFERROR(IF((($C66*s_TR)/up_ind!E66)&lt;0.01,($C66*s_TR)/up_ind!E66,1-EXP(-(($C66*s_TR)/up_ind!E66))),".")</f>
        <v>1</v>
      </c>
      <c r="W66" s="103">
        <f>IFERROR(IF((($C66*s_TR)/up_ind!F66)&lt;0.01,($C66*s_TR)/up_ind!F66,1-EXP(-(($C66*s_TR)/up_ind!F66))),".")</f>
        <v>0.98886428133404092</v>
      </c>
      <c r="X66" s="103">
        <f>IFERROR(IF((($C66*s_TR)/up_ind!G66)&lt;0.01,($C66*s_TR)/up_ind!G66,1-EXP(-(($C66*s_TR)/up_ind!G66))),".")</f>
        <v>1</v>
      </c>
      <c r="Y66" s="103">
        <f>IFERROR(IF((($C66*s_TR)/up_ind!H66)&lt;0.01,($C66*s_TR)/up_ind!H66,1-EXP(-(($C66*s_TR)/up_ind!H66))),".")</f>
        <v>1</v>
      </c>
      <c r="Z66" s="103">
        <f>IFERROR(IF((($C66*s_TR)/up_ind!I66)&lt;0.01,($C66*s_TR)/up_ind!I66,1-EXP(-(($C66*s_TR)/up_ind!I66))),".")</f>
        <v>0.99999999999520417</v>
      </c>
      <c r="AA66" s="103">
        <f>IFERROR(IF((($C66*s_TR)/up_ind!J66)&lt;0.01,($C66*s_TR)/up_ind!J66,1-EXP(-(($C66*s_TR)/up_ind!J66))),".")</f>
        <v>0.99999999999520417</v>
      </c>
      <c r="AB66" s="103">
        <f>IFERROR(IF((($C66*s_TR)/up_ind!K66)&lt;0.01,($C66*s_TR)/up_ind!K66,1-EXP(-(($C66*s_TR)/up_ind!K66))),".")</f>
        <v>0.99999999999520417</v>
      </c>
      <c r="AC66" s="103">
        <f>IFERROR(IF((($C66*s_TR)/up_ind!L66)&lt;0.01,($C66*s_TR)/up_ind!L66,1-EXP(-(($C66*s_TR)/up_ind!L66))),".")</f>
        <v>0.99999999999520417</v>
      </c>
      <c r="AD66" s="103">
        <f>IFERROR(IF((($C66*s_TR)/up_ind!M66)&lt;0.01,($C66*s_TR)/up_ind!M66,1-EXP(-(($C66*s_TR)/up_ind!M66))),".")</f>
        <v>0.99999999999520417</v>
      </c>
      <c r="AE66" s="103">
        <f>IFERROR(IF((($C66*s_TR)/up_ind!N66)&lt;0.01,($C66*s_TR)/up_ind!N66,1-EXP(-(($C66*s_TR)/up_ind!N66))),".")</f>
        <v>0.99999999991682897</v>
      </c>
      <c r="AF66" s="103">
        <f>IFERROR(IF((($C66*s_TR)/up_ind!O66)&lt;0.01,($C66*s_TR)/up_ind!O66,1-EXP(-(($C66*s_TR)/up_ind!O66))),".")</f>
        <v>0.9999999999193212</v>
      </c>
      <c r="AG66" s="103">
        <f>IFERROR(IF((($C66*s_TR)/up_ind!P66)&lt;0.01,($C66*s_TR)/up_ind!P66,1-EXP(-(($C66*s_TR)/up_ind!P66))),".")</f>
        <v>0.99999999992722488</v>
      </c>
      <c r="AH66" s="103">
        <f>IFERROR(IF((($C66*s_TR)/up_ind!Q66)&lt;0.01,($C66*s_TR)/up_ind!Q66,1-EXP(-(($C66*s_TR)/up_ind!Q66))),".")</f>
        <v>0.99999999974123799</v>
      </c>
      <c r="AI66" s="103">
        <f>IFERROR(IF((($C66*s_TR)/up_ind!R66)&lt;0.01,($C66*s_TR)/up_ind!R66,1-EXP(-(($C66*s_TR)/up_ind!R66))),".")</f>
        <v>0.99999999985299259</v>
      </c>
    </row>
    <row r="67" spans="1:35">
      <c r="A67" s="101" t="s">
        <v>322</v>
      </c>
      <c r="B67" s="106">
        <v>2.0000000000000001E-4</v>
      </c>
      <c r="C67" s="89">
        <v>5</v>
      </c>
      <c r="D67" s="103">
        <f>IFERROR((($C67*s_TR)/up_ind!C67),0)</f>
        <v>736.13133903030268</v>
      </c>
      <c r="E67" s="103">
        <f>IFERROR((($C67*s_TR)/up_ind!D67),0)</f>
        <v>288.19988256238219</v>
      </c>
      <c r="F67" s="103">
        <f>IFERROR((($C67*s_TR)/up_ind!E67),0)</f>
        <v>58.720203316939603</v>
      </c>
      <c r="G67" s="103">
        <f>IFERROR((($C67*s_TR)/up_ind!F67),0)</f>
        <v>8.9801774654877211E-4</v>
      </c>
      <c r="H67" s="103">
        <f>IFERROR((($C67*s_TR)/up_ind!G67),0)</f>
        <v>794.85244036498887</v>
      </c>
      <c r="I67" s="103">
        <f>IFERROR((($C67*s_TR)/up_ind!H67),0)</f>
        <v>1024.3321196104314</v>
      </c>
      <c r="J67" s="103">
        <f>IFERROR((($C67*s_TR)/up_ind!I67),0)</f>
        <v>6.0073059360730603E-3</v>
      </c>
      <c r="K67" s="103">
        <f>IFERROR((($C67*s_TR)/up_ind!J67),0)</f>
        <v>6.0073059360730603E-3</v>
      </c>
      <c r="L67" s="103">
        <f>IFERROR((($C67*s_TR)/up_ind!K67),0)</f>
        <v>6.0073059360730603E-3</v>
      </c>
      <c r="M67" s="103">
        <f>IFERROR((($C67*s_TR)/up_ind!L67),0)</f>
        <v>6.0073059360730603E-3</v>
      </c>
      <c r="N67" s="103">
        <f>IFERROR((($C67*s_TR)/up_ind!M67),0)</f>
        <v>6.0073059360730603E-3</v>
      </c>
      <c r="O67" s="103">
        <f>IFERROR((($C67*s_TR)/up_ind!N67),0)</f>
        <v>4.5205479452054796E-3</v>
      </c>
      <c r="P67" s="103">
        <f>IFERROR((($C67*s_TR)/up_ind!O67),0)</f>
        <v>4.5205479452054796E-3</v>
      </c>
      <c r="Q67" s="103">
        <f>IFERROR((($C67*s_TR)/up_ind!P67),0)</f>
        <v>4.5205479452054796E-3</v>
      </c>
      <c r="R67" s="103">
        <f>IFERROR((($C67*s_TR)/up_ind!Q67),0)</f>
        <v>4.5205479452054796E-3</v>
      </c>
      <c r="S67" s="103">
        <f>IFERROR((($C67*s_TR)/up_ind!R67),0)</f>
        <v>4.5205479452054796E-3</v>
      </c>
      <c r="T67" s="103">
        <f>IFERROR(IF((($C67*s_TR)/up_ind!C67)&lt;0.01,($C67*s_TR)/up_ind!C67,1-EXP(-(($C67*s_TR)/up_ind!C67))),".")</f>
        <v>1</v>
      </c>
      <c r="U67" s="103">
        <f>IFERROR(IF((($C67*s_TR)/up_ind!D67)&lt;0.01,($C67*s_TR)/up_ind!D67,1-EXP(-(($C67*s_TR)/up_ind!D67))),".")</f>
        <v>1</v>
      </c>
      <c r="V67" s="103">
        <f>IFERROR(IF((($C67*s_TR)/up_ind!E67)&lt;0.01,($C67*s_TR)/up_ind!E67,1-EXP(-(($C67*s_TR)/up_ind!E67))),".")</f>
        <v>1</v>
      </c>
      <c r="W67" s="103">
        <f>IFERROR(IF((($C67*s_TR)/up_ind!F67)&lt;0.01,($C67*s_TR)/up_ind!F67,1-EXP(-(($C67*s_TR)/up_ind!F67))),".")</f>
        <v>8.9801774654877211E-4</v>
      </c>
      <c r="X67" s="103">
        <f>IFERROR(IF((($C67*s_TR)/up_ind!G67)&lt;0.01,($C67*s_TR)/up_ind!G67,1-EXP(-(($C67*s_TR)/up_ind!G67))),".")</f>
        <v>1</v>
      </c>
      <c r="Y67" s="103">
        <f>IFERROR(IF((($C67*s_TR)/up_ind!H67)&lt;0.01,($C67*s_TR)/up_ind!H67,1-EXP(-(($C67*s_TR)/up_ind!H67))),".")</f>
        <v>1</v>
      </c>
      <c r="Z67" s="103">
        <f>IFERROR(IF((($C67*s_TR)/up_ind!I67)&lt;0.01,($C67*s_TR)/up_ind!I67,1-EXP(-(($C67*s_TR)/up_ind!I67))),".")</f>
        <v>6.0073059360730603E-3</v>
      </c>
      <c r="AA67" s="103">
        <f>IFERROR(IF((($C67*s_TR)/up_ind!J67)&lt;0.01,($C67*s_TR)/up_ind!J67,1-EXP(-(($C67*s_TR)/up_ind!J67))),".")</f>
        <v>6.0073059360730603E-3</v>
      </c>
      <c r="AB67" s="103">
        <f>IFERROR(IF((($C67*s_TR)/up_ind!K67)&lt;0.01,($C67*s_TR)/up_ind!K67,1-EXP(-(($C67*s_TR)/up_ind!K67))),".")</f>
        <v>6.0073059360730603E-3</v>
      </c>
      <c r="AC67" s="103">
        <f>IFERROR(IF((($C67*s_TR)/up_ind!L67)&lt;0.01,($C67*s_TR)/up_ind!L67,1-EXP(-(($C67*s_TR)/up_ind!L67))),".")</f>
        <v>6.0073059360730603E-3</v>
      </c>
      <c r="AD67" s="103">
        <f>IFERROR(IF((($C67*s_TR)/up_ind!M67)&lt;0.01,($C67*s_TR)/up_ind!M67,1-EXP(-(($C67*s_TR)/up_ind!M67))),".")</f>
        <v>6.0073059360730603E-3</v>
      </c>
      <c r="AE67" s="103">
        <f>IFERROR(IF((($C67*s_TR)/up_ind!N67)&lt;0.01,($C67*s_TR)/up_ind!N67,1-EXP(-(($C67*s_TR)/up_ind!N67))),".")</f>
        <v>4.5205479452054796E-3</v>
      </c>
      <c r="AF67" s="103">
        <f>IFERROR(IF((($C67*s_TR)/up_ind!O67)&lt;0.01,($C67*s_TR)/up_ind!O67,1-EXP(-(($C67*s_TR)/up_ind!O67))),".")</f>
        <v>4.5205479452054796E-3</v>
      </c>
      <c r="AG67" s="103">
        <f>IFERROR(IF((($C67*s_TR)/up_ind!P67)&lt;0.01,($C67*s_TR)/up_ind!P67,1-EXP(-(($C67*s_TR)/up_ind!P67))),".")</f>
        <v>4.5205479452054796E-3</v>
      </c>
      <c r="AH67" s="103">
        <f>IFERROR(IF((($C67*s_TR)/up_ind!Q67)&lt;0.01,($C67*s_TR)/up_ind!Q67,1-EXP(-(($C67*s_TR)/up_ind!Q67))),".")</f>
        <v>4.5205479452054796E-3</v>
      </c>
      <c r="AI67" s="103">
        <f>IFERROR(IF((($C67*s_TR)/up_ind!R67)&lt;0.01,($C67*s_TR)/up_ind!R67,1-EXP(-(($C67*s_TR)/up_ind!R67))),".")</f>
        <v>4.5205479452054796E-3</v>
      </c>
    </row>
    <row r="68" spans="1:35">
      <c r="A68" s="101" t="s">
        <v>323</v>
      </c>
      <c r="B68" s="106">
        <v>0.99999979999999999</v>
      </c>
      <c r="C68" s="89">
        <v>5</v>
      </c>
      <c r="D68" s="103">
        <f>IFERROR((($C68*s_TR)/up_ind!C68),0)</f>
        <v>3680655.9590201741</v>
      </c>
      <c r="E68" s="103">
        <f>IFERROR((($C68*s_TR)/up_ind!D68),0)</f>
        <v>1440999.1246120282</v>
      </c>
      <c r="F68" s="103">
        <f>IFERROR((($C68*s_TR)/up_ind!E68),0)</f>
        <v>293600.9578644947</v>
      </c>
      <c r="G68" s="103">
        <f>IFERROR((($C68*s_TR)/up_ind!F68),0)</f>
        <v>4.3197321987202431</v>
      </c>
      <c r="H68" s="103">
        <f>IFERROR((($C68*s_TR)/up_ind!G68),0)</f>
        <v>3974261.2366168671</v>
      </c>
      <c r="I68" s="103">
        <f>IFERROR((($C68*s_TR)/up_ind!H68),0)</f>
        <v>5121659.4033644013</v>
      </c>
      <c r="J68" s="103">
        <f>IFERROR((($C68*s_TR)/up_ind!I68),0)</f>
        <v>23.732871965753422</v>
      </c>
      <c r="K68" s="103">
        <f>IFERROR((($C68*s_TR)/up_ind!J68),0)</f>
        <v>23.732871965753422</v>
      </c>
      <c r="L68" s="103">
        <f>IFERROR((($C68*s_TR)/up_ind!K68),0)</f>
        <v>23.732871965753422</v>
      </c>
      <c r="M68" s="103">
        <f>IFERROR((($C68*s_TR)/up_ind!L68),0)</f>
        <v>23.732871965753422</v>
      </c>
      <c r="N68" s="103">
        <f>IFERROR((($C68*s_TR)/up_ind!M68),0)</f>
        <v>23.732871965753422</v>
      </c>
      <c r="O68" s="103">
        <f>IFERROR((($C68*s_TR)/up_ind!N68),0)</f>
        <v>23.666648774229209</v>
      </c>
      <c r="P68" s="103">
        <f>IFERROR((($C68*s_TR)/up_ind!O68),0)</f>
        <v>23.471168437673352</v>
      </c>
      <c r="Q68" s="103">
        <f>IFERROR((($C68*s_TR)/up_ind!P68),0)</f>
        <v>23.721069476046733</v>
      </c>
      <c r="R68" s="103">
        <f>IFERROR((($C68*s_TR)/up_ind!Q68),0)</f>
        <v>23.544515839041097</v>
      </c>
      <c r="S68" s="103">
        <f>IFERROR((($C68*s_TR)/up_ind!R68),0)</f>
        <v>21.745178856220058</v>
      </c>
      <c r="T68" s="103">
        <f>IFERROR(IF((($C68*s_TR)/up_ind!C68)&lt;0.01,($C68*s_TR)/up_ind!C68,1-EXP(-(($C68*s_TR)/up_ind!C68))),".")</f>
        <v>1</v>
      </c>
      <c r="U68" s="103">
        <f>IFERROR(IF((($C68*s_TR)/up_ind!D68)&lt;0.01,($C68*s_TR)/up_ind!D68,1-EXP(-(($C68*s_TR)/up_ind!D68))),".")</f>
        <v>1</v>
      </c>
      <c r="V68" s="103">
        <f>IFERROR(IF((($C68*s_TR)/up_ind!E68)&lt;0.01,($C68*s_TR)/up_ind!E68,1-EXP(-(($C68*s_TR)/up_ind!E68))),".")</f>
        <v>1</v>
      </c>
      <c r="W68" s="103">
        <f>IFERROR(IF((($C68*s_TR)/up_ind!F68)&lt;0.01,($C68*s_TR)/up_ind!F68,1-EXP(-(($C68*s_TR)/up_ind!F68))),".")</f>
        <v>0.98669655425476299</v>
      </c>
      <c r="X68" s="103">
        <f>IFERROR(IF((($C68*s_TR)/up_ind!G68)&lt;0.01,($C68*s_TR)/up_ind!G68,1-EXP(-(($C68*s_TR)/up_ind!G68))),".")</f>
        <v>1</v>
      </c>
      <c r="Y68" s="103">
        <f>IFERROR(IF((($C68*s_TR)/up_ind!H68)&lt;0.01,($C68*s_TR)/up_ind!H68,1-EXP(-(($C68*s_TR)/up_ind!H68))),".")</f>
        <v>1</v>
      </c>
      <c r="Z68" s="103">
        <f>IFERROR(IF((($C68*s_TR)/up_ind!I68)&lt;0.01,($C68*s_TR)/up_ind!I68,1-EXP(-(($C68*s_TR)/up_ind!I68))),".")</f>
        <v>0.99999999995068889</v>
      </c>
      <c r="AA68" s="103">
        <f>IFERROR(IF((($C68*s_TR)/up_ind!J68)&lt;0.01,($C68*s_TR)/up_ind!J68,1-EXP(-(($C68*s_TR)/up_ind!J68))),".")</f>
        <v>0.99999999995068889</v>
      </c>
      <c r="AB68" s="103">
        <f>IFERROR(IF((($C68*s_TR)/up_ind!K68)&lt;0.01,($C68*s_TR)/up_ind!K68,1-EXP(-(($C68*s_TR)/up_ind!K68))),".")</f>
        <v>0.99999999995068889</v>
      </c>
      <c r="AC68" s="103">
        <f>IFERROR(IF((($C68*s_TR)/up_ind!L68)&lt;0.01,($C68*s_TR)/up_ind!L68,1-EXP(-(($C68*s_TR)/up_ind!L68))),".")</f>
        <v>0.99999999995068889</v>
      </c>
      <c r="AD68" s="103">
        <f>IFERROR(IF((($C68*s_TR)/up_ind!M68)&lt;0.01,($C68*s_TR)/up_ind!M68,1-EXP(-(($C68*s_TR)/up_ind!M68))),".")</f>
        <v>0.99999999995068889</v>
      </c>
      <c r="AE68" s="103">
        <f>IFERROR(IF((($C68*s_TR)/up_ind!N68)&lt;0.01,($C68*s_TR)/up_ind!N68,1-EXP(-(($C68*s_TR)/up_ind!N68))),".")</f>
        <v>0.99999999994731281</v>
      </c>
      <c r="AF68" s="103">
        <f>IFERROR(IF((($C68*s_TR)/up_ind!O68)&lt;0.01,($C68*s_TR)/up_ind!O68,1-EXP(-(($C68*s_TR)/up_ind!O68))),".")</f>
        <v>0.99999999993593791</v>
      </c>
      <c r="AG68" s="103">
        <f>IFERROR(IF((($C68*s_TR)/up_ind!P68)&lt;0.01,($C68*s_TR)/up_ind!P68,1-EXP(-(($C68*s_TR)/up_ind!P68))),".")</f>
        <v>0.99999999995010347</v>
      </c>
      <c r="AH68" s="103">
        <f>IFERROR(IF((($C68*s_TR)/up_ind!Q68)&lt;0.01,($C68*s_TR)/up_ind!Q68,1-EXP(-(($C68*s_TR)/up_ind!Q68))),".")</f>
        <v>0.99999999994046851</v>
      </c>
      <c r="AI68" s="103">
        <f>IFERROR(IF((($C68*s_TR)/up_ind!R68)&lt;0.01,($C68*s_TR)/up_ind!R68,1-EXP(-(($C68*s_TR)/up_ind!R68))),".")</f>
        <v>0.99999999964009423</v>
      </c>
    </row>
    <row r="69" spans="1:35">
      <c r="A69" s="101" t="s">
        <v>324</v>
      </c>
      <c r="B69" s="106">
        <v>1.9999999999999999E-7</v>
      </c>
      <c r="C69" s="89">
        <v>5</v>
      </c>
      <c r="D69" s="103">
        <f>IFERROR((($C69*s_TR)/up_ind!C69),0)</f>
        <v>0.73613133903030259</v>
      </c>
      <c r="E69" s="103">
        <f>IFERROR((($C69*s_TR)/up_ind!D69),0)</f>
        <v>0.28819988256238216</v>
      </c>
      <c r="F69" s="103">
        <f>IFERROR((($C69*s_TR)/up_ind!E69),0)</f>
        <v>5.8720203316939598E-2</v>
      </c>
      <c r="G69" s="103">
        <f>IFERROR((($C69*s_TR)/up_ind!F69),0)</f>
        <v>8.8412436369077432E-7</v>
      </c>
      <c r="H69" s="103">
        <f>IFERROR((($C69*s_TR)/up_ind!G69),0)</f>
        <v>0.79485242647160581</v>
      </c>
      <c r="I69" s="103">
        <f>IFERROR((($C69*s_TR)/up_ind!H69),0)</f>
        <v>1.0243321057170485</v>
      </c>
      <c r="J69" s="103">
        <f>IFERROR((($C69*s_TR)/up_ind!I69),0)</f>
        <v>4.9675799086757985E-6</v>
      </c>
      <c r="K69" s="103">
        <f>IFERROR((($C69*s_TR)/up_ind!J69),0)</f>
        <v>4.9675799086757985E-6</v>
      </c>
      <c r="L69" s="103">
        <f>IFERROR((($C69*s_TR)/up_ind!K69),0)</f>
        <v>4.9675799086757985E-6</v>
      </c>
      <c r="M69" s="103">
        <f>IFERROR((($C69*s_TR)/up_ind!L69),0)</f>
        <v>4.9675799086757985E-6</v>
      </c>
      <c r="N69" s="103">
        <f>IFERROR((($C69*s_TR)/up_ind!M69),0)</f>
        <v>4.9675799086757985E-6</v>
      </c>
      <c r="O69" s="103">
        <f>IFERROR((($C69*s_TR)/up_ind!N69),0)</f>
        <v>4.587893165990662E-6</v>
      </c>
      <c r="P69" s="103">
        <f>IFERROR((($C69*s_TR)/up_ind!O69),0)</f>
        <v>4.6907430469074284E-6</v>
      </c>
      <c r="Q69" s="103">
        <f>IFERROR((($C69*s_TR)/up_ind!P69),0)</f>
        <v>4.6166722051963728E-6</v>
      </c>
      <c r="R69" s="103">
        <f>IFERROR((($C69*s_TR)/up_ind!Q69),0)</f>
        <v>4.7968036529680355E-6</v>
      </c>
      <c r="S69" s="103">
        <f>IFERROR((($C69*s_TR)/up_ind!R69),0)</f>
        <v>4.4506097913415422E-6</v>
      </c>
      <c r="T69" s="103">
        <f>IFERROR(IF((($C69*s_TR)/up_ind!C69)&lt;0.01,($C69*s_TR)/up_ind!C69,1-EXP(-(($C69*s_TR)/up_ind!C69))),".")</f>
        <v>0.52103671751554592</v>
      </c>
      <c r="U69" s="103">
        <f>IFERROR(IF((($C69*s_TR)/up_ind!D69)&lt;0.01,($C69*s_TR)/up_ind!D69,1-EXP(-(($C69*s_TR)/up_ind!D69))),".")</f>
        <v>0.25038825705256207</v>
      </c>
      <c r="V69" s="103">
        <f>IFERROR(IF((($C69*s_TR)/up_ind!E69)&lt;0.01,($C69*s_TR)/up_ind!E69,1-EXP(-(($C69*s_TR)/up_ind!E69))),".")</f>
        <v>5.7029427711892011E-2</v>
      </c>
      <c r="W69" s="103">
        <f>IFERROR(IF((($C69*s_TR)/up_ind!F69)&lt;0.01,($C69*s_TR)/up_ind!F69,1-EXP(-(($C69*s_TR)/up_ind!F69))),".")</f>
        <v>8.8412436369077432E-7</v>
      </c>
      <c r="X69" s="103">
        <f>IFERROR(IF((($C69*s_TR)/up_ind!G69)&lt;0.01,($C69*s_TR)/up_ind!G69,1-EXP(-(($C69*s_TR)/up_ind!G69))),".")</f>
        <v>0.54835211872371581</v>
      </c>
      <c r="Y69" s="103">
        <f>IFERROR(IF((($C69*s_TR)/up_ind!H69)&lt;0.01,($C69*s_TR)/up_ind!H69,1-EXP(-(($C69*s_TR)/up_ind!H69))),".")</f>
        <v>0.64096381644178002</v>
      </c>
      <c r="Z69" s="103">
        <f>IFERROR(IF((($C69*s_TR)/up_ind!I69)&lt;0.01,($C69*s_TR)/up_ind!I69,1-EXP(-(($C69*s_TR)/up_ind!I69))),".")</f>
        <v>4.9675799086757985E-6</v>
      </c>
      <c r="AA69" s="103">
        <f>IFERROR(IF((($C69*s_TR)/up_ind!J69)&lt;0.01,($C69*s_TR)/up_ind!J69,1-EXP(-(($C69*s_TR)/up_ind!J69))),".")</f>
        <v>4.9675799086757985E-6</v>
      </c>
      <c r="AB69" s="103">
        <f>IFERROR(IF((($C69*s_TR)/up_ind!K69)&lt;0.01,($C69*s_TR)/up_ind!K69,1-EXP(-(($C69*s_TR)/up_ind!K69))),".")</f>
        <v>4.9675799086757985E-6</v>
      </c>
      <c r="AC69" s="103">
        <f>IFERROR(IF((($C69*s_TR)/up_ind!L69)&lt;0.01,($C69*s_TR)/up_ind!L69,1-EXP(-(($C69*s_TR)/up_ind!L69))),".")</f>
        <v>4.9675799086757985E-6</v>
      </c>
      <c r="AD69" s="103">
        <f>IFERROR(IF((($C69*s_TR)/up_ind!M69)&lt;0.01,($C69*s_TR)/up_ind!M69,1-EXP(-(($C69*s_TR)/up_ind!M69))),".")</f>
        <v>4.9675799086757985E-6</v>
      </c>
      <c r="AE69" s="103">
        <f>IFERROR(IF((($C69*s_TR)/up_ind!N69)&lt;0.01,($C69*s_TR)/up_ind!N69,1-EXP(-(($C69*s_TR)/up_ind!N69))),".")</f>
        <v>4.587893165990662E-6</v>
      </c>
      <c r="AF69" s="103">
        <f>IFERROR(IF((($C69*s_TR)/up_ind!O69)&lt;0.01,($C69*s_TR)/up_ind!O69,1-EXP(-(($C69*s_TR)/up_ind!O69))),".")</f>
        <v>4.6907430469074284E-6</v>
      </c>
      <c r="AG69" s="103">
        <f>IFERROR(IF((($C69*s_TR)/up_ind!P69)&lt;0.01,($C69*s_TR)/up_ind!P69,1-EXP(-(($C69*s_TR)/up_ind!P69))),".")</f>
        <v>4.6166722051963728E-6</v>
      </c>
      <c r="AH69" s="103">
        <f>IFERROR(IF((($C69*s_TR)/up_ind!Q69)&lt;0.01,($C69*s_TR)/up_ind!Q69,1-EXP(-(($C69*s_TR)/up_ind!Q69))),".")</f>
        <v>4.7968036529680355E-6</v>
      </c>
      <c r="AI69" s="103">
        <f>IFERROR(IF((($C69*s_TR)/up_ind!R69)&lt;0.01,($C69*s_TR)/up_ind!R69,1-EXP(-(($C69*s_TR)/up_ind!R69))),".")</f>
        <v>4.4506097913415422E-6</v>
      </c>
    </row>
    <row r="70" spans="1:35">
      <c r="A70" s="101" t="s">
        <v>325</v>
      </c>
      <c r="B70" s="106">
        <v>0.99979000004200003</v>
      </c>
      <c r="C70" s="89">
        <v>5</v>
      </c>
      <c r="D70" s="103">
        <f>IFERROR((($C70*s_TR)/up_ind!C70),0)</f>
        <v>3679883.7574001192</v>
      </c>
      <c r="E70" s="103">
        <f>IFERROR((($C70*s_TR)/up_ind!D70),0)</f>
        <v>1440696.8029957425</v>
      </c>
      <c r="F70" s="103">
        <f>IFERROR((($C70*s_TR)/up_ind!E70),0)</f>
        <v>293539.3603835465</v>
      </c>
      <c r="G70" s="103">
        <f>IFERROR((($C70*s_TR)/up_ind!F70),0)</f>
        <v>4.385436175024342</v>
      </c>
      <c r="H70" s="103">
        <f>IFERROR((($C70*s_TR)/up_ind!G70),0)</f>
        <v>3973427.5032198406</v>
      </c>
      <c r="I70" s="103">
        <f>IFERROR((($C70*s_TR)/up_ind!H70),0)</f>
        <v>5120584.9458320364</v>
      </c>
      <c r="J70" s="103">
        <f>IFERROR((($C70*s_TR)/up_ind!I70),0)</f>
        <v>24.405832603764981</v>
      </c>
      <c r="K70" s="103">
        <f>IFERROR((($C70*s_TR)/up_ind!J70),0)</f>
        <v>24.405832603764981</v>
      </c>
      <c r="L70" s="103">
        <f>IFERROR((($C70*s_TR)/up_ind!K70),0)</f>
        <v>24.405832603764981</v>
      </c>
      <c r="M70" s="103">
        <f>IFERROR((($C70*s_TR)/up_ind!L70),0)</f>
        <v>24.405832603764981</v>
      </c>
      <c r="N70" s="103">
        <f>IFERROR((($C70*s_TR)/up_ind!M70),0)</f>
        <v>24.405832603764981</v>
      </c>
      <c r="O70" s="103">
        <f>IFERROR((($C70*s_TR)/up_ind!N70),0)</f>
        <v>23.426327379414666</v>
      </c>
      <c r="P70" s="103">
        <f>IFERROR((($C70*s_TR)/up_ind!O70),0)</f>
        <v>23.510334490054255</v>
      </c>
      <c r="Q70" s="103">
        <f>IFERROR((($C70*s_TR)/up_ind!P70),0)</f>
        <v>23.375019912460541</v>
      </c>
      <c r="R70" s="103">
        <f>IFERROR((($C70*s_TR)/up_ind!Q70),0)</f>
        <v>23.71394343072728</v>
      </c>
      <c r="S70" s="103">
        <f>IFERROR((($C70*s_TR)/up_ind!R70),0)</f>
        <v>22.075927303246647</v>
      </c>
      <c r="T70" s="103">
        <f>IFERROR(IF((($C70*s_TR)/up_ind!C70)&lt;0.01,($C70*s_TR)/up_ind!C70,1-EXP(-(($C70*s_TR)/up_ind!C70))),".")</f>
        <v>1</v>
      </c>
      <c r="U70" s="103">
        <f>IFERROR(IF((($C70*s_TR)/up_ind!D70)&lt;0.01,($C70*s_TR)/up_ind!D70,1-EXP(-(($C70*s_TR)/up_ind!D70))),".")</f>
        <v>1</v>
      </c>
      <c r="V70" s="103">
        <f>IFERROR(IF((($C70*s_TR)/up_ind!E70)&lt;0.01,($C70*s_TR)/up_ind!E70,1-EXP(-(($C70*s_TR)/up_ind!E70))),".")</f>
        <v>1</v>
      </c>
      <c r="W70" s="103">
        <f>IFERROR(IF((($C70*s_TR)/up_ind!F70)&lt;0.01,($C70*s_TR)/up_ind!F70,1-EXP(-(($C70*s_TR)/up_ind!F70))),".")</f>
        <v>0.98754254668085117</v>
      </c>
      <c r="X70" s="103">
        <f>IFERROR(IF((($C70*s_TR)/up_ind!G70)&lt;0.01,($C70*s_TR)/up_ind!G70,1-EXP(-(($C70*s_TR)/up_ind!G70))),".")</f>
        <v>1</v>
      </c>
      <c r="Y70" s="103">
        <f>IFERROR(IF((($C70*s_TR)/up_ind!H70)&lt;0.01,($C70*s_TR)/up_ind!H70,1-EXP(-(($C70*s_TR)/up_ind!H70))),".")</f>
        <v>1</v>
      </c>
      <c r="Z70" s="103">
        <f>IFERROR(IF((($C70*s_TR)/up_ind!I70)&lt;0.01,($C70*s_TR)/up_ind!I70,1-EXP(-(($C70*s_TR)/up_ind!I70))),".")</f>
        <v>0.99999999997484168</v>
      </c>
      <c r="AA70" s="103">
        <f>IFERROR(IF((($C70*s_TR)/up_ind!J70)&lt;0.01,($C70*s_TR)/up_ind!J70,1-EXP(-(($C70*s_TR)/up_ind!J70))),".")</f>
        <v>0.99999999997484168</v>
      </c>
      <c r="AB70" s="103">
        <f>IFERROR(IF((($C70*s_TR)/up_ind!K70)&lt;0.01,($C70*s_TR)/up_ind!K70,1-EXP(-(($C70*s_TR)/up_ind!K70))),".")</f>
        <v>0.99999999997484168</v>
      </c>
      <c r="AC70" s="103">
        <f>IFERROR(IF((($C70*s_TR)/up_ind!L70)&lt;0.01,($C70*s_TR)/up_ind!L70,1-EXP(-(($C70*s_TR)/up_ind!L70))),".")</f>
        <v>0.99999999997484168</v>
      </c>
      <c r="AD70" s="103">
        <f>IFERROR(IF((($C70*s_TR)/up_ind!M70)&lt;0.01,($C70*s_TR)/up_ind!M70,1-EXP(-(($C70*s_TR)/up_ind!M70))),".")</f>
        <v>0.99999999997484168</v>
      </c>
      <c r="AE70" s="103">
        <f>IFERROR(IF((($C70*s_TR)/up_ind!N70)&lt;0.01,($C70*s_TR)/up_ind!N70,1-EXP(-(($C70*s_TR)/up_ind!N70))),".")</f>
        <v>0.99999999993299993</v>
      </c>
      <c r="AF70" s="103">
        <f>IFERROR(IF((($C70*s_TR)/up_ind!O70)&lt;0.01,($C70*s_TR)/up_ind!O70,1-EXP(-(($C70*s_TR)/up_ind!O70))),".")</f>
        <v>0.9999999999383985</v>
      </c>
      <c r="AG70" s="103">
        <f>IFERROR(IF((($C70*s_TR)/up_ind!P70)&lt;0.01,($C70*s_TR)/up_ind!P70,1-EXP(-(($C70*s_TR)/up_ind!P70))),".")</f>
        <v>0.99999999992947264</v>
      </c>
      <c r="AH70" s="103">
        <f>IFERROR(IF((($C70*s_TR)/up_ind!Q70)&lt;0.01,($C70*s_TR)/up_ind!Q70,1-EXP(-(($C70*s_TR)/up_ind!Q70))),".")</f>
        <v>0.99999999994974664</v>
      </c>
      <c r="AI70" s="103">
        <f>IFERROR(IF((($C70*s_TR)/up_ind!R70)&lt;0.01,($C70*s_TR)/up_ind!R70,1-EXP(-(($C70*s_TR)/up_ind!R70))),".")</f>
        <v>0.99999999974144882</v>
      </c>
    </row>
    <row r="71" spans="1:35">
      <c r="A71" s="101" t="s">
        <v>326</v>
      </c>
      <c r="B71" s="106">
        <v>2.0999995799999999E-4</v>
      </c>
      <c r="C71" s="89">
        <v>5</v>
      </c>
      <c r="D71" s="103">
        <f>IFERROR((($C71*s_TR)/up_ind!C71),0)</f>
        <v>772.93775139423656</v>
      </c>
      <c r="E71" s="103">
        <f>IFERROR((($C71*s_TR)/up_ind!D71),0)</f>
        <v>302.60981616852587</v>
      </c>
      <c r="F71" s="103">
        <f>IFERROR((($C71*s_TR)/up_ind!E71),0)</f>
        <v>61.656201151543875</v>
      </c>
      <c r="G71" s="103">
        <f>IFERROR((($C71*s_TR)/up_ind!F71),0)</f>
        <v>9.1464752188865272E-4</v>
      </c>
      <c r="H71" s="103">
        <f>IFERROR((($C71*s_TR)/up_ind!G71),0)</f>
        <v>834.59486719330243</v>
      </c>
      <c r="I71" s="103">
        <f>IFERROR((($C71*s_TR)/up_ind!H71),0)</f>
        <v>1075.5484822102844</v>
      </c>
      <c r="J71" s="103">
        <f>IFERROR((($C71*s_TR)/up_ind!I71),0)</f>
        <v>0</v>
      </c>
      <c r="K71" s="103">
        <f>IFERROR((($C71*s_TR)/up_ind!J71),0)</f>
        <v>0</v>
      </c>
      <c r="L71" s="103">
        <f>IFERROR((($C71*s_TR)/up_ind!K71),0)</f>
        <v>0</v>
      </c>
      <c r="M71" s="103">
        <f>IFERROR((($C71*s_TR)/up_ind!L71),0)</f>
        <v>0</v>
      </c>
      <c r="N71" s="103">
        <f>IFERROR((($C71*s_TR)/up_ind!M71),0)</f>
        <v>0</v>
      </c>
      <c r="O71" s="103">
        <f>IFERROR((($C71*s_TR)/up_ind!N71),0)</f>
        <v>4.9494194526870355E-3</v>
      </c>
      <c r="P71" s="103">
        <f>IFERROR((($C71*s_TR)/up_ind!O71),0)</f>
        <v>4.9606663074732143E-3</v>
      </c>
      <c r="Q71" s="103">
        <f>IFERROR((($C71*s_TR)/up_ind!P71),0)</f>
        <v>4.9738268257044221E-3</v>
      </c>
      <c r="R71" s="103">
        <f>IFERROR((($C71*s_TR)/up_ind!Q71),0)</f>
        <v>4.9254044628798633E-3</v>
      </c>
      <c r="S71" s="103">
        <f>IFERROR((($C71*s_TR)/up_ind!R71),0)</f>
        <v>4.6042608751902586E-3</v>
      </c>
      <c r="T71" s="103">
        <f>IFERROR(IF((($C71*s_TR)/up_ind!C71)&lt;0.01,($C71*s_TR)/up_ind!C71,1-EXP(-(($C71*s_TR)/up_ind!C71))),".")</f>
        <v>1</v>
      </c>
      <c r="U71" s="103">
        <f>IFERROR(IF((($C71*s_TR)/up_ind!D71)&lt;0.01,($C71*s_TR)/up_ind!D71,1-EXP(-(($C71*s_TR)/up_ind!D71))),".")</f>
        <v>1</v>
      </c>
      <c r="V71" s="103">
        <f>IFERROR(IF((($C71*s_TR)/up_ind!E71)&lt;0.01,($C71*s_TR)/up_ind!E71,1-EXP(-(($C71*s_TR)/up_ind!E71))),".")</f>
        <v>1</v>
      </c>
      <c r="W71" s="103">
        <f>IFERROR(IF((($C71*s_TR)/up_ind!F71)&lt;0.01,($C71*s_TR)/up_ind!F71,1-EXP(-(($C71*s_TR)/up_ind!F71))),".")</f>
        <v>9.1464752188865272E-4</v>
      </c>
      <c r="X71" s="103">
        <f>IFERROR(IF((($C71*s_TR)/up_ind!G71)&lt;0.01,($C71*s_TR)/up_ind!G71,1-EXP(-(($C71*s_TR)/up_ind!G71))),".")</f>
        <v>1</v>
      </c>
      <c r="Y71" s="103">
        <f>IFERROR(IF((($C71*s_TR)/up_ind!H71)&lt;0.01,($C71*s_TR)/up_ind!H71,1-EXP(-(($C71*s_TR)/up_ind!H71))),".")</f>
        <v>1</v>
      </c>
      <c r="Z71" s="103" t="str">
        <f>IFERROR(IF((($C71*s_TR)/up_ind!I71)&lt;0.01,($C71*s_TR)/up_ind!I71,1-EXP(-(($C71*s_TR)/up_ind!I71))),".")</f>
        <v>.</v>
      </c>
      <c r="AA71" s="103" t="str">
        <f>IFERROR(IF((($C71*s_TR)/up_ind!J71)&lt;0.01,($C71*s_TR)/up_ind!J71,1-EXP(-(($C71*s_TR)/up_ind!J71))),".")</f>
        <v>.</v>
      </c>
      <c r="AB71" s="103" t="str">
        <f>IFERROR(IF((($C71*s_TR)/up_ind!K71)&lt;0.01,($C71*s_TR)/up_ind!K71,1-EXP(-(($C71*s_TR)/up_ind!K71))),".")</f>
        <v>.</v>
      </c>
      <c r="AC71" s="103" t="str">
        <f>IFERROR(IF((($C71*s_TR)/up_ind!L71)&lt;0.01,($C71*s_TR)/up_ind!L71,1-EXP(-(($C71*s_TR)/up_ind!L71))),".")</f>
        <v>.</v>
      </c>
      <c r="AD71" s="103" t="str">
        <f>IFERROR(IF((($C71*s_TR)/up_ind!M71)&lt;0.01,($C71*s_TR)/up_ind!M71,1-EXP(-(($C71*s_TR)/up_ind!M71))),".")</f>
        <v>.</v>
      </c>
      <c r="AE71" s="103">
        <f>IFERROR(IF((($C71*s_TR)/up_ind!N71)&lt;0.01,($C71*s_TR)/up_ind!N71,1-EXP(-(($C71*s_TR)/up_ind!N71))),".")</f>
        <v>4.9494194526870355E-3</v>
      </c>
      <c r="AF71" s="103">
        <f>IFERROR(IF((($C71*s_TR)/up_ind!O71)&lt;0.01,($C71*s_TR)/up_ind!O71,1-EXP(-(($C71*s_TR)/up_ind!O71))),".")</f>
        <v>4.9606663074732143E-3</v>
      </c>
      <c r="AG71" s="103">
        <f>IFERROR(IF((($C71*s_TR)/up_ind!P71)&lt;0.01,($C71*s_TR)/up_ind!P71,1-EXP(-(($C71*s_TR)/up_ind!P71))),".")</f>
        <v>4.9738268257044221E-3</v>
      </c>
      <c r="AH71" s="103">
        <f>IFERROR(IF((($C71*s_TR)/up_ind!Q71)&lt;0.01,($C71*s_TR)/up_ind!Q71,1-EXP(-(($C71*s_TR)/up_ind!Q71))),".")</f>
        <v>4.9254044628798633E-3</v>
      </c>
      <c r="AI71" s="103">
        <f>IFERROR(IF((($C71*s_TR)/up_ind!R71)&lt;0.01,($C71*s_TR)/up_ind!R71,1-EXP(-(($C71*s_TR)/up_ind!R71))),".")</f>
        <v>4.6042608751902586E-3</v>
      </c>
    </row>
    <row r="72" spans="1:35">
      <c r="A72" s="101" t="s">
        <v>327</v>
      </c>
      <c r="B72" s="106">
        <v>1</v>
      </c>
      <c r="C72" s="89">
        <v>5</v>
      </c>
      <c r="D72" s="103">
        <f>IFERROR((($C72*s_TR)/up_ind!C72),0)</f>
        <v>3680656.695151513</v>
      </c>
      <c r="E72" s="103">
        <f>IFERROR((($C72*s_TR)/up_ind!D72),0)</f>
        <v>1440999.4128119107</v>
      </c>
      <c r="F72" s="103">
        <f>IFERROR((($C72*s_TR)/up_ind!E72),0)</f>
        <v>293601.01658469799</v>
      </c>
      <c r="G72" s="103">
        <f>IFERROR((($C72*s_TR)/up_ind!F72),0)</f>
        <v>4.9889874808265109</v>
      </c>
      <c r="H72" s="103">
        <f>IFERROR((($C72*s_TR)/up_ind!G72),0)</f>
        <v>3974262.7007236918</v>
      </c>
      <c r="I72" s="103">
        <f>IFERROR((($C72*s_TR)/up_ind!H72),0)</f>
        <v>5121661.0969509054</v>
      </c>
      <c r="J72" s="103">
        <f>IFERROR((($C72*s_TR)/up_ind!I72),0)</f>
        <v>30.111872146118724</v>
      </c>
      <c r="K72" s="103">
        <f>IFERROR((($C72*s_TR)/up_ind!J72),0)</f>
        <v>30.111872146118724</v>
      </c>
      <c r="L72" s="103">
        <f>IFERROR((($C72*s_TR)/up_ind!K72),0)</f>
        <v>30.111872146118724</v>
      </c>
      <c r="M72" s="103">
        <f>IFERROR((($C72*s_TR)/up_ind!L72),0)</f>
        <v>30.111872146118724</v>
      </c>
      <c r="N72" s="103">
        <f>IFERROR((($C72*s_TR)/up_ind!M72),0)</f>
        <v>30.111872146118724</v>
      </c>
      <c r="O72" s="103">
        <f>IFERROR((($C72*s_TR)/up_ind!N72),0)</f>
        <v>23.768754076973238</v>
      </c>
      <c r="P72" s="103">
        <f>IFERROR((($C72*s_TR)/up_ind!O72),0)</f>
        <v>24.467652244676515</v>
      </c>
      <c r="Q72" s="103">
        <f>IFERROR((($C72*s_TR)/up_ind!P72),0)</f>
        <v>23.84147846476613</v>
      </c>
      <c r="R72" s="103">
        <f>IFERROR((($C72*s_TR)/up_ind!Q72),0)</f>
        <v>23.718924403855898</v>
      </c>
      <c r="S72" s="103">
        <f>IFERROR((($C72*s_TR)/up_ind!R72),0)</f>
        <v>25.11415525114155</v>
      </c>
      <c r="T72" s="103">
        <f>IFERROR(IF((($C72*s_TR)/up_ind!C72)&lt;0.01,($C72*s_TR)/up_ind!C72,1-EXP(-(($C72*s_TR)/up_ind!C72))),".")</f>
        <v>1</v>
      </c>
      <c r="U72" s="103">
        <f>IFERROR(IF((($C72*s_TR)/up_ind!D72)&lt;0.01,($C72*s_TR)/up_ind!D72,1-EXP(-(($C72*s_TR)/up_ind!D72))),".")</f>
        <v>1</v>
      </c>
      <c r="V72" s="103">
        <f>IFERROR(IF((($C72*s_TR)/up_ind!E72)&lt;0.01,($C72*s_TR)/up_ind!E72,1-EXP(-(($C72*s_TR)/up_ind!E72))),".")</f>
        <v>1</v>
      </c>
      <c r="W72" s="103">
        <f>IFERROR(IF((($C72*s_TR)/up_ind!F72)&lt;0.01,($C72*s_TR)/up_ind!F72,1-EXP(-(($C72*s_TR)/up_ind!F72))),".")</f>
        <v>0.99318744115223812</v>
      </c>
      <c r="X72" s="103">
        <f>IFERROR(IF((($C72*s_TR)/up_ind!G72)&lt;0.01,($C72*s_TR)/up_ind!G72,1-EXP(-(($C72*s_TR)/up_ind!G72))),".")</f>
        <v>1</v>
      </c>
      <c r="Y72" s="103">
        <f>IFERROR(IF((($C72*s_TR)/up_ind!H72)&lt;0.01,($C72*s_TR)/up_ind!H72,1-EXP(-(($C72*s_TR)/up_ind!H72))),".")</f>
        <v>1</v>
      </c>
      <c r="Z72" s="103">
        <f>IFERROR(IF((($C72*s_TR)/up_ind!I72)&lt;0.01,($C72*s_TR)/up_ind!I72,1-EXP(-(($C72*s_TR)/up_ind!I72))),".")</f>
        <v>0.99999999999991629</v>
      </c>
      <c r="AA72" s="103">
        <f>IFERROR(IF((($C72*s_TR)/up_ind!J72)&lt;0.01,($C72*s_TR)/up_ind!J72,1-EXP(-(($C72*s_TR)/up_ind!J72))),".")</f>
        <v>0.99999999999991629</v>
      </c>
      <c r="AB72" s="103">
        <f>IFERROR(IF((($C72*s_TR)/up_ind!K72)&lt;0.01,($C72*s_TR)/up_ind!K72,1-EXP(-(($C72*s_TR)/up_ind!K72))),".")</f>
        <v>0.99999999999991629</v>
      </c>
      <c r="AC72" s="103">
        <f>IFERROR(IF((($C72*s_TR)/up_ind!L72)&lt;0.01,($C72*s_TR)/up_ind!L72,1-EXP(-(($C72*s_TR)/up_ind!L72))),".")</f>
        <v>0.99999999999991629</v>
      </c>
      <c r="AD72" s="103">
        <f>IFERROR(IF((($C72*s_TR)/up_ind!M72)&lt;0.01,($C72*s_TR)/up_ind!M72,1-EXP(-(($C72*s_TR)/up_ind!M72))),".")</f>
        <v>0.99999999999991629</v>
      </c>
      <c r="AE72" s="103">
        <f>IFERROR(IF((($C72*s_TR)/up_ind!N72)&lt;0.01,($C72*s_TR)/up_ind!N72,1-EXP(-(($C72*s_TR)/up_ind!N72))),".")</f>
        <v>0.99999999995242694</v>
      </c>
      <c r="AF72" s="103">
        <f>IFERROR(IF((($C72*s_TR)/up_ind!O72)&lt;0.01,($C72*s_TR)/up_ind!O72,1-EXP(-(($C72*s_TR)/up_ind!O72))),".")</f>
        <v>0.99999999997634992</v>
      </c>
      <c r="AG72" s="103">
        <f>IFERROR(IF((($C72*s_TR)/up_ind!P72)&lt;0.01,($C72*s_TR)/up_ind!P72,1-EXP(-(($C72*s_TR)/up_ind!P72))),".")</f>
        <v>0.99999999995576383</v>
      </c>
      <c r="AH72" s="103">
        <f>IFERROR(IF((($C72*s_TR)/up_ind!Q72)&lt;0.01,($C72*s_TR)/up_ind!Q72,1-EXP(-(($C72*s_TR)/up_ind!Q72))),".")</f>
        <v>0.99999999994999633</v>
      </c>
      <c r="AI72" s="103">
        <f>IFERROR(IF((($C72*s_TR)/up_ind!R72)&lt;0.01,($C72*s_TR)/up_ind!R72,1-EXP(-(($C72*s_TR)/up_ind!R72))),".")</f>
        <v>0.99999999998761024</v>
      </c>
    </row>
    <row r="73" spans="1:35">
      <c r="A73" s="101" t="s">
        <v>328</v>
      </c>
      <c r="B73" s="106">
        <v>1</v>
      </c>
      <c r="C73" s="89">
        <v>5</v>
      </c>
      <c r="D73" s="103">
        <f>IFERROR((($C73*s_TR)/up_ind!C73),0)</f>
        <v>3680656.695151513</v>
      </c>
      <c r="E73" s="103">
        <f>IFERROR((($C73*s_TR)/up_ind!D73),0)</f>
        <v>1440999.4128119107</v>
      </c>
      <c r="F73" s="103">
        <f>IFERROR((($C73*s_TR)/up_ind!E73),0)</f>
        <v>293601.01658469799</v>
      </c>
      <c r="G73" s="103">
        <f>IFERROR((($C73*s_TR)/up_ind!F73),0)</f>
        <v>4.5398572209954162</v>
      </c>
      <c r="H73" s="103">
        <f>IFERROR((($C73*s_TR)/up_ind!G73),0)</f>
        <v>3974262.2515934319</v>
      </c>
      <c r="I73" s="103">
        <f>IFERROR((($C73*s_TR)/up_ind!H73),0)</f>
        <v>5121660.6478206459</v>
      </c>
      <c r="J73" s="103">
        <f>IFERROR((($C73*s_TR)/up_ind!I73),0)</f>
        <v>26.922374429223737</v>
      </c>
      <c r="K73" s="103">
        <f>IFERROR((($C73*s_TR)/up_ind!J73),0)</f>
        <v>26.922374429223737</v>
      </c>
      <c r="L73" s="103">
        <f>IFERROR((($C73*s_TR)/up_ind!K73),0)</f>
        <v>26.922374429223737</v>
      </c>
      <c r="M73" s="103">
        <f>IFERROR((($C73*s_TR)/up_ind!L73),0)</f>
        <v>26.922374429223737</v>
      </c>
      <c r="N73" s="103">
        <f>IFERROR((($C73*s_TR)/up_ind!M73),0)</f>
        <v>26.922374429223737</v>
      </c>
      <c r="O73" s="103">
        <f>IFERROR((($C73*s_TR)/up_ind!N73),0)</f>
        <v>21.776197907635403</v>
      </c>
      <c r="P73" s="103">
        <f>IFERROR((($C73*s_TR)/up_ind!O73),0)</f>
        <v>22.813621945693455</v>
      </c>
      <c r="Q73" s="103">
        <f>IFERROR((($C73*s_TR)/up_ind!P73),0)</f>
        <v>23.354564755838641</v>
      </c>
      <c r="R73" s="103">
        <f>IFERROR((($C73*s_TR)/up_ind!Q73),0)</f>
        <v>21.957269293646775</v>
      </c>
      <c r="S73" s="103">
        <f>IFERROR((($C73*s_TR)/up_ind!R73),0)</f>
        <v>22.853270228532711</v>
      </c>
      <c r="T73" s="103">
        <f>IFERROR(IF((($C73*s_TR)/up_ind!C73)&lt;0.01,($C73*s_TR)/up_ind!C73,1-EXP(-(($C73*s_TR)/up_ind!C73))),".")</f>
        <v>1</v>
      </c>
      <c r="U73" s="103">
        <f>IFERROR(IF((($C73*s_TR)/up_ind!D73)&lt;0.01,($C73*s_TR)/up_ind!D73,1-EXP(-(($C73*s_TR)/up_ind!D73))),".")</f>
        <v>1</v>
      </c>
      <c r="V73" s="103">
        <f>IFERROR(IF((($C73*s_TR)/up_ind!E73)&lt;0.01,($C73*s_TR)/up_ind!E73,1-EXP(-(($C73*s_TR)/up_ind!E73))),".")</f>
        <v>1</v>
      </c>
      <c r="W73" s="103">
        <f>IFERROR(IF((($C73*s_TR)/up_ind!F73)&lt;0.01,($C73*s_TR)/up_ind!F73,1-EXP(-(($C73*s_TR)/up_ind!F73))),".")</f>
        <v>0.98932506939931542</v>
      </c>
      <c r="X73" s="103">
        <f>IFERROR(IF((($C73*s_TR)/up_ind!G73)&lt;0.01,($C73*s_TR)/up_ind!G73,1-EXP(-(($C73*s_TR)/up_ind!G73))),".")</f>
        <v>1</v>
      </c>
      <c r="Y73" s="103">
        <f>IFERROR(IF((($C73*s_TR)/up_ind!H73)&lt;0.01,($C73*s_TR)/up_ind!H73,1-EXP(-(($C73*s_TR)/up_ind!H73))),".")</f>
        <v>1</v>
      </c>
      <c r="Z73" s="103">
        <f>IFERROR(IF((($C73*s_TR)/up_ind!I73)&lt;0.01,($C73*s_TR)/up_ind!I73,1-EXP(-(($C73*s_TR)/up_ind!I73))),".")</f>
        <v>0.99999999999796874</v>
      </c>
      <c r="AA73" s="103">
        <f>IFERROR(IF((($C73*s_TR)/up_ind!J73)&lt;0.01,($C73*s_TR)/up_ind!J73,1-EXP(-(($C73*s_TR)/up_ind!J73))),".")</f>
        <v>0.99999999999796874</v>
      </c>
      <c r="AB73" s="103">
        <f>IFERROR(IF((($C73*s_TR)/up_ind!K73)&lt;0.01,($C73*s_TR)/up_ind!K73,1-EXP(-(($C73*s_TR)/up_ind!K73))),".")</f>
        <v>0.99999999999796874</v>
      </c>
      <c r="AC73" s="103">
        <f>IFERROR(IF((($C73*s_TR)/up_ind!L73)&lt;0.01,($C73*s_TR)/up_ind!L73,1-EXP(-(($C73*s_TR)/up_ind!L73))),".")</f>
        <v>0.99999999999796874</v>
      </c>
      <c r="AD73" s="103">
        <f>IFERROR(IF((($C73*s_TR)/up_ind!M73)&lt;0.01,($C73*s_TR)/up_ind!M73,1-EXP(-(($C73*s_TR)/up_ind!M73))),".")</f>
        <v>0.99999999999796874</v>
      </c>
      <c r="AE73" s="103">
        <f>IFERROR(IF((($C73*s_TR)/up_ind!N73)&lt;0.01,($C73*s_TR)/up_ind!N73,1-EXP(-(($C73*s_TR)/up_ind!N73))),".")</f>
        <v>0.99999999965108677</v>
      </c>
      <c r="AF73" s="103">
        <f>IFERROR(IF((($C73*s_TR)/up_ind!O73)&lt;0.01,($C73*s_TR)/up_ind!O73,1-EXP(-(($C73*s_TR)/up_ind!O73))),".")</f>
        <v>0.9999999998763569</v>
      </c>
      <c r="AG73" s="103">
        <f>IFERROR(IF((($C73*s_TR)/up_ind!P73)&lt;0.01,($C73*s_TR)/up_ind!P73,1-EXP(-(($C73*s_TR)/up_ind!P73))),".")</f>
        <v>0.99999999992801514</v>
      </c>
      <c r="AH73" s="103">
        <f>IFERROR(IF((($C73*s_TR)/up_ind!Q73)&lt;0.01,($C73*s_TR)/up_ind!Q73,1-EXP(-(($C73*s_TR)/up_ind!Q73))),".")</f>
        <v>0.99999999970887521</v>
      </c>
      <c r="AI73" s="103">
        <f>IFERROR(IF((($C73*s_TR)/up_ind!R73)&lt;0.01,($C73*s_TR)/up_ind!R73,1-EXP(-(($C73*s_TR)/up_ind!R73))),".")</f>
        <v>0.99999999988116328</v>
      </c>
    </row>
    <row r="74" spans="1:35">
      <c r="A74" s="101" t="s">
        <v>329</v>
      </c>
      <c r="B74" s="107">
        <v>1.9000000000000001E-8</v>
      </c>
      <c r="C74" s="89">
        <v>5</v>
      </c>
      <c r="D74" s="103">
        <f>IFERROR((($C74*s_TR)/up_ind!C74),0)</f>
        <v>6.9932477207878749E-2</v>
      </c>
      <c r="E74" s="103">
        <f>IFERROR((($C74*s_TR)/up_ind!D74),0)</f>
        <v>2.7378988843426308E-2</v>
      </c>
      <c r="F74" s="103">
        <f>IFERROR((($C74*s_TR)/up_ind!E74),0)</f>
        <v>5.5784193151092627E-3</v>
      </c>
      <c r="G74" s="103">
        <f>IFERROR((($C74*s_TR)/up_ind!F74),0)</f>
        <v>8.5486147447536481E-8</v>
      </c>
      <c r="H74" s="103">
        <f>IFERROR((($C74*s_TR)/up_ind!G74),0)</f>
        <v>7.5510982009135461E-2</v>
      </c>
      <c r="I74" s="103">
        <f>IFERROR((($C74*s_TR)/up_ind!H74),0)</f>
        <v>9.7311551537452523E-2</v>
      </c>
      <c r="J74" s="103">
        <f>IFERROR((($C74*s_TR)/up_ind!I74),0)</f>
        <v>0</v>
      </c>
      <c r="K74" s="103">
        <f>IFERROR((($C74*s_TR)/up_ind!J74),0)</f>
        <v>0</v>
      </c>
      <c r="L74" s="103">
        <f>IFERROR((($C74*s_TR)/up_ind!K74),0)</f>
        <v>0</v>
      </c>
      <c r="M74" s="103">
        <f>IFERROR((($C74*s_TR)/up_ind!L74),0)</f>
        <v>0</v>
      </c>
      <c r="N74" s="103">
        <f>IFERROR((($C74*s_TR)/up_ind!M74),0)</f>
        <v>0</v>
      </c>
      <c r="O74" s="103">
        <f>IFERROR((($C74*s_TR)/up_ind!N74),0)</f>
        <v>4.264747780421508E-7</v>
      </c>
      <c r="P74" s="103">
        <f>IFERROR((($C74*s_TR)/up_ind!O74),0)</f>
        <v>4.4021174679917604E-7</v>
      </c>
      <c r="Q74" s="103">
        <f>IFERROR((($C74*s_TR)/up_ind!P74),0)</f>
        <v>4.4303003304005654E-7</v>
      </c>
      <c r="R74" s="103">
        <f>IFERROR((($C74*s_TR)/up_ind!Q74),0)</f>
        <v>4.2184501356627641E-7</v>
      </c>
      <c r="S74" s="103">
        <f>IFERROR((($C74*s_TR)/up_ind!R74),0)</f>
        <v>4.3033027985545004E-7</v>
      </c>
      <c r="T74" s="103">
        <f>IFERROR(IF((($C74*s_TR)/up_ind!C74)&lt;0.01,($C74*s_TR)/up_ind!C74,1-EXP(-(($C74*s_TR)/up_ind!C74))),".")</f>
        <v>6.7543220134382964E-2</v>
      </c>
      <c r="U74" s="103">
        <f>IFERROR(IF((($C74*s_TR)/up_ind!D74)&lt;0.01,($C74*s_TR)/up_ind!D74,1-EXP(-(($C74*s_TR)/up_ind!D74))),".")</f>
        <v>2.7007581632479072E-2</v>
      </c>
      <c r="V74" s="103">
        <f>IFERROR(IF((($C74*s_TR)/up_ind!E74)&lt;0.01,($C74*s_TR)/up_ind!E74,1-EXP(-(($C74*s_TR)/up_ind!E74))),".")</f>
        <v>5.5784193151092627E-3</v>
      </c>
      <c r="W74" s="103">
        <f>IFERROR(IF((($C74*s_TR)/up_ind!F74)&lt;0.01,($C74*s_TR)/up_ind!F74,1-EXP(-(($C74*s_TR)/up_ind!F74))),".")</f>
        <v>8.5486147447536481E-8</v>
      </c>
      <c r="X74" s="103">
        <f>IFERROR(IF((($C74*s_TR)/up_ind!G74)&lt;0.01,($C74*s_TR)/up_ind!G74,1-EXP(-(($C74*s_TR)/up_ind!G74))),".")</f>
        <v>7.2730452804556145E-2</v>
      </c>
      <c r="Y74" s="103">
        <f>IFERROR(IF((($C74*s_TR)/up_ind!H74)&lt;0.01,($C74*s_TR)/up_ind!H74,1-EXP(-(($C74*s_TR)/up_ind!H74))),".")</f>
        <v>9.2726700294664566E-2</v>
      </c>
      <c r="Z74" s="103" t="str">
        <f>IFERROR(IF((($C74*s_TR)/up_ind!I74)&lt;0.01,($C74*s_TR)/up_ind!I74,1-EXP(-(($C74*s_TR)/up_ind!I74))),".")</f>
        <v>.</v>
      </c>
      <c r="AA74" s="103" t="str">
        <f>IFERROR(IF((($C74*s_TR)/up_ind!J74)&lt;0.01,($C74*s_TR)/up_ind!J74,1-EXP(-(($C74*s_TR)/up_ind!J74))),".")</f>
        <v>.</v>
      </c>
      <c r="AB74" s="103" t="str">
        <f>IFERROR(IF((($C74*s_TR)/up_ind!K74)&lt;0.01,($C74*s_TR)/up_ind!K74,1-EXP(-(($C74*s_TR)/up_ind!K74))),".")</f>
        <v>.</v>
      </c>
      <c r="AC74" s="103" t="str">
        <f>IFERROR(IF((($C74*s_TR)/up_ind!L74)&lt;0.01,($C74*s_TR)/up_ind!L74,1-EXP(-(($C74*s_TR)/up_ind!L74))),".")</f>
        <v>.</v>
      </c>
      <c r="AD74" s="103" t="str">
        <f>IFERROR(IF((($C74*s_TR)/up_ind!M74)&lt;0.01,($C74*s_TR)/up_ind!M74,1-EXP(-(($C74*s_TR)/up_ind!M74))),".")</f>
        <v>.</v>
      </c>
      <c r="AE74" s="103">
        <f>IFERROR(IF((($C74*s_TR)/up_ind!N74)&lt;0.01,($C74*s_TR)/up_ind!N74,1-EXP(-(($C74*s_TR)/up_ind!N74))),".")</f>
        <v>4.264747780421508E-7</v>
      </c>
      <c r="AF74" s="103">
        <f>IFERROR(IF((($C74*s_TR)/up_ind!O74)&lt;0.01,($C74*s_TR)/up_ind!O74,1-EXP(-(($C74*s_TR)/up_ind!O74))),".")</f>
        <v>4.4021174679917604E-7</v>
      </c>
      <c r="AG74" s="103">
        <f>IFERROR(IF((($C74*s_TR)/up_ind!P74)&lt;0.01,($C74*s_TR)/up_ind!P74,1-EXP(-(($C74*s_TR)/up_ind!P74))),".")</f>
        <v>4.4303003304005654E-7</v>
      </c>
      <c r="AH74" s="103">
        <f>IFERROR(IF((($C74*s_TR)/up_ind!Q74)&lt;0.01,($C74*s_TR)/up_ind!Q74,1-EXP(-(($C74*s_TR)/up_ind!Q74))),".")</f>
        <v>4.2184501356627641E-7</v>
      </c>
      <c r="AI74" s="103">
        <f>IFERROR(IF((($C74*s_TR)/up_ind!R74)&lt;0.01,($C74*s_TR)/up_ind!R74,1-EXP(-(($C74*s_TR)/up_ind!R74))),".")</f>
        <v>4.3033027985545004E-7</v>
      </c>
    </row>
    <row r="75" spans="1:35">
      <c r="A75" s="101" t="s">
        <v>330</v>
      </c>
      <c r="B75" s="106">
        <v>1</v>
      </c>
      <c r="C75" s="89">
        <v>5</v>
      </c>
      <c r="D75" s="103">
        <f>IFERROR((($C75*s_TR)/up_ind!C75),0)</f>
        <v>3680656.695151513</v>
      </c>
      <c r="E75" s="103">
        <f>IFERROR((($C75*s_TR)/up_ind!D75),0)</f>
        <v>1440999.4128119107</v>
      </c>
      <c r="F75" s="103">
        <f>IFERROR((($C75*s_TR)/up_ind!E75),0)</f>
        <v>293601.01658469799</v>
      </c>
      <c r="G75" s="103">
        <f>IFERROR((($C75*s_TR)/up_ind!F75),0)</f>
        <v>4.3970737119148922</v>
      </c>
      <c r="H75" s="103">
        <f>IFERROR((($C75*s_TR)/up_ind!G75),0)</f>
        <v>3974262.1088099228</v>
      </c>
      <c r="I75" s="103">
        <f>IFERROR((($C75*s_TR)/up_ind!H75),0)</f>
        <v>5121660.5050371364</v>
      </c>
      <c r="J75" s="103">
        <f>IFERROR((($C75*s_TR)/up_ind!I75),0)</f>
        <v>24.410958904109581</v>
      </c>
      <c r="K75" s="103">
        <f>IFERROR((($C75*s_TR)/up_ind!J75),0)</f>
        <v>24.410958904109581</v>
      </c>
      <c r="L75" s="103">
        <f>IFERROR((($C75*s_TR)/up_ind!K75),0)</f>
        <v>24.410958904109581</v>
      </c>
      <c r="M75" s="103">
        <f>IFERROR((($C75*s_TR)/up_ind!L75),0)</f>
        <v>24.410958904109581</v>
      </c>
      <c r="N75" s="103">
        <f>IFERROR((($C75*s_TR)/up_ind!M75),0)</f>
        <v>24.410958904109581</v>
      </c>
      <c r="O75" s="103">
        <f>IFERROR((($C75*s_TR)/up_ind!N75),0)</f>
        <v>23.509947096332954</v>
      </c>
      <c r="P75" s="103">
        <f>IFERROR((($C75*s_TR)/up_ind!O75),0)</f>
        <v>23.515376137010524</v>
      </c>
      <c r="Q75" s="103">
        <f>IFERROR((($C75*s_TR)/up_ind!P75),0)</f>
        <v>23.359454447568329</v>
      </c>
      <c r="R75" s="103">
        <f>IFERROR((($C75*s_TR)/up_ind!Q75),0)</f>
        <v>23.724439150287857</v>
      </c>
      <c r="S75" s="103">
        <f>IFERROR((($C75*s_TR)/up_ind!R75),0)</f>
        <v>22.134509712870525</v>
      </c>
      <c r="T75" s="103">
        <f>IFERROR(IF((($C75*s_TR)/up_ind!C75)&lt;0.01,($C75*s_TR)/up_ind!C75,1-EXP(-(($C75*s_TR)/up_ind!C75))),".")</f>
        <v>1</v>
      </c>
      <c r="U75" s="103">
        <f>IFERROR(IF((($C75*s_TR)/up_ind!D75)&lt;0.01,($C75*s_TR)/up_ind!D75,1-EXP(-(($C75*s_TR)/up_ind!D75))),".")</f>
        <v>1</v>
      </c>
      <c r="V75" s="103">
        <f>IFERROR(IF((($C75*s_TR)/up_ind!E75)&lt;0.01,($C75*s_TR)/up_ind!E75,1-EXP(-(($C75*s_TR)/up_ind!E75))),".")</f>
        <v>1</v>
      </c>
      <c r="W75" s="103">
        <f>IFERROR(IF((($C75*s_TR)/up_ind!F75)&lt;0.01,($C75*s_TR)/up_ind!F75,1-EXP(-(($C75*s_TR)/up_ind!F75))),".")</f>
        <v>0.98768668044571906</v>
      </c>
      <c r="X75" s="103">
        <f>IFERROR(IF((($C75*s_TR)/up_ind!G75)&lt;0.01,($C75*s_TR)/up_ind!G75,1-EXP(-(($C75*s_TR)/up_ind!G75))),".")</f>
        <v>1</v>
      </c>
      <c r="Y75" s="103">
        <f>IFERROR(IF((($C75*s_TR)/up_ind!H75)&lt;0.01,($C75*s_TR)/up_ind!H75,1-EXP(-(($C75*s_TR)/up_ind!H75))),".")</f>
        <v>1</v>
      </c>
      <c r="Z75" s="103">
        <f>IFERROR(IF((($C75*s_TR)/up_ind!I75)&lt;0.01,($C75*s_TR)/up_ind!I75,1-EXP(-(($C75*s_TR)/up_ind!I75))),".")</f>
        <v>0.99999999997497035</v>
      </c>
      <c r="AA75" s="103">
        <f>IFERROR(IF((($C75*s_TR)/up_ind!J75)&lt;0.01,($C75*s_TR)/up_ind!J75,1-EXP(-(($C75*s_TR)/up_ind!J75))),".")</f>
        <v>0.99999999997497035</v>
      </c>
      <c r="AB75" s="103">
        <f>IFERROR(IF((($C75*s_TR)/up_ind!K75)&lt;0.01,($C75*s_TR)/up_ind!K75,1-EXP(-(($C75*s_TR)/up_ind!K75))),".")</f>
        <v>0.99999999997497035</v>
      </c>
      <c r="AC75" s="103">
        <f>IFERROR(IF((($C75*s_TR)/up_ind!L75)&lt;0.01,($C75*s_TR)/up_ind!L75,1-EXP(-(($C75*s_TR)/up_ind!L75))),".")</f>
        <v>0.99999999997497035</v>
      </c>
      <c r="AD75" s="103">
        <f>IFERROR(IF((($C75*s_TR)/up_ind!M75)&lt;0.01,($C75*s_TR)/up_ind!M75,1-EXP(-(($C75*s_TR)/up_ind!M75))),".")</f>
        <v>0.99999999997497035</v>
      </c>
      <c r="AE75" s="103">
        <f>IFERROR(IF((($C75*s_TR)/up_ind!N75)&lt;0.01,($C75*s_TR)/up_ind!N75,1-EXP(-(($C75*s_TR)/up_ind!N75))),".")</f>
        <v>0.99999999993837463</v>
      </c>
      <c r="AF75" s="103">
        <f>IFERROR(IF((($C75*s_TR)/up_ind!O75)&lt;0.01,($C75*s_TR)/up_ind!O75,1-EXP(-(($C75*s_TR)/up_ind!O75))),".")</f>
        <v>0.99999999993870825</v>
      </c>
      <c r="AG75" s="103">
        <f>IFERROR(IF((($C75*s_TR)/up_ind!P75)&lt;0.01,($C75*s_TR)/up_ind!P75,1-EXP(-(($C75*s_TR)/up_ind!P75))),".")</f>
        <v>0.99999999992836619</v>
      </c>
      <c r="AH75" s="103">
        <f>IFERROR(IF((($C75*s_TR)/up_ind!Q75)&lt;0.01,($C75*s_TR)/up_ind!Q75,1-EXP(-(($C75*s_TR)/up_ind!Q75))),".")</f>
        <v>0.99999999995027133</v>
      </c>
      <c r="AI75" s="103">
        <f>IFERROR(IF((($C75*s_TR)/up_ind!R75)&lt;0.01,($C75*s_TR)/up_ind!R75,1-EXP(-(($C75*s_TR)/up_ind!R75))),".")</f>
        <v>0.99999999975616016</v>
      </c>
    </row>
    <row r="76" spans="1:35">
      <c r="A76" s="101" t="s">
        <v>331</v>
      </c>
      <c r="B76" s="106">
        <v>1.339E-6</v>
      </c>
      <c r="C76" s="89">
        <v>5</v>
      </c>
      <c r="D76" s="103">
        <f>IFERROR((($C76*s_TR)/up_ind!C76),0)</f>
        <v>4.9283993148078764</v>
      </c>
      <c r="E76" s="103">
        <f>IFERROR((($C76*s_TR)/up_ind!D76),0)</f>
        <v>1.9294982137551484</v>
      </c>
      <c r="F76" s="103">
        <f>IFERROR((($C76*s_TR)/up_ind!E76),0)</f>
        <v>0.39313176120691062</v>
      </c>
      <c r="G76" s="103">
        <f>IFERROR((($C76*s_TR)/up_ind!F76),0)</f>
        <v>6.2929931216483365E-6</v>
      </c>
      <c r="H76" s="103">
        <f>IFERROR((($C76*s_TR)/up_ind!G76),0)</f>
        <v>5.321537369007908</v>
      </c>
      <c r="I76" s="103">
        <f>IFERROR((($C76*s_TR)/up_ind!H76),0)</f>
        <v>6.857903821556147</v>
      </c>
      <c r="J76" s="103">
        <f>IFERROR((($C76*s_TR)/up_ind!I76),0)</f>
        <v>3.6587105022831049E-5</v>
      </c>
      <c r="K76" s="103">
        <f>IFERROR((($C76*s_TR)/up_ind!J76),0)</f>
        <v>3.6587105022831049E-5</v>
      </c>
      <c r="L76" s="103">
        <f>IFERROR((($C76*s_TR)/up_ind!K76),0)</f>
        <v>3.6587105022831049E-5</v>
      </c>
      <c r="M76" s="103">
        <f>IFERROR((($C76*s_TR)/up_ind!L76),0)</f>
        <v>3.6587105022831049E-5</v>
      </c>
      <c r="N76" s="103">
        <f>IFERROR((($C76*s_TR)/up_ind!M76),0)</f>
        <v>3.6587105022831049E-5</v>
      </c>
      <c r="O76" s="103">
        <f>IFERROR((($C76*s_TR)/up_ind!N76),0)</f>
        <v>3.2540746535978574E-5</v>
      </c>
      <c r="P76" s="103">
        <f>IFERROR((($C76*s_TR)/up_ind!O76),0)</f>
        <v>3.0717751141552492E-5</v>
      </c>
      <c r="Q76" s="103">
        <f>IFERROR((($C76*s_TR)/up_ind!P76),0)</f>
        <v>3.0366289458010716E-5</v>
      </c>
      <c r="R76" s="103">
        <f>IFERROR((($C76*s_TR)/up_ind!Q76),0)</f>
        <v>3.0611401871994411E-5</v>
      </c>
      <c r="S76" s="103">
        <f>IFERROR((($C76*s_TR)/up_ind!R76),0)</f>
        <v>3.1678413076566717E-5</v>
      </c>
      <c r="T76" s="103">
        <f>IFERROR(IF((($C76*s_TR)/up_ind!C76)&lt;0.01,($C76*s_TR)/up_ind!C76,1-EXP(-(($C76*s_TR)/up_ind!C76))),".")</f>
        <v>0.99276192009904018</v>
      </c>
      <c r="U76" s="103">
        <f>IFERROR(IF((($C76*s_TR)/up_ind!D76)&lt;0.01,($C76*s_TR)/up_ind!D76,1-EXP(-(($C76*s_TR)/up_ind!D76))),".")</f>
        <v>0.85477894987046388</v>
      </c>
      <c r="V76" s="103">
        <f>IFERROR(IF((($C76*s_TR)/up_ind!E76)&lt;0.01,($C76*s_TR)/up_ind!E76,1-EXP(-(($C76*s_TR)/up_ind!E76))),".")</f>
        <v>0.32506018915701318</v>
      </c>
      <c r="W76" s="103">
        <f>IFERROR(IF((($C76*s_TR)/up_ind!F76)&lt;0.01,($C76*s_TR)/up_ind!F76,1-EXP(-(($C76*s_TR)/up_ind!F76))),".")</f>
        <v>6.2929931216483365E-6</v>
      </c>
      <c r="X76" s="103">
        <f>IFERROR(IF((($C76*s_TR)/up_ind!G76)&lt;0.01,($C76*s_TR)/up_ind!G76,1-EXP(-(($C76*s_TR)/up_ind!G76))),".")</f>
        <v>0.99511476246364272</v>
      </c>
      <c r="Y76" s="103">
        <f>IFERROR(IF((($C76*s_TR)/up_ind!H76)&lt;0.01,($C76*s_TR)/up_ind!H76,1-EXP(-(($C76*s_TR)/up_ind!H76))),".")</f>
        <v>0.99894888505054114</v>
      </c>
      <c r="Z76" s="103">
        <f>IFERROR(IF((($C76*s_TR)/up_ind!I76)&lt;0.01,($C76*s_TR)/up_ind!I76,1-EXP(-(($C76*s_TR)/up_ind!I76))),".")</f>
        <v>3.6587105022831049E-5</v>
      </c>
      <c r="AA76" s="103">
        <f>IFERROR(IF((($C76*s_TR)/up_ind!J76)&lt;0.01,($C76*s_TR)/up_ind!J76,1-EXP(-(($C76*s_TR)/up_ind!J76))),".")</f>
        <v>3.6587105022831049E-5</v>
      </c>
      <c r="AB76" s="103">
        <f>IFERROR(IF((($C76*s_TR)/up_ind!K76)&lt;0.01,($C76*s_TR)/up_ind!K76,1-EXP(-(($C76*s_TR)/up_ind!K76))),".")</f>
        <v>3.6587105022831049E-5</v>
      </c>
      <c r="AC76" s="103">
        <f>IFERROR(IF((($C76*s_TR)/up_ind!L76)&lt;0.01,($C76*s_TR)/up_ind!L76,1-EXP(-(($C76*s_TR)/up_ind!L76))),".")</f>
        <v>3.6587105022831049E-5</v>
      </c>
      <c r="AD76" s="103">
        <f>IFERROR(IF((($C76*s_TR)/up_ind!M76)&lt;0.01,($C76*s_TR)/up_ind!M76,1-EXP(-(($C76*s_TR)/up_ind!M76))),".")</f>
        <v>3.6587105022831049E-5</v>
      </c>
      <c r="AE76" s="103">
        <f>IFERROR(IF((($C76*s_TR)/up_ind!N76)&lt;0.01,($C76*s_TR)/up_ind!N76,1-EXP(-(($C76*s_TR)/up_ind!N76))),".")</f>
        <v>3.2540746535978574E-5</v>
      </c>
      <c r="AF76" s="103">
        <f>IFERROR(IF((($C76*s_TR)/up_ind!O76)&lt;0.01,($C76*s_TR)/up_ind!O76,1-EXP(-(($C76*s_TR)/up_ind!O76))),".")</f>
        <v>3.0717751141552492E-5</v>
      </c>
      <c r="AG76" s="103">
        <f>IFERROR(IF((($C76*s_TR)/up_ind!P76)&lt;0.01,($C76*s_TR)/up_ind!P76,1-EXP(-(($C76*s_TR)/up_ind!P76))),".")</f>
        <v>3.0366289458010716E-5</v>
      </c>
      <c r="AH76" s="103">
        <f>IFERROR(IF((($C76*s_TR)/up_ind!Q76)&lt;0.01,($C76*s_TR)/up_ind!Q76,1-EXP(-(($C76*s_TR)/up_ind!Q76))),".")</f>
        <v>3.0611401871994411E-5</v>
      </c>
      <c r="AI76" s="103">
        <f>IFERROR(IF((($C76*s_TR)/up_ind!R76)&lt;0.01,($C76*s_TR)/up_ind!R76,1-EXP(-(($C76*s_TR)/up_ind!R76))),".")</f>
        <v>3.1678413076566717E-5</v>
      </c>
    </row>
  </sheetData>
  <sheetProtection algorithmName="SHA-512" hashValue="X0O+aTVUc9MxzwbCaia1nKJAeaKZwP6NwWoqL2kHrGbdtJxp8+nWpabak4BlpSOq+TVAfP4fm3p3vz69EUVp5Q==" saltValue="itWGPkEEJA0OWhTdnwG+Zw==" spinCount="100000" sheet="1" objects="1" scenarios="1" formatColumns="0" autoFilter="0"/>
  <autoFilter ref="A1:AI76" xr:uid="{00000000-0009-0000-0000-000014000000}"/>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7" tint="0.79998168889431442"/>
  </sheetPr>
  <dimension ref="A1:AI76"/>
  <sheetViews>
    <sheetView workbookViewId="0">
      <pane xSplit="3" ySplit="1" topLeftCell="D2" activePane="bottomRight" state="frozen"/>
      <selection pane="topRight" activeCell="D1" sqref="D1"/>
      <selection pane="bottomLeft" activeCell="A2" sqref="A2"/>
      <selection pane="bottomRight" activeCell="D2" sqref="D2"/>
    </sheetView>
  </sheetViews>
  <sheetFormatPr defaultRowHeight="14.25"/>
  <cols>
    <col min="1" max="1" width="14.53125" style="1" bestFit="1" customWidth="1"/>
    <col min="2" max="2" width="11.73046875" style="1" bestFit="1" customWidth="1"/>
    <col min="3" max="3" width="7.19921875" style="9" bestFit="1" customWidth="1"/>
    <col min="4" max="19" width="8.06640625" style="9" bestFit="1" customWidth="1"/>
    <col min="20" max="20" width="14" style="9" bestFit="1" customWidth="1"/>
    <col min="21" max="21" width="16.53125" style="9" bestFit="1" customWidth="1"/>
    <col min="22" max="22" width="16.3984375" style="9" bestFit="1" customWidth="1"/>
    <col min="23" max="23" width="14" style="9" bestFit="1" customWidth="1"/>
    <col min="24" max="24" width="15.33203125" style="9" bestFit="1" customWidth="1"/>
    <col min="25" max="25" width="15.46484375" style="9" bestFit="1" customWidth="1"/>
    <col min="26" max="26" width="11.9296875" style="9" bestFit="1" customWidth="1"/>
    <col min="27" max="28" width="13.6640625" style="9" bestFit="1" customWidth="1"/>
    <col min="29" max="29" width="14.6640625" style="9" bestFit="1" customWidth="1"/>
    <col min="30" max="30" width="12.33203125" style="9" bestFit="1" customWidth="1"/>
    <col min="31" max="31" width="11.9296875" style="9" bestFit="1" customWidth="1"/>
    <col min="32" max="33" width="13.6640625" style="9" bestFit="1" customWidth="1"/>
    <col min="34" max="34" width="14.6640625" style="9" bestFit="1" customWidth="1"/>
    <col min="35" max="35" width="12.33203125" style="9" bestFit="1" customWidth="1"/>
    <col min="36" max="272" width="9.06640625" style="9"/>
    <col min="273" max="273" width="15.3984375" style="9" bestFit="1" customWidth="1"/>
    <col min="274" max="274" width="11.1328125" style="9" bestFit="1" customWidth="1"/>
    <col min="275" max="275" width="14.59765625" style="9" bestFit="1" customWidth="1"/>
    <col min="276" max="276" width="17.3984375" style="9" bestFit="1" customWidth="1"/>
    <col min="277" max="277" width="17.59765625" style="9" bestFit="1" customWidth="1"/>
    <col min="278" max="278" width="14.73046875" style="9" bestFit="1" customWidth="1"/>
    <col min="279" max="279" width="14.3984375" style="9" bestFit="1" customWidth="1"/>
    <col min="280" max="280" width="12.1328125" style="9" bestFit="1" customWidth="1"/>
    <col min="281" max="281" width="12.3984375" style="9" bestFit="1" customWidth="1"/>
    <col min="282" max="283" width="13.86328125" style="9" bestFit="1" customWidth="1"/>
    <col min="284" max="284" width="14.86328125" style="9" bestFit="1" customWidth="1"/>
    <col min="285" max="285" width="12.1328125" style="9" bestFit="1" customWidth="1"/>
    <col min="286" max="286" width="12.3984375" style="9" bestFit="1" customWidth="1"/>
    <col min="287" max="288" width="13.86328125" style="9" bestFit="1" customWidth="1"/>
    <col min="289" max="289" width="14.86328125" style="9" bestFit="1" customWidth="1"/>
    <col min="290" max="528" width="9.06640625" style="9"/>
    <col min="529" max="529" width="15.3984375" style="9" bestFit="1" customWidth="1"/>
    <col min="530" max="530" width="11.1328125" style="9" bestFit="1" customWidth="1"/>
    <col min="531" max="531" width="14.59765625" style="9" bestFit="1" customWidth="1"/>
    <col min="532" max="532" width="17.3984375" style="9" bestFit="1" customWidth="1"/>
    <col min="533" max="533" width="17.59765625" style="9" bestFit="1" customWidth="1"/>
    <col min="534" max="534" width="14.73046875" style="9" bestFit="1" customWidth="1"/>
    <col min="535" max="535" width="14.3984375" style="9" bestFit="1" customWidth="1"/>
    <col min="536" max="536" width="12.1328125" style="9" bestFit="1" customWidth="1"/>
    <col min="537" max="537" width="12.3984375" style="9" bestFit="1" customWidth="1"/>
    <col min="538" max="539" width="13.86328125" style="9" bestFit="1" customWidth="1"/>
    <col min="540" max="540" width="14.86328125" style="9" bestFit="1" customWidth="1"/>
    <col min="541" max="541" width="12.1328125" style="9" bestFit="1" customWidth="1"/>
    <col min="542" max="542" width="12.3984375" style="9" bestFit="1" customWidth="1"/>
    <col min="543" max="544" width="13.86328125" style="9" bestFit="1" customWidth="1"/>
    <col min="545" max="545" width="14.86328125" style="9" bestFit="1" customWidth="1"/>
    <col min="546" max="784" width="9.06640625" style="9"/>
    <col min="785" max="785" width="15.3984375" style="9" bestFit="1" customWidth="1"/>
    <col min="786" max="786" width="11.1328125" style="9" bestFit="1" customWidth="1"/>
    <col min="787" max="787" width="14.59765625" style="9" bestFit="1" customWidth="1"/>
    <col min="788" max="788" width="17.3984375" style="9" bestFit="1" customWidth="1"/>
    <col min="789" max="789" width="17.59765625" style="9" bestFit="1" customWidth="1"/>
    <col min="790" max="790" width="14.73046875" style="9" bestFit="1" customWidth="1"/>
    <col min="791" max="791" width="14.3984375" style="9" bestFit="1" customWidth="1"/>
    <col min="792" max="792" width="12.1328125" style="9" bestFit="1" customWidth="1"/>
    <col min="793" max="793" width="12.3984375" style="9" bestFit="1" customWidth="1"/>
    <col min="794" max="795" width="13.86328125" style="9" bestFit="1" customWidth="1"/>
    <col min="796" max="796" width="14.86328125" style="9" bestFit="1" customWidth="1"/>
    <col min="797" max="797" width="12.1328125" style="9" bestFit="1" customWidth="1"/>
    <col min="798" max="798" width="12.3984375" style="9" bestFit="1" customWidth="1"/>
    <col min="799" max="800" width="13.86328125" style="9" bestFit="1" customWidth="1"/>
    <col min="801" max="801" width="14.86328125" style="9" bestFit="1" customWidth="1"/>
    <col min="802" max="1040" width="9.06640625" style="9"/>
    <col min="1041" max="1041" width="15.3984375" style="9" bestFit="1" customWidth="1"/>
    <col min="1042" max="1042" width="11.1328125" style="9" bestFit="1" customWidth="1"/>
    <col min="1043" max="1043" width="14.59765625" style="9" bestFit="1" customWidth="1"/>
    <col min="1044" max="1044" width="17.3984375" style="9" bestFit="1" customWidth="1"/>
    <col min="1045" max="1045" width="17.59765625" style="9" bestFit="1" customWidth="1"/>
    <col min="1046" max="1046" width="14.73046875" style="9" bestFit="1" customWidth="1"/>
    <col min="1047" max="1047" width="14.3984375" style="9" bestFit="1" customWidth="1"/>
    <col min="1048" max="1048" width="12.1328125" style="9" bestFit="1" customWidth="1"/>
    <col min="1049" max="1049" width="12.3984375" style="9" bestFit="1" customWidth="1"/>
    <col min="1050" max="1051" width="13.86328125" style="9" bestFit="1" customWidth="1"/>
    <col min="1052" max="1052" width="14.86328125" style="9" bestFit="1" customWidth="1"/>
    <col min="1053" max="1053" width="12.1328125" style="9" bestFit="1" customWidth="1"/>
    <col min="1054" max="1054" width="12.3984375" style="9" bestFit="1" customWidth="1"/>
    <col min="1055" max="1056" width="13.86328125" style="9" bestFit="1" customWidth="1"/>
    <col min="1057" max="1057" width="14.86328125" style="9" bestFit="1" customWidth="1"/>
    <col min="1058" max="1296" width="9.06640625" style="9"/>
    <col min="1297" max="1297" width="15.3984375" style="9" bestFit="1" customWidth="1"/>
    <col min="1298" max="1298" width="11.1328125" style="9" bestFit="1" customWidth="1"/>
    <col min="1299" max="1299" width="14.59765625" style="9" bestFit="1" customWidth="1"/>
    <col min="1300" max="1300" width="17.3984375" style="9" bestFit="1" customWidth="1"/>
    <col min="1301" max="1301" width="17.59765625" style="9" bestFit="1" customWidth="1"/>
    <col min="1302" max="1302" width="14.73046875" style="9" bestFit="1" customWidth="1"/>
    <col min="1303" max="1303" width="14.3984375" style="9" bestFit="1" customWidth="1"/>
    <col min="1304" max="1304" width="12.1328125" style="9" bestFit="1" customWidth="1"/>
    <col min="1305" max="1305" width="12.3984375" style="9" bestFit="1" customWidth="1"/>
    <col min="1306" max="1307" width="13.86328125" style="9" bestFit="1" customWidth="1"/>
    <col min="1308" max="1308" width="14.86328125" style="9" bestFit="1" customWidth="1"/>
    <col min="1309" max="1309" width="12.1328125" style="9" bestFit="1" customWidth="1"/>
    <col min="1310" max="1310" width="12.3984375" style="9" bestFit="1" customWidth="1"/>
    <col min="1311" max="1312" width="13.86328125" style="9" bestFit="1" customWidth="1"/>
    <col min="1313" max="1313" width="14.86328125" style="9" bestFit="1" customWidth="1"/>
    <col min="1314" max="1552" width="9.06640625" style="9"/>
    <col min="1553" max="1553" width="15.3984375" style="9" bestFit="1" customWidth="1"/>
    <col min="1554" max="1554" width="11.1328125" style="9" bestFit="1" customWidth="1"/>
    <col min="1555" max="1555" width="14.59765625" style="9" bestFit="1" customWidth="1"/>
    <col min="1556" max="1556" width="17.3984375" style="9" bestFit="1" customWidth="1"/>
    <col min="1557" max="1557" width="17.59765625" style="9" bestFit="1" customWidth="1"/>
    <col min="1558" max="1558" width="14.73046875" style="9" bestFit="1" customWidth="1"/>
    <col min="1559" max="1559" width="14.3984375" style="9" bestFit="1" customWidth="1"/>
    <col min="1560" max="1560" width="12.1328125" style="9" bestFit="1" customWidth="1"/>
    <col min="1561" max="1561" width="12.3984375" style="9" bestFit="1" customWidth="1"/>
    <col min="1562" max="1563" width="13.86328125" style="9" bestFit="1" customWidth="1"/>
    <col min="1564" max="1564" width="14.86328125" style="9" bestFit="1" customWidth="1"/>
    <col min="1565" max="1565" width="12.1328125" style="9" bestFit="1" customWidth="1"/>
    <col min="1566" max="1566" width="12.3984375" style="9" bestFit="1" customWidth="1"/>
    <col min="1567" max="1568" width="13.86328125" style="9" bestFit="1" customWidth="1"/>
    <col min="1569" max="1569" width="14.86328125" style="9" bestFit="1" customWidth="1"/>
    <col min="1570" max="1808" width="9.06640625" style="9"/>
    <col min="1809" max="1809" width="15.3984375" style="9" bestFit="1" customWidth="1"/>
    <col min="1810" max="1810" width="11.1328125" style="9" bestFit="1" customWidth="1"/>
    <col min="1811" max="1811" width="14.59765625" style="9" bestFit="1" customWidth="1"/>
    <col min="1812" max="1812" width="17.3984375" style="9" bestFit="1" customWidth="1"/>
    <col min="1813" max="1813" width="17.59765625" style="9" bestFit="1" customWidth="1"/>
    <col min="1814" max="1814" width="14.73046875" style="9" bestFit="1" customWidth="1"/>
    <col min="1815" max="1815" width="14.3984375" style="9" bestFit="1" customWidth="1"/>
    <col min="1816" max="1816" width="12.1328125" style="9" bestFit="1" customWidth="1"/>
    <col min="1817" max="1817" width="12.3984375" style="9" bestFit="1" customWidth="1"/>
    <col min="1818" max="1819" width="13.86328125" style="9" bestFit="1" customWidth="1"/>
    <col min="1820" max="1820" width="14.86328125" style="9" bestFit="1" customWidth="1"/>
    <col min="1821" max="1821" width="12.1328125" style="9" bestFit="1" customWidth="1"/>
    <col min="1822" max="1822" width="12.3984375" style="9" bestFit="1" customWidth="1"/>
    <col min="1823" max="1824" width="13.86328125" style="9" bestFit="1" customWidth="1"/>
    <col min="1825" max="1825" width="14.86328125" style="9" bestFit="1" customWidth="1"/>
    <col min="1826" max="2064" width="9.06640625" style="9"/>
    <col min="2065" max="2065" width="15.3984375" style="9" bestFit="1" customWidth="1"/>
    <col min="2066" max="2066" width="11.1328125" style="9" bestFit="1" customWidth="1"/>
    <col min="2067" max="2067" width="14.59765625" style="9" bestFit="1" customWidth="1"/>
    <col min="2068" max="2068" width="17.3984375" style="9" bestFit="1" customWidth="1"/>
    <col min="2069" max="2069" width="17.59765625" style="9" bestFit="1" customWidth="1"/>
    <col min="2070" max="2070" width="14.73046875" style="9" bestFit="1" customWidth="1"/>
    <col min="2071" max="2071" width="14.3984375" style="9" bestFit="1" customWidth="1"/>
    <col min="2072" max="2072" width="12.1328125" style="9" bestFit="1" customWidth="1"/>
    <col min="2073" max="2073" width="12.3984375" style="9" bestFit="1" customWidth="1"/>
    <col min="2074" max="2075" width="13.86328125" style="9" bestFit="1" customWidth="1"/>
    <col min="2076" max="2076" width="14.86328125" style="9" bestFit="1" customWidth="1"/>
    <col min="2077" max="2077" width="12.1328125" style="9" bestFit="1" customWidth="1"/>
    <col min="2078" max="2078" width="12.3984375" style="9" bestFit="1" customWidth="1"/>
    <col min="2079" max="2080" width="13.86328125" style="9" bestFit="1" customWidth="1"/>
    <col min="2081" max="2081" width="14.86328125" style="9" bestFit="1" customWidth="1"/>
    <col min="2082" max="2320" width="9.06640625" style="9"/>
    <col min="2321" max="2321" width="15.3984375" style="9" bestFit="1" customWidth="1"/>
    <col min="2322" max="2322" width="11.1328125" style="9" bestFit="1" customWidth="1"/>
    <col min="2323" max="2323" width="14.59765625" style="9" bestFit="1" customWidth="1"/>
    <col min="2324" max="2324" width="17.3984375" style="9" bestFit="1" customWidth="1"/>
    <col min="2325" max="2325" width="17.59765625" style="9" bestFit="1" customWidth="1"/>
    <col min="2326" max="2326" width="14.73046875" style="9" bestFit="1" customWidth="1"/>
    <col min="2327" max="2327" width="14.3984375" style="9" bestFit="1" customWidth="1"/>
    <col min="2328" max="2328" width="12.1328125" style="9" bestFit="1" customWidth="1"/>
    <col min="2329" max="2329" width="12.3984375" style="9" bestFit="1" customWidth="1"/>
    <col min="2330" max="2331" width="13.86328125" style="9" bestFit="1" customWidth="1"/>
    <col min="2332" max="2332" width="14.86328125" style="9" bestFit="1" customWidth="1"/>
    <col min="2333" max="2333" width="12.1328125" style="9" bestFit="1" customWidth="1"/>
    <col min="2334" max="2334" width="12.3984375" style="9" bestFit="1" customWidth="1"/>
    <col min="2335" max="2336" width="13.86328125" style="9" bestFit="1" customWidth="1"/>
    <col min="2337" max="2337" width="14.86328125" style="9" bestFit="1" customWidth="1"/>
    <col min="2338" max="2576" width="9.06640625" style="9"/>
    <col min="2577" max="2577" width="15.3984375" style="9" bestFit="1" customWidth="1"/>
    <col min="2578" max="2578" width="11.1328125" style="9" bestFit="1" customWidth="1"/>
    <col min="2579" max="2579" width="14.59765625" style="9" bestFit="1" customWidth="1"/>
    <col min="2580" max="2580" width="17.3984375" style="9" bestFit="1" customWidth="1"/>
    <col min="2581" max="2581" width="17.59765625" style="9" bestFit="1" customWidth="1"/>
    <col min="2582" max="2582" width="14.73046875" style="9" bestFit="1" customWidth="1"/>
    <col min="2583" max="2583" width="14.3984375" style="9" bestFit="1" customWidth="1"/>
    <col min="2584" max="2584" width="12.1328125" style="9" bestFit="1" customWidth="1"/>
    <col min="2585" max="2585" width="12.3984375" style="9" bestFit="1" customWidth="1"/>
    <col min="2586" max="2587" width="13.86328125" style="9" bestFit="1" customWidth="1"/>
    <col min="2588" max="2588" width="14.86328125" style="9" bestFit="1" customWidth="1"/>
    <col min="2589" max="2589" width="12.1328125" style="9" bestFit="1" customWidth="1"/>
    <col min="2590" max="2590" width="12.3984375" style="9" bestFit="1" customWidth="1"/>
    <col min="2591" max="2592" width="13.86328125" style="9" bestFit="1" customWidth="1"/>
    <col min="2593" max="2593" width="14.86328125" style="9" bestFit="1" customWidth="1"/>
    <col min="2594" max="2832" width="9.06640625" style="9"/>
    <col min="2833" max="2833" width="15.3984375" style="9" bestFit="1" customWidth="1"/>
    <col min="2834" max="2834" width="11.1328125" style="9" bestFit="1" customWidth="1"/>
    <col min="2835" max="2835" width="14.59765625" style="9" bestFit="1" customWidth="1"/>
    <col min="2836" max="2836" width="17.3984375" style="9" bestFit="1" customWidth="1"/>
    <col min="2837" max="2837" width="17.59765625" style="9" bestFit="1" customWidth="1"/>
    <col min="2838" max="2838" width="14.73046875" style="9" bestFit="1" customWidth="1"/>
    <col min="2839" max="2839" width="14.3984375" style="9" bestFit="1" customWidth="1"/>
    <col min="2840" max="2840" width="12.1328125" style="9" bestFit="1" customWidth="1"/>
    <col min="2841" max="2841" width="12.3984375" style="9" bestFit="1" customWidth="1"/>
    <col min="2842" max="2843" width="13.86328125" style="9" bestFit="1" customWidth="1"/>
    <col min="2844" max="2844" width="14.86328125" style="9" bestFit="1" customWidth="1"/>
    <col min="2845" max="2845" width="12.1328125" style="9" bestFit="1" customWidth="1"/>
    <col min="2846" max="2846" width="12.3984375" style="9" bestFit="1" customWidth="1"/>
    <col min="2847" max="2848" width="13.86328125" style="9" bestFit="1" customWidth="1"/>
    <col min="2849" max="2849" width="14.86328125" style="9" bestFit="1" customWidth="1"/>
    <col min="2850" max="3088" width="9.06640625" style="9"/>
    <col min="3089" max="3089" width="15.3984375" style="9" bestFit="1" customWidth="1"/>
    <col min="3090" max="3090" width="11.1328125" style="9" bestFit="1" customWidth="1"/>
    <col min="3091" max="3091" width="14.59765625" style="9" bestFit="1" customWidth="1"/>
    <col min="3092" max="3092" width="17.3984375" style="9" bestFit="1" customWidth="1"/>
    <col min="3093" max="3093" width="17.59765625" style="9" bestFit="1" customWidth="1"/>
    <col min="3094" max="3094" width="14.73046875" style="9" bestFit="1" customWidth="1"/>
    <col min="3095" max="3095" width="14.3984375" style="9" bestFit="1" customWidth="1"/>
    <col min="3096" max="3096" width="12.1328125" style="9" bestFit="1" customWidth="1"/>
    <col min="3097" max="3097" width="12.3984375" style="9" bestFit="1" customWidth="1"/>
    <col min="3098" max="3099" width="13.86328125" style="9" bestFit="1" customWidth="1"/>
    <col min="3100" max="3100" width="14.86328125" style="9" bestFit="1" customWidth="1"/>
    <col min="3101" max="3101" width="12.1328125" style="9" bestFit="1" customWidth="1"/>
    <col min="3102" max="3102" width="12.3984375" style="9" bestFit="1" customWidth="1"/>
    <col min="3103" max="3104" width="13.86328125" style="9" bestFit="1" customWidth="1"/>
    <col min="3105" max="3105" width="14.86328125" style="9" bestFit="1" customWidth="1"/>
    <col min="3106" max="3344" width="9.06640625" style="9"/>
    <col min="3345" max="3345" width="15.3984375" style="9" bestFit="1" customWidth="1"/>
    <col min="3346" max="3346" width="11.1328125" style="9" bestFit="1" customWidth="1"/>
    <col min="3347" max="3347" width="14.59765625" style="9" bestFit="1" customWidth="1"/>
    <col min="3348" max="3348" width="17.3984375" style="9" bestFit="1" customWidth="1"/>
    <col min="3349" max="3349" width="17.59765625" style="9" bestFit="1" customWidth="1"/>
    <col min="3350" max="3350" width="14.73046875" style="9" bestFit="1" customWidth="1"/>
    <col min="3351" max="3351" width="14.3984375" style="9" bestFit="1" customWidth="1"/>
    <col min="3352" max="3352" width="12.1328125" style="9" bestFit="1" customWidth="1"/>
    <col min="3353" max="3353" width="12.3984375" style="9" bestFit="1" customWidth="1"/>
    <col min="3354" max="3355" width="13.86328125" style="9" bestFit="1" customWidth="1"/>
    <col min="3356" max="3356" width="14.86328125" style="9" bestFit="1" customWidth="1"/>
    <col min="3357" max="3357" width="12.1328125" style="9" bestFit="1" customWidth="1"/>
    <col min="3358" max="3358" width="12.3984375" style="9" bestFit="1" customWidth="1"/>
    <col min="3359" max="3360" width="13.86328125" style="9" bestFit="1" customWidth="1"/>
    <col min="3361" max="3361" width="14.86328125" style="9" bestFit="1" customWidth="1"/>
    <col min="3362" max="3600" width="9.06640625" style="9"/>
    <col min="3601" max="3601" width="15.3984375" style="9" bestFit="1" customWidth="1"/>
    <col min="3602" max="3602" width="11.1328125" style="9" bestFit="1" customWidth="1"/>
    <col min="3603" max="3603" width="14.59765625" style="9" bestFit="1" customWidth="1"/>
    <col min="3604" max="3604" width="17.3984375" style="9" bestFit="1" customWidth="1"/>
    <col min="3605" max="3605" width="17.59765625" style="9" bestFit="1" customWidth="1"/>
    <col min="3606" max="3606" width="14.73046875" style="9" bestFit="1" customWidth="1"/>
    <col min="3607" max="3607" width="14.3984375" style="9" bestFit="1" customWidth="1"/>
    <col min="3608" max="3608" width="12.1328125" style="9" bestFit="1" customWidth="1"/>
    <col min="3609" max="3609" width="12.3984375" style="9" bestFit="1" customWidth="1"/>
    <col min="3610" max="3611" width="13.86328125" style="9" bestFit="1" customWidth="1"/>
    <col min="3612" max="3612" width="14.86328125" style="9" bestFit="1" customWidth="1"/>
    <col min="3613" max="3613" width="12.1328125" style="9" bestFit="1" customWidth="1"/>
    <col min="3614" max="3614" width="12.3984375" style="9" bestFit="1" customWidth="1"/>
    <col min="3615" max="3616" width="13.86328125" style="9" bestFit="1" customWidth="1"/>
    <col min="3617" max="3617" width="14.86328125" style="9" bestFit="1" customWidth="1"/>
    <col min="3618" max="3856" width="9.06640625" style="9"/>
    <col min="3857" max="3857" width="15.3984375" style="9" bestFit="1" customWidth="1"/>
    <col min="3858" max="3858" width="11.1328125" style="9" bestFit="1" customWidth="1"/>
    <col min="3859" max="3859" width="14.59765625" style="9" bestFit="1" customWidth="1"/>
    <col min="3860" max="3860" width="17.3984375" style="9" bestFit="1" customWidth="1"/>
    <col min="3861" max="3861" width="17.59765625" style="9" bestFit="1" customWidth="1"/>
    <col min="3862" max="3862" width="14.73046875" style="9" bestFit="1" customWidth="1"/>
    <col min="3863" max="3863" width="14.3984375" style="9" bestFit="1" customWidth="1"/>
    <col min="3864" max="3864" width="12.1328125" style="9" bestFit="1" customWidth="1"/>
    <col min="3865" max="3865" width="12.3984375" style="9" bestFit="1" customWidth="1"/>
    <col min="3866" max="3867" width="13.86328125" style="9" bestFit="1" customWidth="1"/>
    <col min="3868" max="3868" width="14.86328125" style="9" bestFit="1" customWidth="1"/>
    <col min="3869" max="3869" width="12.1328125" style="9" bestFit="1" customWidth="1"/>
    <col min="3870" max="3870" width="12.3984375" style="9" bestFit="1" customWidth="1"/>
    <col min="3871" max="3872" width="13.86328125" style="9" bestFit="1" customWidth="1"/>
    <col min="3873" max="3873" width="14.86328125" style="9" bestFit="1" customWidth="1"/>
    <col min="3874" max="4112" width="9.06640625" style="9"/>
    <col min="4113" max="4113" width="15.3984375" style="9" bestFit="1" customWidth="1"/>
    <col min="4114" max="4114" width="11.1328125" style="9" bestFit="1" customWidth="1"/>
    <col min="4115" max="4115" width="14.59765625" style="9" bestFit="1" customWidth="1"/>
    <col min="4116" max="4116" width="17.3984375" style="9" bestFit="1" customWidth="1"/>
    <col min="4117" max="4117" width="17.59765625" style="9" bestFit="1" customWidth="1"/>
    <col min="4118" max="4118" width="14.73046875" style="9" bestFit="1" customWidth="1"/>
    <col min="4119" max="4119" width="14.3984375" style="9" bestFit="1" customWidth="1"/>
    <col min="4120" max="4120" width="12.1328125" style="9" bestFit="1" customWidth="1"/>
    <col min="4121" max="4121" width="12.3984375" style="9" bestFit="1" customWidth="1"/>
    <col min="4122" max="4123" width="13.86328125" style="9" bestFit="1" customWidth="1"/>
    <col min="4124" max="4124" width="14.86328125" style="9" bestFit="1" customWidth="1"/>
    <col min="4125" max="4125" width="12.1328125" style="9" bestFit="1" customWidth="1"/>
    <col min="4126" max="4126" width="12.3984375" style="9" bestFit="1" customWidth="1"/>
    <col min="4127" max="4128" width="13.86328125" style="9" bestFit="1" customWidth="1"/>
    <col min="4129" max="4129" width="14.86328125" style="9" bestFit="1" customWidth="1"/>
    <col min="4130" max="4368" width="9.06640625" style="9"/>
    <col min="4369" max="4369" width="15.3984375" style="9" bestFit="1" customWidth="1"/>
    <col min="4370" max="4370" width="11.1328125" style="9" bestFit="1" customWidth="1"/>
    <col min="4371" max="4371" width="14.59765625" style="9" bestFit="1" customWidth="1"/>
    <col min="4372" max="4372" width="17.3984375" style="9" bestFit="1" customWidth="1"/>
    <col min="4373" max="4373" width="17.59765625" style="9" bestFit="1" customWidth="1"/>
    <col min="4374" max="4374" width="14.73046875" style="9" bestFit="1" customWidth="1"/>
    <col min="4375" max="4375" width="14.3984375" style="9" bestFit="1" customWidth="1"/>
    <col min="4376" max="4376" width="12.1328125" style="9" bestFit="1" customWidth="1"/>
    <col min="4377" max="4377" width="12.3984375" style="9" bestFit="1" customWidth="1"/>
    <col min="4378" max="4379" width="13.86328125" style="9" bestFit="1" customWidth="1"/>
    <col min="4380" max="4380" width="14.86328125" style="9" bestFit="1" customWidth="1"/>
    <col min="4381" max="4381" width="12.1328125" style="9" bestFit="1" customWidth="1"/>
    <col min="4382" max="4382" width="12.3984375" style="9" bestFit="1" customWidth="1"/>
    <col min="4383" max="4384" width="13.86328125" style="9" bestFit="1" customWidth="1"/>
    <col min="4385" max="4385" width="14.86328125" style="9" bestFit="1" customWidth="1"/>
    <col min="4386" max="4624" width="9.06640625" style="9"/>
    <col min="4625" max="4625" width="15.3984375" style="9" bestFit="1" customWidth="1"/>
    <col min="4626" max="4626" width="11.1328125" style="9" bestFit="1" customWidth="1"/>
    <col min="4627" max="4627" width="14.59765625" style="9" bestFit="1" customWidth="1"/>
    <col min="4628" max="4628" width="17.3984375" style="9" bestFit="1" customWidth="1"/>
    <col min="4629" max="4629" width="17.59765625" style="9" bestFit="1" customWidth="1"/>
    <col min="4630" max="4630" width="14.73046875" style="9" bestFit="1" customWidth="1"/>
    <col min="4631" max="4631" width="14.3984375" style="9" bestFit="1" customWidth="1"/>
    <col min="4632" max="4632" width="12.1328125" style="9" bestFit="1" customWidth="1"/>
    <col min="4633" max="4633" width="12.3984375" style="9" bestFit="1" customWidth="1"/>
    <col min="4634" max="4635" width="13.86328125" style="9" bestFit="1" customWidth="1"/>
    <col min="4636" max="4636" width="14.86328125" style="9" bestFit="1" customWidth="1"/>
    <col min="4637" max="4637" width="12.1328125" style="9" bestFit="1" customWidth="1"/>
    <col min="4638" max="4638" width="12.3984375" style="9" bestFit="1" customWidth="1"/>
    <col min="4639" max="4640" width="13.86328125" style="9" bestFit="1" customWidth="1"/>
    <col min="4641" max="4641" width="14.86328125" style="9" bestFit="1" customWidth="1"/>
    <col min="4642" max="4880" width="9.06640625" style="9"/>
    <col min="4881" max="4881" width="15.3984375" style="9" bestFit="1" customWidth="1"/>
    <col min="4882" max="4882" width="11.1328125" style="9" bestFit="1" customWidth="1"/>
    <col min="4883" max="4883" width="14.59765625" style="9" bestFit="1" customWidth="1"/>
    <col min="4884" max="4884" width="17.3984375" style="9" bestFit="1" customWidth="1"/>
    <col min="4885" max="4885" width="17.59765625" style="9" bestFit="1" customWidth="1"/>
    <col min="4886" max="4886" width="14.73046875" style="9" bestFit="1" customWidth="1"/>
    <col min="4887" max="4887" width="14.3984375" style="9" bestFit="1" customWidth="1"/>
    <col min="4888" max="4888" width="12.1328125" style="9" bestFit="1" customWidth="1"/>
    <col min="4889" max="4889" width="12.3984375" style="9" bestFit="1" customWidth="1"/>
    <col min="4890" max="4891" width="13.86328125" style="9" bestFit="1" customWidth="1"/>
    <col min="4892" max="4892" width="14.86328125" style="9" bestFit="1" customWidth="1"/>
    <col min="4893" max="4893" width="12.1328125" style="9" bestFit="1" customWidth="1"/>
    <col min="4894" max="4894" width="12.3984375" style="9" bestFit="1" customWidth="1"/>
    <col min="4895" max="4896" width="13.86328125" style="9" bestFit="1" customWidth="1"/>
    <col min="4897" max="4897" width="14.86328125" style="9" bestFit="1" customWidth="1"/>
    <col min="4898" max="5136" width="9.06640625" style="9"/>
    <col min="5137" max="5137" width="15.3984375" style="9" bestFit="1" customWidth="1"/>
    <col min="5138" max="5138" width="11.1328125" style="9" bestFit="1" customWidth="1"/>
    <col min="5139" max="5139" width="14.59765625" style="9" bestFit="1" customWidth="1"/>
    <col min="5140" max="5140" width="17.3984375" style="9" bestFit="1" customWidth="1"/>
    <col min="5141" max="5141" width="17.59765625" style="9" bestFit="1" customWidth="1"/>
    <col min="5142" max="5142" width="14.73046875" style="9" bestFit="1" customWidth="1"/>
    <col min="5143" max="5143" width="14.3984375" style="9" bestFit="1" customWidth="1"/>
    <col min="5144" max="5144" width="12.1328125" style="9" bestFit="1" customWidth="1"/>
    <col min="5145" max="5145" width="12.3984375" style="9" bestFit="1" customWidth="1"/>
    <col min="5146" max="5147" width="13.86328125" style="9" bestFit="1" customWidth="1"/>
    <col min="5148" max="5148" width="14.86328125" style="9" bestFit="1" customWidth="1"/>
    <col min="5149" max="5149" width="12.1328125" style="9" bestFit="1" customWidth="1"/>
    <col min="5150" max="5150" width="12.3984375" style="9" bestFit="1" customWidth="1"/>
    <col min="5151" max="5152" width="13.86328125" style="9" bestFit="1" customWidth="1"/>
    <col min="5153" max="5153" width="14.86328125" style="9" bestFit="1" customWidth="1"/>
    <col min="5154" max="5392" width="9.06640625" style="9"/>
    <col min="5393" max="5393" width="15.3984375" style="9" bestFit="1" customWidth="1"/>
    <col min="5394" max="5394" width="11.1328125" style="9" bestFit="1" customWidth="1"/>
    <col min="5395" max="5395" width="14.59765625" style="9" bestFit="1" customWidth="1"/>
    <col min="5396" max="5396" width="17.3984375" style="9" bestFit="1" customWidth="1"/>
    <col min="5397" max="5397" width="17.59765625" style="9" bestFit="1" customWidth="1"/>
    <col min="5398" max="5398" width="14.73046875" style="9" bestFit="1" customWidth="1"/>
    <col min="5399" max="5399" width="14.3984375" style="9" bestFit="1" customWidth="1"/>
    <col min="5400" max="5400" width="12.1328125" style="9" bestFit="1" customWidth="1"/>
    <col min="5401" max="5401" width="12.3984375" style="9" bestFit="1" customWidth="1"/>
    <col min="5402" max="5403" width="13.86328125" style="9" bestFit="1" customWidth="1"/>
    <col min="5404" max="5404" width="14.86328125" style="9" bestFit="1" customWidth="1"/>
    <col min="5405" max="5405" width="12.1328125" style="9" bestFit="1" customWidth="1"/>
    <col min="5406" max="5406" width="12.3984375" style="9" bestFit="1" customWidth="1"/>
    <col min="5407" max="5408" width="13.86328125" style="9" bestFit="1" customWidth="1"/>
    <col min="5409" max="5409" width="14.86328125" style="9" bestFit="1" customWidth="1"/>
    <col min="5410" max="5648" width="9.06640625" style="9"/>
    <col min="5649" max="5649" width="15.3984375" style="9" bestFit="1" customWidth="1"/>
    <col min="5650" max="5650" width="11.1328125" style="9" bestFit="1" customWidth="1"/>
    <col min="5651" max="5651" width="14.59765625" style="9" bestFit="1" customWidth="1"/>
    <col min="5652" max="5652" width="17.3984375" style="9" bestFit="1" customWidth="1"/>
    <col min="5653" max="5653" width="17.59765625" style="9" bestFit="1" customWidth="1"/>
    <col min="5654" max="5654" width="14.73046875" style="9" bestFit="1" customWidth="1"/>
    <col min="5655" max="5655" width="14.3984375" style="9" bestFit="1" customWidth="1"/>
    <col min="5656" max="5656" width="12.1328125" style="9" bestFit="1" customWidth="1"/>
    <col min="5657" max="5657" width="12.3984375" style="9" bestFit="1" customWidth="1"/>
    <col min="5658" max="5659" width="13.86328125" style="9" bestFit="1" customWidth="1"/>
    <col min="5660" max="5660" width="14.86328125" style="9" bestFit="1" customWidth="1"/>
    <col min="5661" max="5661" width="12.1328125" style="9" bestFit="1" customWidth="1"/>
    <col min="5662" max="5662" width="12.3984375" style="9" bestFit="1" customWidth="1"/>
    <col min="5663" max="5664" width="13.86328125" style="9" bestFit="1" customWidth="1"/>
    <col min="5665" max="5665" width="14.86328125" style="9" bestFit="1" customWidth="1"/>
    <col min="5666" max="5904" width="9.06640625" style="9"/>
    <col min="5905" max="5905" width="15.3984375" style="9" bestFit="1" customWidth="1"/>
    <col min="5906" max="5906" width="11.1328125" style="9" bestFit="1" customWidth="1"/>
    <col min="5907" max="5907" width="14.59765625" style="9" bestFit="1" customWidth="1"/>
    <col min="5908" max="5908" width="17.3984375" style="9" bestFit="1" customWidth="1"/>
    <col min="5909" max="5909" width="17.59765625" style="9" bestFit="1" customWidth="1"/>
    <col min="5910" max="5910" width="14.73046875" style="9" bestFit="1" customWidth="1"/>
    <col min="5911" max="5911" width="14.3984375" style="9" bestFit="1" customWidth="1"/>
    <col min="5912" max="5912" width="12.1328125" style="9" bestFit="1" customWidth="1"/>
    <col min="5913" max="5913" width="12.3984375" style="9" bestFit="1" customWidth="1"/>
    <col min="5914" max="5915" width="13.86328125" style="9" bestFit="1" customWidth="1"/>
    <col min="5916" max="5916" width="14.86328125" style="9" bestFit="1" customWidth="1"/>
    <col min="5917" max="5917" width="12.1328125" style="9" bestFit="1" customWidth="1"/>
    <col min="5918" max="5918" width="12.3984375" style="9" bestFit="1" customWidth="1"/>
    <col min="5919" max="5920" width="13.86328125" style="9" bestFit="1" customWidth="1"/>
    <col min="5921" max="5921" width="14.86328125" style="9" bestFit="1" customWidth="1"/>
    <col min="5922" max="6160" width="9.06640625" style="9"/>
    <col min="6161" max="6161" width="15.3984375" style="9" bestFit="1" customWidth="1"/>
    <col min="6162" max="6162" width="11.1328125" style="9" bestFit="1" customWidth="1"/>
    <col min="6163" max="6163" width="14.59765625" style="9" bestFit="1" customWidth="1"/>
    <col min="6164" max="6164" width="17.3984375" style="9" bestFit="1" customWidth="1"/>
    <col min="6165" max="6165" width="17.59765625" style="9" bestFit="1" customWidth="1"/>
    <col min="6166" max="6166" width="14.73046875" style="9" bestFit="1" customWidth="1"/>
    <col min="6167" max="6167" width="14.3984375" style="9" bestFit="1" customWidth="1"/>
    <col min="6168" max="6168" width="12.1328125" style="9" bestFit="1" customWidth="1"/>
    <col min="6169" max="6169" width="12.3984375" style="9" bestFit="1" customWidth="1"/>
    <col min="6170" max="6171" width="13.86328125" style="9" bestFit="1" customWidth="1"/>
    <col min="6172" max="6172" width="14.86328125" style="9" bestFit="1" customWidth="1"/>
    <col min="6173" max="6173" width="12.1328125" style="9" bestFit="1" customWidth="1"/>
    <col min="6174" max="6174" width="12.3984375" style="9" bestFit="1" customWidth="1"/>
    <col min="6175" max="6176" width="13.86328125" style="9" bestFit="1" customWidth="1"/>
    <col min="6177" max="6177" width="14.86328125" style="9" bestFit="1" customWidth="1"/>
    <col min="6178" max="6416" width="9.06640625" style="9"/>
    <col min="6417" max="6417" width="15.3984375" style="9" bestFit="1" customWidth="1"/>
    <col min="6418" max="6418" width="11.1328125" style="9" bestFit="1" customWidth="1"/>
    <col min="6419" max="6419" width="14.59765625" style="9" bestFit="1" customWidth="1"/>
    <col min="6420" max="6420" width="17.3984375" style="9" bestFit="1" customWidth="1"/>
    <col min="6421" max="6421" width="17.59765625" style="9" bestFit="1" customWidth="1"/>
    <col min="6422" max="6422" width="14.73046875" style="9" bestFit="1" customWidth="1"/>
    <col min="6423" max="6423" width="14.3984375" style="9" bestFit="1" customWidth="1"/>
    <col min="6424" max="6424" width="12.1328125" style="9" bestFit="1" customWidth="1"/>
    <col min="6425" max="6425" width="12.3984375" style="9" bestFit="1" customWidth="1"/>
    <col min="6426" max="6427" width="13.86328125" style="9" bestFit="1" customWidth="1"/>
    <col min="6428" max="6428" width="14.86328125" style="9" bestFit="1" customWidth="1"/>
    <col min="6429" max="6429" width="12.1328125" style="9" bestFit="1" customWidth="1"/>
    <col min="6430" max="6430" width="12.3984375" style="9" bestFit="1" customWidth="1"/>
    <col min="6431" max="6432" width="13.86328125" style="9" bestFit="1" customWidth="1"/>
    <col min="6433" max="6433" width="14.86328125" style="9" bestFit="1" customWidth="1"/>
    <col min="6434" max="6672" width="9.06640625" style="9"/>
    <col min="6673" max="6673" width="15.3984375" style="9" bestFit="1" customWidth="1"/>
    <col min="6674" max="6674" width="11.1328125" style="9" bestFit="1" customWidth="1"/>
    <col min="6675" max="6675" width="14.59765625" style="9" bestFit="1" customWidth="1"/>
    <col min="6676" max="6676" width="17.3984375" style="9" bestFit="1" customWidth="1"/>
    <col min="6677" max="6677" width="17.59765625" style="9" bestFit="1" customWidth="1"/>
    <col min="6678" max="6678" width="14.73046875" style="9" bestFit="1" customWidth="1"/>
    <col min="6679" max="6679" width="14.3984375" style="9" bestFit="1" customWidth="1"/>
    <col min="6680" max="6680" width="12.1328125" style="9" bestFit="1" customWidth="1"/>
    <col min="6681" max="6681" width="12.3984375" style="9" bestFit="1" customWidth="1"/>
    <col min="6682" max="6683" width="13.86328125" style="9" bestFit="1" customWidth="1"/>
    <col min="6684" max="6684" width="14.86328125" style="9" bestFit="1" customWidth="1"/>
    <col min="6685" max="6685" width="12.1328125" style="9" bestFit="1" customWidth="1"/>
    <col min="6686" max="6686" width="12.3984375" style="9" bestFit="1" customWidth="1"/>
    <col min="6687" max="6688" width="13.86328125" style="9" bestFit="1" customWidth="1"/>
    <col min="6689" max="6689" width="14.86328125" style="9" bestFit="1" customWidth="1"/>
    <col min="6690" max="6928" width="9.06640625" style="9"/>
    <col min="6929" max="6929" width="15.3984375" style="9" bestFit="1" customWidth="1"/>
    <col min="6930" max="6930" width="11.1328125" style="9" bestFit="1" customWidth="1"/>
    <col min="6931" max="6931" width="14.59765625" style="9" bestFit="1" customWidth="1"/>
    <col min="6932" max="6932" width="17.3984375" style="9" bestFit="1" customWidth="1"/>
    <col min="6933" max="6933" width="17.59765625" style="9" bestFit="1" customWidth="1"/>
    <col min="6934" max="6934" width="14.73046875" style="9" bestFit="1" customWidth="1"/>
    <col min="6935" max="6935" width="14.3984375" style="9" bestFit="1" customWidth="1"/>
    <col min="6936" max="6936" width="12.1328125" style="9" bestFit="1" customWidth="1"/>
    <col min="6937" max="6937" width="12.3984375" style="9" bestFit="1" customWidth="1"/>
    <col min="6938" max="6939" width="13.86328125" style="9" bestFit="1" customWidth="1"/>
    <col min="6940" max="6940" width="14.86328125" style="9" bestFit="1" customWidth="1"/>
    <col min="6941" max="6941" width="12.1328125" style="9" bestFit="1" customWidth="1"/>
    <col min="6942" max="6942" width="12.3984375" style="9" bestFit="1" customWidth="1"/>
    <col min="6943" max="6944" width="13.86328125" style="9" bestFit="1" customWidth="1"/>
    <col min="6945" max="6945" width="14.86328125" style="9" bestFit="1" customWidth="1"/>
    <col min="6946" max="7184" width="9.06640625" style="9"/>
    <col min="7185" max="7185" width="15.3984375" style="9" bestFit="1" customWidth="1"/>
    <col min="7186" max="7186" width="11.1328125" style="9" bestFit="1" customWidth="1"/>
    <col min="7187" max="7187" width="14.59765625" style="9" bestFit="1" customWidth="1"/>
    <col min="7188" max="7188" width="17.3984375" style="9" bestFit="1" customWidth="1"/>
    <col min="7189" max="7189" width="17.59765625" style="9" bestFit="1" customWidth="1"/>
    <col min="7190" max="7190" width="14.73046875" style="9" bestFit="1" customWidth="1"/>
    <col min="7191" max="7191" width="14.3984375" style="9" bestFit="1" customWidth="1"/>
    <col min="7192" max="7192" width="12.1328125" style="9" bestFit="1" customWidth="1"/>
    <col min="7193" max="7193" width="12.3984375" style="9" bestFit="1" customWidth="1"/>
    <col min="7194" max="7195" width="13.86328125" style="9" bestFit="1" customWidth="1"/>
    <col min="7196" max="7196" width="14.86328125" style="9" bestFit="1" customWidth="1"/>
    <col min="7197" max="7197" width="12.1328125" style="9" bestFit="1" customWidth="1"/>
    <col min="7198" max="7198" width="12.3984375" style="9" bestFit="1" customWidth="1"/>
    <col min="7199" max="7200" width="13.86328125" style="9" bestFit="1" customWidth="1"/>
    <col min="7201" max="7201" width="14.86328125" style="9" bestFit="1" customWidth="1"/>
    <col min="7202" max="7440" width="9.06640625" style="9"/>
    <col min="7441" max="7441" width="15.3984375" style="9" bestFit="1" customWidth="1"/>
    <col min="7442" max="7442" width="11.1328125" style="9" bestFit="1" customWidth="1"/>
    <col min="7443" max="7443" width="14.59765625" style="9" bestFit="1" customWidth="1"/>
    <col min="7444" max="7444" width="17.3984375" style="9" bestFit="1" customWidth="1"/>
    <col min="7445" max="7445" width="17.59765625" style="9" bestFit="1" customWidth="1"/>
    <col min="7446" max="7446" width="14.73046875" style="9" bestFit="1" customWidth="1"/>
    <col min="7447" max="7447" width="14.3984375" style="9" bestFit="1" customWidth="1"/>
    <col min="7448" max="7448" width="12.1328125" style="9" bestFit="1" customWidth="1"/>
    <col min="7449" max="7449" width="12.3984375" style="9" bestFit="1" customWidth="1"/>
    <col min="7450" max="7451" width="13.86328125" style="9" bestFit="1" customWidth="1"/>
    <col min="7452" max="7452" width="14.86328125" style="9" bestFit="1" customWidth="1"/>
    <col min="7453" max="7453" width="12.1328125" style="9" bestFit="1" customWidth="1"/>
    <col min="7454" max="7454" width="12.3984375" style="9" bestFit="1" customWidth="1"/>
    <col min="7455" max="7456" width="13.86328125" style="9" bestFit="1" customWidth="1"/>
    <col min="7457" max="7457" width="14.86328125" style="9" bestFit="1" customWidth="1"/>
    <col min="7458" max="7696" width="9.06640625" style="9"/>
    <col min="7697" max="7697" width="15.3984375" style="9" bestFit="1" customWidth="1"/>
    <col min="7698" max="7698" width="11.1328125" style="9" bestFit="1" customWidth="1"/>
    <col min="7699" max="7699" width="14.59765625" style="9" bestFit="1" customWidth="1"/>
    <col min="7700" max="7700" width="17.3984375" style="9" bestFit="1" customWidth="1"/>
    <col min="7701" max="7701" width="17.59765625" style="9" bestFit="1" customWidth="1"/>
    <col min="7702" max="7702" width="14.73046875" style="9" bestFit="1" customWidth="1"/>
    <col min="7703" max="7703" width="14.3984375" style="9" bestFit="1" customWidth="1"/>
    <col min="7704" max="7704" width="12.1328125" style="9" bestFit="1" customWidth="1"/>
    <col min="7705" max="7705" width="12.3984375" style="9" bestFit="1" customWidth="1"/>
    <col min="7706" max="7707" width="13.86328125" style="9" bestFit="1" customWidth="1"/>
    <col min="7708" max="7708" width="14.86328125" style="9" bestFit="1" customWidth="1"/>
    <col min="7709" max="7709" width="12.1328125" style="9" bestFit="1" customWidth="1"/>
    <col min="7710" max="7710" width="12.3984375" style="9" bestFit="1" customWidth="1"/>
    <col min="7711" max="7712" width="13.86328125" style="9" bestFit="1" customWidth="1"/>
    <col min="7713" max="7713" width="14.86328125" style="9" bestFit="1" customWidth="1"/>
    <col min="7714" max="7952" width="9.06640625" style="9"/>
    <col min="7953" max="7953" width="15.3984375" style="9" bestFit="1" customWidth="1"/>
    <col min="7954" max="7954" width="11.1328125" style="9" bestFit="1" customWidth="1"/>
    <col min="7955" max="7955" width="14.59765625" style="9" bestFit="1" customWidth="1"/>
    <col min="7956" max="7956" width="17.3984375" style="9" bestFit="1" customWidth="1"/>
    <col min="7957" max="7957" width="17.59765625" style="9" bestFit="1" customWidth="1"/>
    <col min="7958" max="7958" width="14.73046875" style="9" bestFit="1" customWidth="1"/>
    <col min="7959" max="7959" width="14.3984375" style="9" bestFit="1" customWidth="1"/>
    <col min="7960" max="7960" width="12.1328125" style="9" bestFit="1" customWidth="1"/>
    <col min="7961" max="7961" width="12.3984375" style="9" bestFit="1" customWidth="1"/>
    <col min="7962" max="7963" width="13.86328125" style="9" bestFit="1" customWidth="1"/>
    <col min="7964" max="7964" width="14.86328125" style="9" bestFit="1" customWidth="1"/>
    <col min="7965" max="7965" width="12.1328125" style="9" bestFit="1" customWidth="1"/>
    <col min="7966" max="7966" width="12.3984375" style="9" bestFit="1" customWidth="1"/>
    <col min="7967" max="7968" width="13.86328125" style="9" bestFit="1" customWidth="1"/>
    <col min="7969" max="7969" width="14.86328125" style="9" bestFit="1" customWidth="1"/>
    <col min="7970" max="8208" width="9.06640625" style="9"/>
    <col min="8209" max="8209" width="15.3984375" style="9" bestFit="1" customWidth="1"/>
    <col min="8210" max="8210" width="11.1328125" style="9" bestFit="1" customWidth="1"/>
    <col min="8211" max="8211" width="14.59765625" style="9" bestFit="1" customWidth="1"/>
    <col min="8212" max="8212" width="17.3984375" style="9" bestFit="1" customWidth="1"/>
    <col min="8213" max="8213" width="17.59765625" style="9" bestFit="1" customWidth="1"/>
    <col min="8214" max="8214" width="14.73046875" style="9" bestFit="1" customWidth="1"/>
    <col min="8215" max="8215" width="14.3984375" style="9" bestFit="1" customWidth="1"/>
    <col min="8216" max="8216" width="12.1328125" style="9" bestFit="1" customWidth="1"/>
    <col min="8217" max="8217" width="12.3984375" style="9" bestFit="1" customWidth="1"/>
    <col min="8218" max="8219" width="13.86328125" style="9" bestFit="1" customWidth="1"/>
    <col min="8220" max="8220" width="14.86328125" style="9" bestFit="1" customWidth="1"/>
    <col min="8221" max="8221" width="12.1328125" style="9" bestFit="1" customWidth="1"/>
    <col min="8222" max="8222" width="12.3984375" style="9" bestFit="1" customWidth="1"/>
    <col min="8223" max="8224" width="13.86328125" style="9" bestFit="1" customWidth="1"/>
    <col min="8225" max="8225" width="14.86328125" style="9" bestFit="1" customWidth="1"/>
    <col min="8226" max="8464" width="9.06640625" style="9"/>
    <col min="8465" max="8465" width="15.3984375" style="9" bestFit="1" customWidth="1"/>
    <col min="8466" max="8466" width="11.1328125" style="9" bestFit="1" customWidth="1"/>
    <col min="8467" max="8467" width="14.59765625" style="9" bestFit="1" customWidth="1"/>
    <col min="8468" max="8468" width="17.3984375" style="9" bestFit="1" customWidth="1"/>
    <col min="8469" max="8469" width="17.59765625" style="9" bestFit="1" customWidth="1"/>
    <col min="8470" max="8470" width="14.73046875" style="9" bestFit="1" customWidth="1"/>
    <col min="8471" max="8471" width="14.3984375" style="9" bestFit="1" customWidth="1"/>
    <col min="8472" max="8472" width="12.1328125" style="9" bestFit="1" customWidth="1"/>
    <col min="8473" max="8473" width="12.3984375" style="9" bestFit="1" customWidth="1"/>
    <col min="8474" max="8475" width="13.86328125" style="9" bestFit="1" customWidth="1"/>
    <col min="8476" max="8476" width="14.86328125" style="9" bestFit="1" customWidth="1"/>
    <col min="8477" max="8477" width="12.1328125" style="9" bestFit="1" customWidth="1"/>
    <col min="8478" max="8478" width="12.3984375" style="9" bestFit="1" customWidth="1"/>
    <col min="8479" max="8480" width="13.86328125" style="9" bestFit="1" customWidth="1"/>
    <col min="8481" max="8481" width="14.86328125" style="9" bestFit="1" customWidth="1"/>
    <col min="8482" max="8720" width="9.06640625" style="9"/>
    <col min="8721" max="8721" width="15.3984375" style="9" bestFit="1" customWidth="1"/>
    <col min="8722" max="8722" width="11.1328125" style="9" bestFit="1" customWidth="1"/>
    <col min="8723" max="8723" width="14.59765625" style="9" bestFit="1" customWidth="1"/>
    <col min="8724" max="8724" width="17.3984375" style="9" bestFit="1" customWidth="1"/>
    <col min="8725" max="8725" width="17.59765625" style="9" bestFit="1" customWidth="1"/>
    <col min="8726" max="8726" width="14.73046875" style="9" bestFit="1" customWidth="1"/>
    <col min="8727" max="8727" width="14.3984375" style="9" bestFit="1" customWidth="1"/>
    <col min="8728" max="8728" width="12.1328125" style="9" bestFit="1" customWidth="1"/>
    <col min="8729" max="8729" width="12.3984375" style="9" bestFit="1" customWidth="1"/>
    <col min="8730" max="8731" width="13.86328125" style="9" bestFit="1" customWidth="1"/>
    <col min="8732" max="8732" width="14.86328125" style="9" bestFit="1" customWidth="1"/>
    <col min="8733" max="8733" width="12.1328125" style="9" bestFit="1" customWidth="1"/>
    <col min="8734" max="8734" width="12.3984375" style="9" bestFit="1" customWidth="1"/>
    <col min="8735" max="8736" width="13.86328125" style="9" bestFit="1" customWidth="1"/>
    <col min="8737" max="8737" width="14.86328125" style="9" bestFit="1" customWidth="1"/>
    <col min="8738" max="8976" width="9.06640625" style="9"/>
    <col min="8977" max="8977" width="15.3984375" style="9" bestFit="1" customWidth="1"/>
    <col min="8978" max="8978" width="11.1328125" style="9" bestFit="1" customWidth="1"/>
    <col min="8979" max="8979" width="14.59765625" style="9" bestFit="1" customWidth="1"/>
    <col min="8980" max="8980" width="17.3984375" style="9" bestFit="1" customWidth="1"/>
    <col min="8981" max="8981" width="17.59765625" style="9" bestFit="1" customWidth="1"/>
    <col min="8982" max="8982" width="14.73046875" style="9" bestFit="1" customWidth="1"/>
    <col min="8983" max="8983" width="14.3984375" style="9" bestFit="1" customWidth="1"/>
    <col min="8984" max="8984" width="12.1328125" style="9" bestFit="1" customWidth="1"/>
    <col min="8985" max="8985" width="12.3984375" style="9" bestFit="1" customWidth="1"/>
    <col min="8986" max="8987" width="13.86328125" style="9" bestFit="1" customWidth="1"/>
    <col min="8988" max="8988" width="14.86328125" style="9" bestFit="1" customWidth="1"/>
    <col min="8989" max="8989" width="12.1328125" style="9" bestFit="1" customWidth="1"/>
    <col min="8990" max="8990" width="12.3984375" style="9" bestFit="1" customWidth="1"/>
    <col min="8991" max="8992" width="13.86328125" style="9" bestFit="1" customWidth="1"/>
    <col min="8993" max="8993" width="14.86328125" style="9" bestFit="1" customWidth="1"/>
    <col min="8994" max="9232" width="9.06640625" style="9"/>
    <col min="9233" max="9233" width="15.3984375" style="9" bestFit="1" customWidth="1"/>
    <col min="9234" max="9234" width="11.1328125" style="9" bestFit="1" customWidth="1"/>
    <col min="9235" max="9235" width="14.59765625" style="9" bestFit="1" customWidth="1"/>
    <col min="9236" max="9236" width="17.3984375" style="9" bestFit="1" customWidth="1"/>
    <col min="9237" max="9237" width="17.59765625" style="9" bestFit="1" customWidth="1"/>
    <col min="9238" max="9238" width="14.73046875" style="9" bestFit="1" customWidth="1"/>
    <col min="9239" max="9239" width="14.3984375" style="9" bestFit="1" customWidth="1"/>
    <col min="9240" max="9240" width="12.1328125" style="9" bestFit="1" customWidth="1"/>
    <col min="9241" max="9241" width="12.3984375" style="9" bestFit="1" customWidth="1"/>
    <col min="9242" max="9243" width="13.86328125" style="9" bestFit="1" customWidth="1"/>
    <col min="9244" max="9244" width="14.86328125" style="9" bestFit="1" customWidth="1"/>
    <col min="9245" max="9245" width="12.1328125" style="9" bestFit="1" customWidth="1"/>
    <col min="9246" max="9246" width="12.3984375" style="9" bestFit="1" customWidth="1"/>
    <col min="9247" max="9248" width="13.86328125" style="9" bestFit="1" customWidth="1"/>
    <col min="9249" max="9249" width="14.86328125" style="9" bestFit="1" customWidth="1"/>
    <col min="9250" max="9488" width="9.06640625" style="9"/>
    <col min="9489" max="9489" width="15.3984375" style="9" bestFit="1" customWidth="1"/>
    <col min="9490" max="9490" width="11.1328125" style="9" bestFit="1" customWidth="1"/>
    <col min="9491" max="9491" width="14.59765625" style="9" bestFit="1" customWidth="1"/>
    <col min="9492" max="9492" width="17.3984375" style="9" bestFit="1" customWidth="1"/>
    <col min="9493" max="9493" width="17.59765625" style="9" bestFit="1" customWidth="1"/>
    <col min="9494" max="9494" width="14.73046875" style="9" bestFit="1" customWidth="1"/>
    <col min="9495" max="9495" width="14.3984375" style="9" bestFit="1" customWidth="1"/>
    <col min="9496" max="9496" width="12.1328125" style="9" bestFit="1" customWidth="1"/>
    <col min="9497" max="9497" width="12.3984375" style="9" bestFit="1" customWidth="1"/>
    <col min="9498" max="9499" width="13.86328125" style="9" bestFit="1" customWidth="1"/>
    <col min="9500" max="9500" width="14.86328125" style="9" bestFit="1" customWidth="1"/>
    <col min="9501" max="9501" width="12.1328125" style="9" bestFit="1" customWidth="1"/>
    <col min="9502" max="9502" width="12.3984375" style="9" bestFit="1" customWidth="1"/>
    <col min="9503" max="9504" width="13.86328125" style="9" bestFit="1" customWidth="1"/>
    <col min="9505" max="9505" width="14.86328125" style="9" bestFit="1" customWidth="1"/>
    <col min="9506" max="9744" width="9.06640625" style="9"/>
    <col min="9745" max="9745" width="15.3984375" style="9" bestFit="1" customWidth="1"/>
    <col min="9746" max="9746" width="11.1328125" style="9" bestFit="1" customWidth="1"/>
    <col min="9747" max="9747" width="14.59765625" style="9" bestFit="1" customWidth="1"/>
    <col min="9748" max="9748" width="17.3984375" style="9" bestFit="1" customWidth="1"/>
    <col min="9749" max="9749" width="17.59765625" style="9" bestFit="1" customWidth="1"/>
    <col min="9750" max="9750" width="14.73046875" style="9" bestFit="1" customWidth="1"/>
    <col min="9751" max="9751" width="14.3984375" style="9" bestFit="1" customWidth="1"/>
    <col min="9752" max="9752" width="12.1328125" style="9" bestFit="1" customWidth="1"/>
    <col min="9753" max="9753" width="12.3984375" style="9" bestFit="1" customWidth="1"/>
    <col min="9754" max="9755" width="13.86328125" style="9" bestFit="1" customWidth="1"/>
    <col min="9756" max="9756" width="14.86328125" style="9" bestFit="1" customWidth="1"/>
    <col min="9757" max="9757" width="12.1328125" style="9" bestFit="1" customWidth="1"/>
    <col min="9758" max="9758" width="12.3984375" style="9" bestFit="1" customWidth="1"/>
    <col min="9759" max="9760" width="13.86328125" style="9" bestFit="1" customWidth="1"/>
    <col min="9761" max="9761" width="14.86328125" style="9" bestFit="1" customWidth="1"/>
    <col min="9762" max="10000" width="9.06640625" style="9"/>
    <col min="10001" max="10001" width="15.3984375" style="9" bestFit="1" customWidth="1"/>
    <col min="10002" max="10002" width="11.1328125" style="9" bestFit="1" customWidth="1"/>
    <col min="10003" max="10003" width="14.59765625" style="9" bestFit="1" customWidth="1"/>
    <col min="10004" max="10004" width="17.3984375" style="9" bestFit="1" customWidth="1"/>
    <col min="10005" max="10005" width="17.59765625" style="9" bestFit="1" customWidth="1"/>
    <col min="10006" max="10006" width="14.73046875" style="9" bestFit="1" customWidth="1"/>
    <col min="10007" max="10007" width="14.3984375" style="9" bestFit="1" customWidth="1"/>
    <col min="10008" max="10008" width="12.1328125" style="9" bestFit="1" customWidth="1"/>
    <col min="10009" max="10009" width="12.3984375" style="9" bestFit="1" customWidth="1"/>
    <col min="10010" max="10011" width="13.86328125" style="9" bestFit="1" customWidth="1"/>
    <col min="10012" max="10012" width="14.86328125" style="9" bestFit="1" customWidth="1"/>
    <col min="10013" max="10013" width="12.1328125" style="9" bestFit="1" customWidth="1"/>
    <col min="10014" max="10014" width="12.3984375" style="9" bestFit="1" customWidth="1"/>
    <col min="10015" max="10016" width="13.86328125" style="9" bestFit="1" customWidth="1"/>
    <col min="10017" max="10017" width="14.86328125" style="9" bestFit="1" customWidth="1"/>
    <col min="10018" max="10256" width="9.06640625" style="9"/>
    <col min="10257" max="10257" width="15.3984375" style="9" bestFit="1" customWidth="1"/>
    <col min="10258" max="10258" width="11.1328125" style="9" bestFit="1" customWidth="1"/>
    <col min="10259" max="10259" width="14.59765625" style="9" bestFit="1" customWidth="1"/>
    <col min="10260" max="10260" width="17.3984375" style="9" bestFit="1" customWidth="1"/>
    <col min="10261" max="10261" width="17.59765625" style="9" bestFit="1" customWidth="1"/>
    <col min="10262" max="10262" width="14.73046875" style="9" bestFit="1" customWidth="1"/>
    <col min="10263" max="10263" width="14.3984375" style="9" bestFit="1" customWidth="1"/>
    <col min="10264" max="10264" width="12.1328125" style="9" bestFit="1" customWidth="1"/>
    <col min="10265" max="10265" width="12.3984375" style="9" bestFit="1" customWidth="1"/>
    <col min="10266" max="10267" width="13.86328125" style="9" bestFit="1" customWidth="1"/>
    <col min="10268" max="10268" width="14.86328125" style="9" bestFit="1" customWidth="1"/>
    <col min="10269" max="10269" width="12.1328125" style="9" bestFit="1" customWidth="1"/>
    <col min="10270" max="10270" width="12.3984375" style="9" bestFit="1" customWidth="1"/>
    <col min="10271" max="10272" width="13.86328125" style="9" bestFit="1" customWidth="1"/>
    <col min="10273" max="10273" width="14.86328125" style="9" bestFit="1" customWidth="1"/>
    <col min="10274" max="10512" width="9.06640625" style="9"/>
    <col min="10513" max="10513" width="15.3984375" style="9" bestFit="1" customWidth="1"/>
    <col min="10514" max="10514" width="11.1328125" style="9" bestFit="1" customWidth="1"/>
    <col min="10515" max="10515" width="14.59765625" style="9" bestFit="1" customWidth="1"/>
    <col min="10516" max="10516" width="17.3984375" style="9" bestFit="1" customWidth="1"/>
    <col min="10517" max="10517" width="17.59765625" style="9" bestFit="1" customWidth="1"/>
    <col min="10518" max="10518" width="14.73046875" style="9" bestFit="1" customWidth="1"/>
    <col min="10519" max="10519" width="14.3984375" style="9" bestFit="1" customWidth="1"/>
    <col min="10520" max="10520" width="12.1328125" style="9" bestFit="1" customWidth="1"/>
    <col min="10521" max="10521" width="12.3984375" style="9" bestFit="1" customWidth="1"/>
    <col min="10522" max="10523" width="13.86328125" style="9" bestFit="1" customWidth="1"/>
    <col min="10524" max="10524" width="14.86328125" style="9" bestFit="1" customWidth="1"/>
    <col min="10525" max="10525" width="12.1328125" style="9" bestFit="1" customWidth="1"/>
    <col min="10526" max="10526" width="12.3984375" style="9" bestFit="1" customWidth="1"/>
    <col min="10527" max="10528" width="13.86328125" style="9" bestFit="1" customWidth="1"/>
    <col min="10529" max="10529" width="14.86328125" style="9" bestFit="1" customWidth="1"/>
    <col min="10530" max="10768" width="9.06640625" style="9"/>
    <col min="10769" max="10769" width="15.3984375" style="9" bestFit="1" customWidth="1"/>
    <col min="10770" max="10770" width="11.1328125" style="9" bestFit="1" customWidth="1"/>
    <col min="10771" max="10771" width="14.59765625" style="9" bestFit="1" customWidth="1"/>
    <col min="10772" max="10772" width="17.3984375" style="9" bestFit="1" customWidth="1"/>
    <col min="10773" max="10773" width="17.59765625" style="9" bestFit="1" customWidth="1"/>
    <col min="10774" max="10774" width="14.73046875" style="9" bestFit="1" customWidth="1"/>
    <col min="10775" max="10775" width="14.3984375" style="9" bestFit="1" customWidth="1"/>
    <col min="10776" max="10776" width="12.1328125" style="9" bestFit="1" customWidth="1"/>
    <col min="10777" max="10777" width="12.3984375" style="9" bestFit="1" customWidth="1"/>
    <col min="10778" max="10779" width="13.86328125" style="9" bestFit="1" customWidth="1"/>
    <col min="10780" max="10780" width="14.86328125" style="9" bestFit="1" customWidth="1"/>
    <col min="10781" max="10781" width="12.1328125" style="9" bestFit="1" customWidth="1"/>
    <col min="10782" max="10782" width="12.3984375" style="9" bestFit="1" customWidth="1"/>
    <col min="10783" max="10784" width="13.86328125" style="9" bestFit="1" customWidth="1"/>
    <col min="10785" max="10785" width="14.86328125" style="9" bestFit="1" customWidth="1"/>
    <col min="10786" max="11024" width="9.06640625" style="9"/>
    <col min="11025" max="11025" width="15.3984375" style="9" bestFit="1" customWidth="1"/>
    <col min="11026" max="11026" width="11.1328125" style="9" bestFit="1" customWidth="1"/>
    <col min="11027" max="11027" width="14.59765625" style="9" bestFit="1" customWidth="1"/>
    <col min="11028" max="11028" width="17.3984375" style="9" bestFit="1" customWidth="1"/>
    <col min="11029" max="11029" width="17.59765625" style="9" bestFit="1" customWidth="1"/>
    <col min="11030" max="11030" width="14.73046875" style="9" bestFit="1" customWidth="1"/>
    <col min="11031" max="11031" width="14.3984375" style="9" bestFit="1" customWidth="1"/>
    <col min="11032" max="11032" width="12.1328125" style="9" bestFit="1" customWidth="1"/>
    <col min="11033" max="11033" width="12.3984375" style="9" bestFit="1" customWidth="1"/>
    <col min="11034" max="11035" width="13.86328125" style="9" bestFit="1" customWidth="1"/>
    <col min="11036" max="11036" width="14.86328125" style="9" bestFit="1" customWidth="1"/>
    <col min="11037" max="11037" width="12.1328125" style="9" bestFit="1" customWidth="1"/>
    <col min="11038" max="11038" width="12.3984375" style="9" bestFit="1" customWidth="1"/>
    <col min="11039" max="11040" width="13.86328125" style="9" bestFit="1" customWidth="1"/>
    <col min="11041" max="11041" width="14.86328125" style="9" bestFit="1" customWidth="1"/>
    <col min="11042" max="11280" width="9.06640625" style="9"/>
    <col min="11281" max="11281" width="15.3984375" style="9" bestFit="1" customWidth="1"/>
    <col min="11282" max="11282" width="11.1328125" style="9" bestFit="1" customWidth="1"/>
    <col min="11283" max="11283" width="14.59765625" style="9" bestFit="1" customWidth="1"/>
    <col min="11284" max="11284" width="17.3984375" style="9" bestFit="1" customWidth="1"/>
    <col min="11285" max="11285" width="17.59765625" style="9" bestFit="1" customWidth="1"/>
    <col min="11286" max="11286" width="14.73046875" style="9" bestFit="1" customWidth="1"/>
    <col min="11287" max="11287" width="14.3984375" style="9" bestFit="1" customWidth="1"/>
    <col min="11288" max="11288" width="12.1328125" style="9" bestFit="1" customWidth="1"/>
    <col min="11289" max="11289" width="12.3984375" style="9" bestFit="1" customWidth="1"/>
    <col min="11290" max="11291" width="13.86328125" style="9" bestFit="1" customWidth="1"/>
    <col min="11292" max="11292" width="14.86328125" style="9" bestFit="1" customWidth="1"/>
    <col min="11293" max="11293" width="12.1328125" style="9" bestFit="1" customWidth="1"/>
    <col min="11294" max="11294" width="12.3984375" style="9" bestFit="1" customWidth="1"/>
    <col min="11295" max="11296" width="13.86328125" style="9" bestFit="1" customWidth="1"/>
    <col min="11297" max="11297" width="14.86328125" style="9" bestFit="1" customWidth="1"/>
    <col min="11298" max="11536" width="9.06640625" style="9"/>
    <col min="11537" max="11537" width="15.3984375" style="9" bestFit="1" customWidth="1"/>
    <col min="11538" max="11538" width="11.1328125" style="9" bestFit="1" customWidth="1"/>
    <col min="11539" max="11539" width="14.59765625" style="9" bestFit="1" customWidth="1"/>
    <col min="11540" max="11540" width="17.3984375" style="9" bestFit="1" customWidth="1"/>
    <col min="11541" max="11541" width="17.59765625" style="9" bestFit="1" customWidth="1"/>
    <col min="11542" max="11542" width="14.73046875" style="9" bestFit="1" customWidth="1"/>
    <col min="11543" max="11543" width="14.3984375" style="9" bestFit="1" customWidth="1"/>
    <col min="11544" max="11544" width="12.1328125" style="9" bestFit="1" customWidth="1"/>
    <col min="11545" max="11545" width="12.3984375" style="9" bestFit="1" customWidth="1"/>
    <col min="11546" max="11547" width="13.86328125" style="9" bestFit="1" customWidth="1"/>
    <col min="11548" max="11548" width="14.86328125" style="9" bestFit="1" customWidth="1"/>
    <col min="11549" max="11549" width="12.1328125" style="9" bestFit="1" customWidth="1"/>
    <col min="11550" max="11550" width="12.3984375" style="9" bestFit="1" customWidth="1"/>
    <col min="11551" max="11552" width="13.86328125" style="9" bestFit="1" customWidth="1"/>
    <col min="11553" max="11553" width="14.86328125" style="9" bestFit="1" customWidth="1"/>
    <col min="11554" max="11792" width="9.06640625" style="9"/>
    <col min="11793" max="11793" width="15.3984375" style="9" bestFit="1" customWidth="1"/>
    <col min="11794" max="11794" width="11.1328125" style="9" bestFit="1" customWidth="1"/>
    <col min="11795" max="11795" width="14.59765625" style="9" bestFit="1" customWidth="1"/>
    <col min="11796" max="11796" width="17.3984375" style="9" bestFit="1" customWidth="1"/>
    <col min="11797" max="11797" width="17.59765625" style="9" bestFit="1" customWidth="1"/>
    <col min="11798" max="11798" width="14.73046875" style="9" bestFit="1" customWidth="1"/>
    <col min="11799" max="11799" width="14.3984375" style="9" bestFit="1" customWidth="1"/>
    <col min="11800" max="11800" width="12.1328125" style="9" bestFit="1" customWidth="1"/>
    <col min="11801" max="11801" width="12.3984375" style="9" bestFit="1" customWidth="1"/>
    <col min="11802" max="11803" width="13.86328125" style="9" bestFit="1" customWidth="1"/>
    <col min="11804" max="11804" width="14.86328125" style="9" bestFit="1" customWidth="1"/>
    <col min="11805" max="11805" width="12.1328125" style="9" bestFit="1" customWidth="1"/>
    <col min="11806" max="11806" width="12.3984375" style="9" bestFit="1" customWidth="1"/>
    <col min="11807" max="11808" width="13.86328125" style="9" bestFit="1" customWidth="1"/>
    <col min="11809" max="11809" width="14.86328125" style="9" bestFit="1" customWidth="1"/>
    <col min="11810" max="12048" width="9.06640625" style="9"/>
    <col min="12049" max="12049" width="15.3984375" style="9" bestFit="1" customWidth="1"/>
    <col min="12050" max="12050" width="11.1328125" style="9" bestFit="1" customWidth="1"/>
    <col min="12051" max="12051" width="14.59765625" style="9" bestFit="1" customWidth="1"/>
    <col min="12052" max="12052" width="17.3984375" style="9" bestFit="1" customWidth="1"/>
    <col min="12053" max="12053" width="17.59765625" style="9" bestFit="1" customWidth="1"/>
    <col min="12054" max="12054" width="14.73046875" style="9" bestFit="1" customWidth="1"/>
    <col min="12055" max="12055" width="14.3984375" style="9" bestFit="1" customWidth="1"/>
    <col min="12056" max="12056" width="12.1328125" style="9" bestFit="1" customWidth="1"/>
    <col min="12057" max="12057" width="12.3984375" style="9" bestFit="1" customWidth="1"/>
    <col min="12058" max="12059" width="13.86328125" style="9" bestFit="1" customWidth="1"/>
    <col min="12060" max="12060" width="14.86328125" style="9" bestFit="1" customWidth="1"/>
    <col min="12061" max="12061" width="12.1328125" style="9" bestFit="1" customWidth="1"/>
    <col min="12062" max="12062" width="12.3984375" style="9" bestFit="1" customWidth="1"/>
    <col min="12063" max="12064" width="13.86328125" style="9" bestFit="1" customWidth="1"/>
    <col min="12065" max="12065" width="14.86328125" style="9" bestFit="1" customWidth="1"/>
    <col min="12066" max="12304" width="9.06640625" style="9"/>
    <col min="12305" max="12305" width="15.3984375" style="9" bestFit="1" customWidth="1"/>
    <col min="12306" max="12306" width="11.1328125" style="9" bestFit="1" customWidth="1"/>
    <col min="12307" max="12307" width="14.59765625" style="9" bestFit="1" customWidth="1"/>
    <col min="12308" max="12308" width="17.3984375" style="9" bestFit="1" customWidth="1"/>
    <col min="12309" max="12309" width="17.59765625" style="9" bestFit="1" customWidth="1"/>
    <col min="12310" max="12310" width="14.73046875" style="9" bestFit="1" customWidth="1"/>
    <col min="12311" max="12311" width="14.3984375" style="9" bestFit="1" customWidth="1"/>
    <col min="12312" max="12312" width="12.1328125" style="9" bestFit="1" customWidth="1"/>
    <col min="12313" max="12313" width="12.3984375" style="9" bestFit="1" customWidth="1"/>
    <col min="12314" max="12315" width="13.86328125" style="9" bestFit="1" customWidth="1"/>
    <col min="12316" max="12316" width="14.86328125" style="9" bestFit="1" customWidth="1"/>
    <col min="12317" max="12317" width="12.1328125" style="9" bestFit="1" customWidth="1"/>
    <col min="12318" max="12318" width="12.3984375" style="9" bestFit="1" customWidth="1"/>
    <col min="12319" max="12320" width="13.86328125" style="9" bestFit="1" customWidth="1"/>
    <col min="12321" max="12321" width="14.86328125" style="9" bestFit="1" customWidth="1"/>
    <col min="12322" max="12560" width="9.06640625" style="9"/>
    <col min="12561" max="12561" width="15.3984375" style="9" bestFit="1" customWidth="1"/>
    <col min="12562" max="12562" width="11.1328125" style="9" bestFit="1" customWidth="1"/>
    <col min="12563" max="12563" width="14.59765625" style="9" bestFit="1" customWidth="1"/>
    <col min="12564" max="12564" width="17.3984375" style="9" bestFit="1" customWidth="1"/>
    <col min="12565" max="12565" width="17.59765625" style="9" bestFit="1" customWidth="1"/>
    <col min="12566" max="12566" width="14.73046875" style="9" bestFit="1" customWidth="1"/>
    <col min="12567" max="12567" width="14.3984375" style="9" bestFit="1" customWidth="1"/>
    <col min="12568" max="12568" width="12.1328125" style="9" bestFit="1" customWidth="1"/>
    <col min="12569" max="12569" width="12.3984375" style="9" bestFit="1" customWidth="1"/>
    <col min="12570" max="12571" width="13.86328125" style="9" bestFit="1" customWidth="1"/>
    <col min="12572" max="12572" width="14.86328125" style="9" bestFit="1" customWidth="1"/>
    <col min="12573" max="12573" width="12.1328125" style="9" bestFit="1" customWidth="1"/>
    <col min="12574" max="12574" width="12.3984375" style="9" bestFit="1" customWidth="1"/>
    <col min="12575" max="12576" width="13.86328125" style="9" bestFit="1" customWidth="1"/>
    <col min="12577" max="12577" width="14.86328125" style="9" bestFit="1" customWidth="1"/>
    <col min="12578" max="12816" width="9.06640625" style="9"/>
    <col min="12817" max="12817" width="15.3984375" style="9" bestFit="1" customWidth="1"/>
    <col min="12818" max="12818" width="11.1328125" style="9" bestFit="1" customWidth="1"/>
    <col min="12819" max="12819" width="14.59765625" style="9" bestFit="1" customWidth="1"/>
    <col min="12820" max="12820" width="17.3984375" style="9" bestFit="1" customWidth="1"/>
    <col min="12821" max="12821" width="17.59765625" style="9" bestFit="1" customWidth="1"/>
    <col min="12822" max="12822" width="14.73046875" style="9" bestFit="1" customWidth="1"/>
    <col min="12823" max="12823" width="14.3984375" style="9" bestFit="1" customWidth="1"/>
    <col min="12824" max="12824" width="12.1328125" style="9" bestFit="1" customWidth="1"/>
    <col min="12825" max="12825" width="12.3984375" style="9" bestFit="1" customWidth="1"/>
    <col min="12826" max="12827" width="13.86328125" style="9" bestFit="1" customWidth="1"/>
    <col min="12828" max="12828" width="14.86328125" style="9" bestFit="1" customWidth="1"/>
    <col min="12829" max="12829" width="12.1328125" style="9" bestFit="1" customWidth="1"/>
    <col min="12830" max="12830" width="12.3984375" style="9" bestFit="1" customWidth="1"/>
    <col min="12831" max="12832" width="13.86328125" style="9" bestFit="1" customWidth="1"/>
    <col min="12833" max="12833" width="14.86328125" style="9" bestFit="1" customWidth="1"/>
    <col min="12834" max="13072" width="9.06640625" style="9"/>
    <col min="13073" max="13073" width="15.3984375" style="9" bestFit="1" customWidth="1"/>
    <col min="13074" max="13074" width="11.1328125" style="9" bestFit="1" customWidth="1"/>
    <col min="13075" max="13075" width="14.59765625" style="9" bestFit="1" customWidth="1"/>
    <col min="13076" max="13076" width="17.3984375" style="9" bestFit="1" customWidth="1"/>
    <col min="13077" max="13077" width="17.59765625" style="9" bestFit="1" customWidth="1"/>
    <col min="13078" max="13078" width="14.73046875" style="9" bestFit="1" customWidth="1"/>
    <col min="13079" max="13079" width="14.3984375" style="9" bestFit="1" customWidth="1"/>
    <col min="13080" max="13080" width="12.1328125" style="9" bestFit="1" customWidth="1"/>
    <col min="13081" max="13081" width="12.3984375" style="9" bestFit="1" customWidth="1"/>
    <col min="13082" max="13083" width="13.86328125" style="9" bestFit="1" customWidth="1"/>
    <col min="13084" max="13084" width="14.86328125" style="9" bestFit="1" customWidth="1"/>
    <col min="13085" max="13085" width="12.1328125" style="9" bestFit="1" customWidth="1"/>
    <col min="13086" max="13086" width="12.3984375" style="9" bestFit="1" customWidth="1"/>
    <col min="13087" max="13088" width="13.86328125" style="9" bestFit="1" customWidth="1"/>
    <col min="13089" max="13089" width="14.86328125" style="9" bestFit="1" customWidth="1"/>
    <col min="13090" max="13328" width="9.06640625" style="9"/>
    <col min="13329" max="13329" width="15.3984375" style="9" bestFit="1" customWidth="1"/>
    <col min="13330" max="13330" width="11.1328125" style="9" bestFit="1" customWidth="1"/>
    <col min="13331" max="13331" width="14.59765625" style="9" bestFit="1" customWidth="1"/>
    <col min="13332" max="13332" width="17.3984375" style="9" bestFit="1" customWidth="1"/>
    <col min="13333" max="13333" width="17.59765625" style="9" bestFit="1" customWidth="1"/>
    <col min="13334" max="13334" width="14.73046875" style="9" bestFit="1" customWidth="1"/>
    <col min="13335" max="13335" width="14.3984375" style="9" bestFit="1" customWidth="1"/>
    <col min="13336" max="13336" width="12.1328125" style="9" bestFit="1" customWidth="1"/>
    <col min="13337" max="13337" width="12.3984375" style="9" bestFit="1" customWidth="1"/>
    <col min="13338" max="13339" width="13.86328125" style="9" bestFit="1" customWidth="1"/>
    <col min="13340" max="13340" width="14.86328125" style="9" bestFit="1" customWidth="1"/>
    <col min="13341" max="13341" width="12.1328125" style="9" bestFit="1" customWidth="1"/>
    <col min="13342" max="13342" width="12.3984375" style="9" bestFit="1" customWidth="1"/>
    <col min="13343" max="13344" width="13.86328125" style="9" bestFit="1" customWidth="1"/>
    <col min="13345" max="13345" width="14.86328125" style="9" bestFit="1" customWidth="1"/>
    <col min="13346" max="13584" width="9.06640625" style="9"/>
    <col min="13585" max="13585" width="15.3984375" style="9" bestFit="1" customWidth="1"/>
    <col min="13586" max="13586" width="11.1328125" style="9" bestFit="1" customWidth="1"/>
    <col min="13587" max="13587" width="14.59765625" style="9" bestFit="1" customWidth="1"/>
    <col min="13588" max="13588" width="17.3984375" style="9" bestFit="1" customWidth="1"/>
    <col min="13589" max="13589" width="17.59765625" style="9" bestFit="1" customWidth="1"/>
    <col min="13590" max="13590" width="14.73046875" style="9" bestFit="1" customWidth="1"/>
    <col min="13591" max="13591" width="14.3984375" style="9" bestFit="1" customWidth="1"/>
    <col min="13592" max="13592" width="12.1328125" style="9" bestFit="1" customWidth="1"/>
    <col min="13593" max="13593" width="12.3984375" style="9" bestFit="1" customWidth="1"/>
    <col min="13594" max="13595" width="13.86328125" style="9" bestFit="1" customWidth="1"/>
    <col min="13596" max="13596" width="14.86328125" style="9" bestFit="1" customWidth="1"/>
    <col min="13597" max="13597" width="12.1328125" style="9" bestFit="1" customWidth="1"/>
    <col min="13598" max="13598" width="12.3984375" style="9" bestFit="1" customWidth="1"/>
    <col min="13599" max="13600" width="13.86328125" style="9" bestFit="1" customWidth="1"/>
    <col min="13601" max="13601" width="14.86328125" style="9" bestFit="1" customWidth="1"/>
    <col min="13602" max="13840" width="9.06640625" style="9"/>
    <col min="13841" max="13841" width="15.3984375" style="9" bestFit="1" customWidth="1"/>
    <col min="13842" max="13842" width="11.1328125" style="9" bestFit="1" customWidth="1"/>
    <col min="13843" max="13843" width="14.59765625" style="9" bestFit="1" customWidth="1"/>
    <col min="13844" max="13844" width="17.3984375" style="9" bestFit="1" customWidth="1"/>
    <col min="13845" max="13845" width="17.59765625" style="9" bestFit="1" customWidth="1"/>
    <col min="13846" max="13846" width="14.73046875" style="9" bestFit="1" customWidth="1"/>
    <col min="13847" max="13847" width="14.3984375" style="9" bestFit="1" customWidth="1"/>
    <col min="13848" max="13848" width="12.1328125" style="9" bestFit="1" customWidth="1"/>
    <col min="13849" max="13849" width="12.3984375" style="9" bestFit="1" customWidth="1"/>
    <col min="13850" max="13851" width="13.86328125" style="9" bestFit="1" customWidth="1"/>
    <col min="13852" max="13852" width="14.86328125" style="9" bestFit="1" customWidth="1"/>
    <col min="13853" max="13853" width="12.1328125" style="9" bestFit="1" customWidth="1"/>
    <col min="13854" max="13854" width="12.3984375" style="9" bestFit="1" customWidth="1"/>
    <col min="13855" max="13856" width="13.86328125" style="9" bestFit="1" customWidth="1"/>
    <col min="13857" max="13857" width="14.86328125" style="9" bestFit="1" customWidth="1"/>
    <col min="13858" max="14096" width="9.06640625" style="9"/>
    <col min="14097" max="14097" width="15.3984375" style="9" bestFit="1" customWidth="1"/>
    <col min="14098" max="14098" width="11.1328125" style="9" bestFit="1" customWidth="1"/>
    <col min="14099" max="14099" width="14.59765625" style="9" bestFit="1" customWidth="1"/>
    <col min="14100" max="14100" width="17.3984375" style="9" bestFit="1" customWidth="1"/>
    <col min="14101" max="14101" width="17.59765625" style="9" bestFit="1" customWidth="1"/>
    <col min="14102" max="14102" width="14.73046875" style="9" bestFit="1" customWidth="1"/>
    <col min="14103" max="14103" width="14.3984375" style="9" bestFit="1" customWidth="1"/>
    <col min="14104" max="14104" width="12.1328125" style="9" bestFit="1" customWidth="1"/>
    <col min="14105" max="14105" width="12.3984375" style="9" bestFit="1" customWidth="1"/>
    <col min="14106" max="14107" width="13.86328125" style="9" bestFit="1" customWidth="1"/>
    <col min="14108" max="14108" width="14.86328125" style="9" bestFit="1" customWidth="1"/>
    <col min="14109" max="14109" width="12.1328125" style="9" bestFit="1" customWidth="1"/>
    <col min="14110" max="14110" width="12.3984375" style="9" bestFit="1" customWidth="1"/>
    <col min="14111" max="14112" width="13.86328125" style="9" bestFit="1" customWidth="1"/>
    <col min="14113" max="14113" width="14.86328125" style="9" bestFit="1" customWidth="1"/>
    <col min="14114" max="14352" width="9.06640625" style="9"/>
    <col min="14353" max="14353" width="15.3984375" style="9" bestFit="1" customWidth="1"/>
    <col min="14354" max="14354" width="11.1328125" style="9" bestFit="1" customWidth="1"/>
    <col min="14355" max="14355" width="14.59765625" style="9" bestFit="1" customWidth="1"/>
    <col min="14356" max="14356" width="17.3984375" style="9" bestFit="1" customWidth="1"/>
    <col min="14357" max="14357" width="17.59765625" style="9" bestFit="1" customWidth="1"/>
    <col min="14358" max="14358" width="14.73046875" style="9" bestFit="1" customWidth="1"/>
    <col min="14359" max="14359" width="14.3984375" style="9" bestFit="1" customWidth="1"/>
    <col min="14360" max="14360" width="12.1328125" style="9" bestFit="1" customWidth="1"/>
    <col min="14361" max="14361" width="12.3984375" style="9" bestFit="1" customWidth="1"/>
    <col min="14362" max="14363" width="13.86328125" style="9" bestFit="1" customWidth="1"/>
    <col min="14364" max="14364" width="14.86328125" style="9" bestFit="1" customWidth="1"/>
    <col min="14365" max="14365" width="12.1328125" style="9" bestFit="1" customWidth="1"/>
    <col min="14366" max="14366" width="12.3984375" style="9" bestFit="1" customWidth="1"/>
    <col min="14367" max="14368" width="13.86328125" style="9" bestFit="1" customWidth="1"/>
    <col min="14369" max="14369" width="14.86328125" style="9" bestFit="1" customWidth="1"/>
    <col min="14370" max="14608" width="9.06640625" style="9"/>
    <col min="14609" max="14609" width="15.3984375" style="9" bestFit="1" customWidth="1"/>
    <col min="14610" max="14610" width="11.1328125" style="9" bestFit="1" customWidth="1"/>
    <col min="14611" max="14611" width="14.59765625" style="9" bestFit="1" customWidth="1"/>
    <col min="14612" max="14612" width="17.3984375" style="9" bestFit="1" customWidth="1"/>
    <col min="14613" max="14613" width="17.59765625" style="9" bestFit="1" customWidth="1"/>
    <col min="14614" max="14614" width="14.73046875" style="9" bestFit="1" customWidth="1"/>
    <col min="14615" max="14615" width="14.3984375" style="9" bestFit="1" customWidth="1"/>
    <col min="14616" max="14616" width="12.1328125" style="9" bestFit="1" customWidth="1"/>
    <col min="14617" max="14617" width="12.3984375" style="9" bestFit="1" customWidth="1"/>
    <col min="14618" max="14619" width="13.86328125" style="9" bestFit="1" customWidth="1"/>
    <col min="14620" max="14620" width="14.86328125" style="9" bestFit="1" customWidth="1"/>
    <col min="14621" max="14621" width="12.1328125" style="9" bestFit="1" customWidth="1"/>
    <col min="14622" max="14622" width="12.3984375" style="9" bestFit="1" customWidth="1"/>
    <col min="14623" max="14624" width="13.86328125" style="9" bestFit="1" customWidth="1"/>
    <col min="14625" max="14625" width="14.86328125" style="9" bestFit="1" customWidth="1"/>
    <col min="14626" max="14864" width="9.06640625" style="9"/>
    <col min="14865" max="14865" width="15.3984375" style="9" bestFit="1" customWidth="1"/>
    <col min="14866" max="14866" width="11.1328125" style="9" bestFit="1" customWidth="1"/>
    <col min="14867" max="14867" width="14.59765625" style="9" bestFit="1" customWidth="1"/>
    <col min="14868" max="14868" width="17.3984375" style="9" bestFit="1" customWidth="1"/>
    <col min="14869" max="14869" width="17.59765625" style="9" bestFit="1" customWidth="1"/>
    <col min="14870" max="14870" width="14.73046875" style="9" bestFit="1" customWidth="1"/>
    <col min="14871" max="14871" width="14.3984375" style="9" bestFit="1" customWidth="1"/>
    <col min="14872" max="14872" width="12.1328125" style="9" bestFit="1" customWidth="1"/>
    <col min="14873" max="14873" width="12.3984375" style="9" bestFit="1" customWidth="1"/>
    <col min="14874" max="14875" width="13.86328125" style="9" bestFit="1" customWidth="1"/>
    <col min="14876" max="14876" width="14.86328125" style="9" bestFit="1" customWidth="1"/>
    <col min="14877" max="14877" width="12.1328125" style="9" bestFit="1" customWidth="1"/>
    <col min="14878" max="14878" width="12.3984375" style="9" bestFit="1" customWidth="1"/>
    <col min="14879" max="14880" width="13.86328125" style="9" bestFit="1" customWidth="1"/>
    <col min="14881" max="14881" width="14.86328125" style="9" bestFit="1" customWidth="1"/>
    <col min="14882" max="15120" width="9.06640625" style="9"/>
    <col min="15121" max="15121" width="15.3984375" style="9" bestFit="1" customWidth="1"/>
    <col min="15122" max="15122" width="11.1328125" style="9" bestFit="1" customWidth="1"/>
    <col min="15123" max="15123" width="14.59765625" style="9" bestFit="1" customWidth="1"/>
    <col min="15124" max="15124" width="17.3984375" style="9" bestFit="1" customWidth="1"/>
    <col min="15125" max="15125" width="17.59765625" style="9" bestFit="1" customWidth="1"/>
    <col min="15126" max="15126" width="14.73046875" style="9" bestFit="1" customWidth="1"/>
    <col min="15127" max="15127" width="14.3984375" style="9" bestFit="1" customWidth="1"/>
    <col min="15128" max="15128" width="12.1328125" style="9" bestFit="1" customWidth="1"/>
    <col min="15129" max="15129" width="12.3984375" style="9" bestFit="1" customWidth="1"/>
    <col min="15130" max="15131" width="13.86328125" style="9" bestFit="1" customWidth="1"/>
    <col min="15132" max="15132" width="14.86328125" style="9" bestFit="1" customWidth="1"/>
    <col min="15133" max="15133" width="12.1328125" style="9" bestFit="1" customWidth="1"/>
    <col min="15134" max="15134" width="12.3984375" style="9" bestFit="1" customWidth="1"/>
    <col min="15135" max="15136" width="13.86328125" style="9" bestFit="1" customWidth="1"/>
    <col min="15137" max="15137" width="14.86328125" style="9" bestFit="1" customWidth="1"/>
    <col min="15138" max="15376" width="9.06640625" style="9"/>
    <col min="15377" max="15377" width="15.3984375" style="9" bestFit="1" customWidth="1"/>
    <col min="15378" max="15378" width="11.1328125" style="9" bestFit="1" customWidth="1"/>
    <col min="15379" max="15379" width="14.59765625" style="9" bestFit="1" customWidth="1"/>
    <col min="15380" max="15380" width="17.3984375" style="9" bestFit="1" customWidth="1"/>
    <col min="15381" max="15381" width="17.59765625" style="9" bestFit="1" customWidth="1"/>
    <col min="15382" max="15382" width="14.73046875" style="9" bestFit="1" customWidth="1"/>
    <col min="15383" max="15383" width="14.3984375" style="9" bestFit="1" customWidth="1"/>
    <col min="15384" max="15384" width="12.1328125" style="9" bestFit="1" customWidth="1"/>
    <col min="15385" max="15385" width="12.3984375" style="9" bestFit="1" customWidth="1"/>
    <col min="15386" max="15387" width="13.86328125" style="9" bestFit="1" customWidth="1"/>
    <col min="15388" max="15388" width="14.86328125" style="9" bestFit="1" customWidth="1"/>
    <col min="15389" max="15389" width="12.1328125" style="9" bestFit="1" customWidth="1"/>
    <col min="15390" max="15390" width="12.3984375" style="9" bestFit="1" customWidth="1"/>
    <col min="15391" max="15392" width="13.86328125" style="9" bestFit="1" customWidth="1"/>
    <col min="15393" max="15393" width="14.86328125" style="9" bestFit="1" customWidth="1"/>
    <col min="15394" max="15632" width="9.06640625" style="9"/>
    <col min="15633" max="15633" width="15.3984375" style="9" bestFit="1" customWidth="1"/>
    <col min="15634" max="15634" width="11.1328125" style="9" bestFit="1" customWidth="1"/>
    <col min="15635" max="15635" width="14.59765625" style="9" bestFit="1" customWidth="1"/>
    <col min="15636" max="15636" width="17.3984375" style="9" bestFit="1" customWidth="1"/>
    <col min="15637" max="15637" width="17.59765625" style="9" bestFit="1" customWidth="1"/>
    <col min="15638" max="15638" width="14.73046875" style="9" bestFit="1" customWidth="1"/>
    <col min="15639" max="15639" width="14.3984375" style="9" bestFit="1" customWidth="1"/>
    <col min="15640" max="15640" width="12.1328125" style="9" bestFit="1" customWidth="1"/>
    <col min="15641" max="15641" width="12.3984375" style="9" bestFit="1" customWidth="1"/>
    <col min="15642" max="15643" width="13.86328125" style="9" bestFit="1" customWidth="1"/>
    <col min="15644" max="15644" width="14.86328125" style="9" bestFit="1" customWidth="1"/>
    <col min="15645" max="15645" width="12.1328125" style="9" bestFit="1" customWidth="1"/>
    <col min="15646" max="15646" width="12.3984375" style="9" bestFit="1" customWidth="1"/>
    <col min="15647" max="15648" width="13.86328125" style="9" bestFit="1" customWidth="1"/>
    <col min="15649" max="15649" width="14.86328125" style="9" bestFit="1" customWidth="1"/>
    <col min="15650" max="15888" width="9.06640625" style="9"/>
    <col min="15889" max="15889" width="15.3984375" style="9" bestFit="1" customWidth="1"/>
    <col min="15890" max="15890" width="11.1328125" style="9" bestFit="1" customWidth="1"/>
    <col min="15891" max="15891" width="14.59765625" style="9" bestFit="1" customWidth="1"/>
    <col min="15892" max="15892" width="17.3984375" style="9" bestFit="1" customWidth="1"/>
    <col min="15893" max="15893" width="17.59765625" style="9" bestFit="1" customWidth="1"/>
    <col min="15894" max="15894" width="14.73046875" style="9" bestFit="1" customWidth="1"/>
    <col min="15895" max="15895" width="14.3984375" style="9" bestFit="1" customWidth="1"/>
    <col min="15896" max="15896" width="12.1328125" style="9" bestFit="1" customWidth="1"/>
    <col min="15897" max="15897" width="12.3984375" style="9" bestFit="1" customWidth="1"/>
    <col min="15898" max="15899" width="13.86328125" style="9" bestFit="1" customWidth="1"/>
    <col min="15900" max="15900" width="14.86328125" style="9" bestFit="1" customWidth="1"/>
    <col min="15901" max="15901" width="12.1328125" style="9" bestFit="1" customWidth="1"/>
    <col min="15902" max="15902" width="12.3984375" style="9" bestFit="1" customWidth="1"/>
    <col min="15903" max="15904" width="13.86328125" style="9" bestFit="1" customWidth="1"/>
    <col min="15905" max="15905" width="14.86328125" style="9" bestFit="1" customWidth="1"/>
    <col min="15906" max="16144" width="9.06640625" style="9"/>
    <col min="16145" max="16145" width="15.3984375" style="9" bestFit="1" customWidth="1"/>
    <col min="16146" max="16146" width="11.1328125" style="9" bestFit="1" customWidth="1"/>
    <col min="16147" max="16147" width="14.59765625" style="9" bestFit="1" customWidth="1"/>
    <col min="16148" max="16148" width="17.3984375" style="9" bestFit="1" customWidth="1"/>
    <col min="16149" max="16149" width="17.59765625" style="9" bestFit="1" customWidth="1"/>
    <col min="16150" max="16150" width="14.73046875" style="9" bestFit="1" customWidth="1"/>
    <col min="16151" max="16151" width="14.3984375" style="9" bestFit="1" customWidth="1"/>
    <col min="16152" max="16152" width="12.1328125" style="9" bestFit="1" customWidth="1"/>
    <col min="16153" max="16153" width="12.3984375" style="9" bestFit="1" customWidth="1"/>
    <col min="16154" max="16155" width="13.86328125" style="9" bestFit="1" customWidth="1"/>
    <col min="16156" max="16156" width="14.86328125" style="9" bestFit="1" customWidth="1"/>
    <col min="16157" max="16157" width="12.1328125" style="9" bestFit="1" customWidth="1"/>
    <col min="16158" max="16158" width="12.3984375" style="9" bestFit="1" customWidth="1"/>
    <col min="16159" max="16160" width="13.86328125" style="9" bestFit="1" customWidth="1"/>
    <col min="16161" max="16161" width="14.86328125" style="9" bestFit="1" customWidth="1"/>
    <col min="16162" max="16384" width="9.06640625" style="9"/>
  </cols>
  <sheetData>
    <row r="1" spans="1:35">
      <c r="A1" s="83" t="s">
        <v>0</v>
      </c>
      <c r="B1" s="83" t="s">
        <v>1</v>
      </c>
      <c r="C1" s="89" t="s">
        <v>302</v>
      </c>
      <c r="D1" s="89"/>
      <c r="E1" s="89"/>
      <c r="F1" s="89"/>
      <c r="G1" s="89"/>
      <c r="H1" s="89"/>
      <c r="I1" s="89"/>
      <c r="J1" s="89"/>
      <c r="K1" s="89"/>
      <c r="L1" s="89"/>
      <c r="M1" s="89"/>
      <c r="N1" s="89"/>
      <c r="O1" s="89"/>
      <c r="P1" s="89"/>
      <c r="Q1" s="89"/>
      <c r="R1" s="89"/>
      <c r="S1" s="89"/>
      <c r="T1" s="95" t="s">
        <v>249</v>
      </c>
      <c r="U1" s="95" t="s">
        <v>250</v>
      </c>
      <c r="V1" s="95" t="s">
        <v>251</v>
      </c>
      <c r="W1" s="95" t="s">
        <v>252</v>
      </c>
      <c r="X1" s="95" t="s">
        <v>254</v>
      </c>
      <c r="Y1" s="95" t="s">
        <v>253</v>
      </c>
      <c r="Z1" s="95" t="s">
        <v>255</v>
      </c>
      <c r="AA1" s="95" t="s">
        <v>256</v>
      </c>
      <c r="AB1" s="95" t="s">
        <v>257</v>
      </c>
      <c r="AC1" s="95" t="s">
        <v>258</v>
      </c>
      <c r="AD1" s="95" t="s">
        <v>259</v>
      </c>
      <c r="AE1" s="95" t="s">
        <v>260</v>
      </c>
      <c r="AF1" s="95" t="s">
        <v>261</v>
      </c>
      <c r="AG1" s="95" t="s">
        <v>262</v>
      </c>
      <c r="AH1" s="95" t="s">
        <v>263</v>
      </c>
      <c r="AI1" s="95" t="s">
        <v>264</v>
      </c>
    </row>
    <row r="2" spans="1:35">
      <c r="A2" s="90" t="s">
        <v>23</v>
      </c>
      <c r="B2" s="91" t="s">
        <v>24</v>
      </c>
      <c r="C2" s="89">
        <v>5</v>
      </c>
      <c r="D2" s="89"/>
      <c r="E2" s="89"/>
      <c r="F2" s="89"/>
      <c r="G2" s="89"/>
      <c r="H2" s="89"/>
      <c r="I2" s="89"/>
      <c r="J2" s="89"/>
      <c r="K2" s="89"/>
      <c r="L2" s="89"/>
      <c r="M2" s="89"/>
      <c r="N2" s="89"/>
      <c r="O2" s="89"/>
      <c r="P2" s="89"/>
      <c r="Q2" s="89"/>
      <c r="R2" s="89"/>
      <c r="S2" s="89"/>
      <c r="T2" s="96"/>
      <c r="U2" s="96"/>
      <c r="V2" s="96"/>
      <c r="W2" s="96"/>
      <c r="X2" s="96"/>
      <c r="Y2" s="96"/>
      <c r="Z2" s="96"/>
      <c r="AA2" s="96"/>
      <c r="AB2" s="96"/>
      <c r="AC2" s="96"/>
      <c r="AD2" s="96"/>
      <c r="AE2" s="96"/>
      <c r="AF2" s="96"/>
      <c r="AG2" s="96"/>
      <c r="AH2" s="96"/>
      <c r="AI2" s="96"/>
    </row>
    <row r="3" spans="1:35">
      <c r="A3" s="94" t="s">
        <v>25</v>
      </c>
      <c r="B3" s="91" t="s">
        <v>26</v>
      </c>
      <c r="C3" s="89">
        <v>5</v>
      </c>
      <c r="D3" s="89"/>
      <c r="E3" s="89"/>
      <c r="F3" s="89"/>
      <c r="G3" s="89"/>
      <c r="H3" s="89"/>
      <c r="I3" s="89"/>
      <c r="J3" s="89"/>
      <c r="K3" s="89"/>
      <c r="L3" s="89"/>
      <c r="M3" s="89"/>
      <c r="N3" s="89"/>
      <c r="O3" s="89"/>
      <c r="P3" s="89"/>
      <c r="Q3" s="89"/>
      <c r="R3" s="89"/>
      <c r="S3" s="89"/>
      <c r="T3" s="96"/>
      <c r="U3" s="96"/>
      <c r="V3" s="96"/>
      <c r="W3" s="96"/>
      <c r="X3" s="96"/>
      <c r="Y3" s="96"/>
      <c r="Z3" s="96"/>
      <c r="AA3" s="96"/>
      <c r="AB3" s="96"/>
      <c r="AC3" s="96"/>
      <c r="AD3" s="96"/>
      <c r="AE3" s="96"/>
      <c r="AF3" s="96"/>
      <c r="AG3" s="96"/>
      <c r="AH3" s="96"/>
      <c r="AI3" s="96"/>
    </row>
    <row r="4" spans="1:35">
      <c r="A4" s="90" t="s">
        <v>27</v>
      </c>
      <c r="B4" s="91" t="s">
        <v>24</v>
      </c>
      <c r="C4" s="89">
        <v>5</v>
      </c>
      <c r="D4" s="89"/>
      <c r="E4" s="89"/>
      <c r="F4" s="89"/>
      <c r="G4" s="89"/>
      <c r="H4" s="89"/>
      <c r="I4" s="89"/>
      <c r="J4" s="89"/>
      <c r="K4" s="89"/>
      <c r="L4" s="89"/>
      <c r="M4" s="89"/>
      <c r="N4" s="89"/>
      <c r="O4" s="89"/>
      <c r="P4" s="89"/>
      <c r="Q4" s="89"/>
      <c r="R4" s="89"/>
      <c r="S4" s="89"/>
      <c r="T4" s="96"/>
      <c r="U4" s="96"/>
      <c r="V4" s="96"/>
      <c r="W4" s="96"/>
      <c r="X4" s="96"/>
      <c r="Y4" s="96"/>
      <c r="Z4" s="96"/>
      <c r="AA4" s="96"/>
      <c r="AB4" s="96"/>
      <c r="AC4" s="96"/>
      <c r="AD4" s="96"/>
      <c r="AE4" s="96"/>
      <c r="AF4" s="96"/>
      <c r="AG4" s="96"/>
      <c r="AH4" s="96"/>
      <c r="AI4" s="96"/>
    </row>
    <row r="5" spans="1:35">
      <c r="A5" s="90" t="s">
        <v>28</v>
      </c>
      <c r="B5" s="97" t="s">
        <v>24</v>
      </c>
      <c r="C5" s="89">
        <v>5</v>
      </c>
      <c r="D5" s="89"/>
      <c r="E5" s="89"/>
      <c r="F5" s="89"/>
      <c r="G5" s="89"/>
      <c r="H5" s="89"/>
      <c r="I5" s="89"/>
      <c r="J5" s="89"/>
      <c r="K5" s="89"/>
      <c r="L5" s="89"/>
      <c r="M5" s="89"/>
      <c r="N5" s="89"/>
      <c r="O5" s="89"/>
      <c r="P5" s="89"/>
      <c r="Q5" s="89"/>
      <c r="R5" s="89"/>
      <c r="S5" s="89"/>
      <c r="T5" s="96"/>
      <c r="U5" s="96"/>
      <c r="V5" s="96"/>
      <c r="W5" s="96"/>
      <c r="X5" s="96"/>
      <c r="Y5" s="96"/>
      <c r="Z5" s="96"/>
      <c r="AA5" s="96"/>
      <c r="AB5" s="96"/>
      <c r="AC5" s="96"/>
      <c r="AD5" s="96"/>
      <c r="AE5" s="96"/>
      <c r="AF5" s="96"/>
      <c r="AG5" s="96"/>
      <c r="AH5" s="96"/>
      <c r="AI5" s="96"/>
    </row>
    <row r="6" spans="1:35">
      <c r="A6" s="90" t="s">
        <v>29</v>
      </c>
      <c r="B6" s="97" t="s">
        <v>24</v>
      </c>
      <c r="C6" s="89">
        <v>5</v>
      </c>
      <c r="D6" s="89"/>
      <c r="E6" s="89"/>
      <c r="F6" s="89"/>
      <c r="G6" s="89"/>
      <c r="H6" s="89"/>
      <c r="I6" s="89"/>
      <c r="J6" s="89"/>
      <c r="K6" s="89"/>
      <c r="L6" s="89"/>
      <c r="M6" s="89"/>
      <c r="N6" s="89"/>
      <c r="O6" s="89"/>
      <c r="P6" s="89"/>
      <c r="Q6" s="89"/>
      <c r="R6" s="89"/>
      <c r="S6" s="89"/>
      <c r="T6" s="96"/>
      <c r="U6" s="96"/>
      <c r="V6" s="96"/>
      <c r="W6" s="96"/>
      <c r="X6" s="96"/>
      <c r="Y6" s="96"/>
      <c r="Z6" s="96"/>
      <c r="AA6" s="96"/>
      <c r="AB6" s="96"/>
      <c r="AC6" s="96"/>
      <c r="AD6" s="96"/>
      <c r="AE6" s="96"/>
      <c r="AF6" s="96"/>
      <c r="AG6" s="96"/>
      <c r="AH6" s="96"/>
      <c r="AI6" s="96"/>
    </row>
    <row r="7" spans="1:35">
      <c r="A7" s="90" t="s">
        <v>30</v>
      </c>
      <c r="B7" s="97" t="s">
        <v>24</v>
      </c>
      <c r="C7" s="89">
        <v>5</v>
      </c>
      <c r="D7" s="89"/>
      <c r="E7" s="89"/>
      <c r="F7" s="89"/>
      <c r="G7" s="89"/>
      <c r="H7" s="89"/>
      <c r="I7" s="89"/>
      <c r="J7" s="89"/>
      <c r="K7" s="89"/>
      <c r="L7" s="89"/>
      <c r="M7" s="89"/>
      <c r="N7" s="89"/>
      <c r="O7" s="89"/>
      <c r="P7" s="89"/>
      <c r="Q7" s="89"/>
      <c r="R7" s="89"/>
      <c r="S7" s="89"/>
      <c r="T7" s="96"/>
      <c r="U7" s="96"/>
      <c r="V7" s="96"/>
      <c r="W7" s="96"/>
      <c r="X7" s="96"/>
      <c r="Y7" s="96"/>
      <c r="Z7" s="96"/>
      <c r="AA7" s="96"/>
      <c r="AB7" s="96"/>
      <c r="AC7" s="96"/>
      <c r="AD7" s="96"/>
      <c r="AE7" s="96"/>
      <c r="AF7" s="96"/>
      <c r="AG7" s="96"/>
      <c r="AH7" s="96"/>
      <c r="AI7" s="96"/>
    </row>
    <row r="8" spans="1:35">
      <c r="A8" s="90" t="s">
        <v>31</v>
      </c>
      <c r="B8" s="91" t="s">
        <v>24</v>
      </c>
      <c r="C8" s="89">
        <v>5</v>
      </c>
      <c r="D8" s="89"/>
      <c r="E8" s="89"/>
      <c r="F8" s="89"/>
      <c r="G8" s="89"/>
      <c r="H8" s="89"/>
      <c r="I8" s="89"/>
      <c r="J8" s="89"/>
      <c r="K8" s="89"/>
      <c r="L8" s="89"/>
      <c r="M8" s="89"/>
      <c r="N8" s="89"/>
      <c r="O8" s="89"/>
      <c r="P8" s="89"/>
      <c r="Q8" s="89"/>
      <c r="R8" s="89"/>
      <c r="S8" s="89"/>
      <c r="T8" s="96"/>
      <c r="U8" s="96"/>
      <c r="V8" s="96"/>
      <c r="W8" s="96"/>
      <c r="X8" s="96"/>
      <c r="Y8" s="96"/>
      <c r="Z8" s="96"/>
      <c r="AA8" s="96"/>
      <c r="AB8" s="96"/>
      <c r="AC8" s="96"/>
      <c r="AD8" s="96"/>
      <c r="AE8" s="96"/>
      <c r="AF8" s="96"/>
      <c r="AG8" s="96"/>
      <c r="AH8" s="96"/>
      <c r="AI8" s="96"/>
    </row>
    <row r="9" spans="1:35">
      <c r="A9" s="90" t="s">
        <v>32</v>
      </c>
      <c r="B9" s="97" t="s">
        <v>24</v>
      </c>
      <c r="C9" s="89">
        <v>5</v>
      </c>
      <c r="D9" s="89"/>
      <c r="E9" s="89"/>
      <c r="F9" s="89"/>
      <c r="G9" s="89"/>
      <c r="H9" s="89"/>
      <c r="I9" s="89"/>
      <c r="J9" s="89"/>
      <c r="K9" s="89"/>
      <c r="L9" s="89"/>
      <c r="M9" s="89"/>
      <c r="N9" s="89"/>
      <c r="O9" s="89"/>
      <c r="P9" s="89"/>
      <c r="Q9" s="89"/>
      <c r="R9" s="89"/>
      <c r="S9" s="89"/>
      <c r="T9" s="96"/>
      <c r="U9" s="96"/>
      <c r="V9" s="96"/>
      <c r="W9" s="96"/>
      <c r="X9" s="96"/>
      <c r="Y9" s="96"/>
      <c r="Z9" s="96"/>
      <c r="AA9" s="96"/>
      <c r="AB9" s="96"/>
      <c r="AC9" s="96"/>
      <c r="AD9" s="96"/>
      <c r="AE9" s="96"/>
      <c r="AF9" s="96"/>
      <c r="AG9" s="96"/>
      <c r="AH9" s="96"/>
      <c r="AI9" s="96"/>
    </row>
    <row r="10" spans="1:35">
      <c r="A10" s="94" t="s">
        <v>33</v>
      </c>
      <c r="B10" s="97" t="s">
        <v>26</v>
      </c>
      <c r="C10" s="89">
        <v>5</v>
      </c>
      <c r="D10" s="89"/>
      <c r="E10" s="89"/>
      <c r="F10" s="89"/>
      <c r="G10" s="89"/>
      <c r="H10" s="89"/>
      <c r="I10" s="89"/>
      <c r="J10" s="89"/>
      <c r="K10" s="89"/>
      <c r="L10" s="89"/>
      <c r="M10" s="89"/>
      <c r="N10" s="89"/>
      <c r="O10" s="89"/>
      <c r="P10" s="89"/>
      <c r="Q10" s="89"/>
      <c r="R10" s="89"/>
      <c r="S10" s="89"/>
      <c r="T10" s="96"/>
      <c r="U10" s="96"/>
      <c r="V10" s="96"/>
      <c r="W10" s="96"/>
      <c r="X10" s="96"/>
      <c r="Y10" s="96"/>
      <c r="Z10" s="96"/>
      <c r="AA10" s="96"/>
      <c r="AB10" s="96"/>
      <c r="AC10" s="96"/>
      <c r="AD10" s="96"/>
      <c r="AE10" s="96"/>
      <c r="AF10" s="96"/>
      <c r="AG10" s="96"/>
      <c r="AH10" s="96"/>
      <c r="AI10" s="96"/>
    </row>
    <row r="11" spans="1:35">
      <c r="A11" s="90" t="s">
        <v>34</v>
      </c>
      <c r="B11" s="91" t="s">
        <v>24</v>
      </c>
      <c r="C11" s="89">
        <v>5</v>
      </c>
      <c r="D11" s="89"/>
      <c r="E11" s="89"/>
      <c r="F11" s="89"/>
      <c r="G11" s="89"/>
      <c r="H11" s="89"/>
      <c r="I11" s="89"/>
      <c r="J11" s="89"/>
      <c r="K11" s="89"/>
      <c r="L11" s="89"/>
      <c r="M11" s="89"/>
      <c r="N11" s="89"/>
      <c r="O11" s="89"/>
      <c r="P11" s="89"/>
      <c r="Q11" s="89"/>
      <c r="R11" s="89"/>
      <c r="S11" s="89"/>
      <c r="T11" s="96"/>
      <c r="U11" s="96"/>
      <c r="V11" s="96"/>
      <c r="W11" s="96"/>
      <c r="X11" s="96"/>
      <c r="Y11" s="96"/>
      <c r="Z11" s="96"/>
      <c r="AA11" s="96"/>
      <c r="AB11" s="96"/>
      <c r="AC11" s="96"/>
      <c r="AD11" s="96"/>
      <c r="AE11" s="96"/>
      <c r="AF11" s="96"/>
      <c r="AG11" s="96"/>
      <c r="AH11" s="96"/>
      <c r="AI11" s="96"/>
    </row>
    <row r="12" spans="1:35">
      <c r="A12" s="90" t="s">
        <v>35</v>
      </c>
      <c r="B12" s="97" t="s">
        <v>24</v>
      </c>
      <c r="C12" s="89">
        <v>5</v>
      </c>
      <c r="D12" s="89"/>
      <c r="E12" s="89"/>
      <c r="F12" s="89"/>
      <c r="G12" s="89"/>
      <c r="H12" s="89"/>
      <c r="I12" s="89"/>
      <c r="J12" s="89"/>
      <c r="K12" s="89"/>
      <c r="L12" s="89"/>
      <c r="M12" s="89"/>
      <c r="N12" s="89"/>
      <c r="O12" s="89"/>
      <c r="P12" s="89"/>
      <c r="Q12" s="89"/>
      <c r="R12" s="89"/>
      <c r="S12" s="89"/>
      <c r="T12" s="96"/>
      <c r="U12" s="96"/>
      <c r="V12" s="96"/>
      <c r="W12" s="96"/>
      <c r="X12" s="96"/>
      <c r="Y12" s="96"/>
      <c r="Z12" s="96"/>
      <c r="AA12" s="96"/>
      <c r="AB12" s="96"/>
      <c r="AC12" s="96"/>
      <c r="AD12" s="96"/>
      <c r="AE12" s="96"/>
      <c r="AF12" s="96"/>
      <c r="AG12" s="96"/>
      <c r="AH12" s="96"/>
      <c r="AI12" s="96"/>
    </row>
    <row r="13" spans="1:35">
      <c r="A13" s="90" t="s">
        <v>36</v>
      </c>
      <c r="B13" s="91" t="s">
        <v>24</v>
      </c>
      <c r="C13" s="89">
        <v>5</v>
      </c>
      <c r="D13" s="89"/>
      <c r="E13" s="89"/>
      <c r="F13" s="89"/>
      <c r="G13" s="89"/>
      <c r="H13" s="89"/>
      <c r="I13" s="89"/>
      <c r="J13" s="89"/>
      <c r="K13" s="89"/>
      <c r="L13" s="89"/>
      <c r="M13" s="89"/>
      <c r="N13" s="89"/>
      <c r="O13" s="89"/>
      <c r="P13" s="89"/>
      <c r="Q13" s="89"/>
      <c r="R13" s="89"/>
      <c r="S13" s="89"/>
      <c r="T13" s="96"/>
      <c r="U13" s="96"/>
      <c r="V13" s="96"/>
      <c r="W13" s="96"/>
      <c r="X13" s="96"/>
      <c r="Y13" s="96"/>
      <c r="Z13" s="96"/>
      <c r="AA13" s="96"/>
      <c r="AB13" s="96"/>
      <c r="AC13" s="96"/>
      <c r="AD13" s="96"/>
      <c r="AE13" s="96"/>
      <c r="AF13" s="96"/>
      <c r="AG13" s="96"/>
      <c r="AH13" s="96"/>
      <c r="AI13" s="96"/>
    </row>
    <row r="14" spans="1:35">
      <c r="A14" s="90" t="s">
        <v>37</v>
      </c>
      <c r="B14" s="91" t="s">
        <v>24</v>
      </c>
      <c r="C14" s="89">
        <v>5</v>
      </c>
      <c r="D14" s="89"/>
      <c r="E14" s="89"/>
      <c r="F14" s="89"/>
      <c r="G14" s="89"/>
      <c r="H14" s="89"/>
      <c r="I14" s="89"/>
      <c r="J14" s="89"/>
      <c r="K14" s="89"/>
      <c r="L14" s="89"/>
      <c r="M14" s="89"/>
      <c r="N14" s="89"/>
      <c r="O14" s="89"/>
      <c r="P14" s="89"/>
      <c r="Q14" s="89"/>
      <c r="R14" s="89"/>
      <c r="S14" s="89"/>
      <c r="T14" s="96"/>
      <c r="U14" s="96"/>
      <c r="V14" s="96"/>
      <c r="W14" s="96"/>
      <c r="X14" s="96"/>
      <c r="Y14" s="96"/>
      <c r="Z14" s="96"/>
      <c r="AA14" s="96"/>
      <c r="AB14" s="96"/>
      <c r="AC14" s="96"/>
      <c r="AD14" s="96"/>
      <c r="AE14" s="96"/>
      <c r="AF14" s="96"/>
      <c r="AG14" s="96"/>
      <c r="AH14" s="96"/>
      <c r="AI14" s="96"/>
    </row>
    <row r="15" spans="1:35">
      <c r="A15" s="90" t="s">
        <v>38</v>
      </c>
      <c r="B15" s="91" t="s">
        <v>24</v>
      </c>
      <c r="C15" s="89">
        <v>5</v>
      </c>
      <c r="D15" s="89"/>
      <c r="E15" s="89"/>
      <c r="F15" s="89"/>
      <c r="G15" s="89"/>
      <c r="H15" s="89"/>
      <c r="I15" s="89"/>
      <c r="J15" s="89"/>
      <c r="K15" s="89"/>
      <c r="L15" s="89"/>
      <c r="M15" s="89"/>
      <c r="N15" s="89"/>
      <c r="O15" s="89"/>
      <c r="P15" s="89"/>
      <c r="Q15" s="89"/>
      <c r="R15" s="89"/>
      <c r="S15" s="89"/>
      <c r="T15" s="96"/>
      <c r="U15" s="96"/>
      <c r="V15" s="96"/>
      <c r="W15" s="96"/>
      <c r="X15" s="96"/>
      <c r="Y15" s="96"/>
      <c r="Z15" s="96"/>
      <c r="AA15" s="96"/>
      <c r="AB15" s="96"/>
      <c r="AC15" s="96"/>
      <c r="AD15" s="96"/>
      <c r="AE15" s="96"/>
      <c r="AF15" s="96"/>
      <c r="AG15" s="96"/>
      <c r="AH15" s="96"/>
      <c r="AI15" s="96"/>
    </row>
    <row r="16" spans="1:35">
      <c r="A16" s="90" t="s">
        <v>39</v>
      </c>
      <c r="B16" s="97" t="s">
        <v>24</v>
      </c>
      <c r="C16" s="89">
        <v>5</v>
      </c>
      <c r="D16" s="89"/>
      <c r="E16" s="89"/>
      <c r="F16" s="89"/>
      <c r="G16" s="89"/>
      <c r="H16" s="89"/>
      <c r="I16" s="89"/>
      <c r="J16" s="89"/>
      <c r="K16" s="89"/>
      <c r="L16" s="89"/>
      <c r="M16" s="89"/>
      <c r="N16" s="89"/>
      <c r="O16" s="89"/>
      <c r="P16" s="89"/>
      <c r="Q16" s="89"/>
      <c r="R16" s="89"/>
      <c r="S16" s="89"/>
      <c r="T16" s="96"/>
      <c r="U16" s="96"/>
      <c r="V16" s="96"/>
      <c r="W16" s="96"/>
      <c r="X16" s="96"/>
      <c r="Y16" s="96"/>
      <c r="Z16" s="96"/>
      <c r="AA16" s="96"/>
      <c r="AB16" s="96"/>
      <c r="AC16" s="96"/>
      <c r="AD16" s="96"/>
      <c r="AE16" s="96"/>
      <c r="AF16" s="96"/>
      <c r="AG16" s="96"/>
      <c r="AH16" s="96"/>
      <c r="AI16" s="96"/>
    </row>
    <row r="17" spans="1:35">
      <c r="A17" s="90" t="s">
        <v>40</v>
      </c>
      <c r="B17" s="97" t="s">
        <v>24</v>
      </c>
      <c r="C17" s="89">
        <v>5</v>
      </c>
      <c r="D17" s="89"/>
      <c r="E17" s="89"/>
      <c r="F17" s="89"/>
      <c r="G17" s="89"/>
      <c r="H17" s="89"/>
      <c r="I17" s="89"/>
      <c r="J17" s="89"/>
      <c r="K17" s="89"/>
      <c r="L17" s="89"/>
      <c r="M17" s="89"/>
      <c r="N17" s="89"/>
      <c r="O17" s="89"/>
      <c r="P17" s="89"/>
      <c r="Q17" s="89"/>
      <c r="R17" s="89"/>
      <c r="S17" s="89"/>
      <c r="T17" s="96"/>
      <c r="U17" s="96"/>
      <c r="V17" s="96"/>
      <c r="W17" s="96"/>
      <c r="X17" s="96"/>
      <c r="Y17" s="96"/>
      <c r="Z17" s="96"/>
      <c r="AA17" s="96"/>
      <c r="AB17" s="96"/>
      <c r="AC17" s="96"/>
      <c r="AD17" s="96"/>
      <c r="AE17" s="96"/>
      <c r="AF17" s="96"/>
      <c r="AG17" s="96"/>
      <c r="AH17" s="96"/>
      <c r="AI17" s="96"/>
    </row>
    <row r="18" spans="1:35">
      <c r="A18" s="90" t="s">
        <v>41</v>
      </c>
      <c r="B18" s="97" t="s">
        <v>24</v>
      </c>
      <c r="C18" s="89">
        <v>5</v>
      </c>
      <c r="D18" s="89"/>
      <c r="E18" s="89"/>
      <c r="F18" s="89"/>
      <c r="G18" s="89"/>
      <c r="H18" s="89"/>
      <c r="I18" s="89"/>
      <c r="J18" s="89"/>
      <c r="K18" s="89"/>
      <c r="L18" s="89"/>
      <c r="M18" s="89"/>
      <c r="N18" s="89"/>
      <c r="O18" s="89"/>
      <c r="P18" s="89"/>
      <c r="Q18" s="89"/>
      <c r="R18" s="89"/>
      <c r="S18" s="89"/>
      <c r="T18" s="96"/>
      <c r="U18" s="96"/>
      <c r="V18" s="96"/>
      <c r="W18" s="96"/>
      <c r="X18" s="96"/>
      <c r="Y18" s="96"/>
      <c r="Z18" s="96"/>
      <c r="AA18" s="96"/>
      <c r="AB18" s="96"/>
      <c r="AC18" s="96"/>
      <c r="AD18" s="96"/>
      <c r="AE18" s="96"/>
      <c r="AF18" s="96"/>
      <c r="AG18" s="96"/>
      <c r="AH18" s="96"/>
      <c r="AI18" s="96"/>
    </row>
    <row r="19" spans="1:35">
      <c r="A19" s="90" t="s">
        <v>42</v>
      </c>
      <c r="B19" s="91" t="s">
        <v>24</v>
      </c>
      <c r="C19" s="89">
        <v>5</v>
      </c>
      <c r="D19" s="89"/>
      <c r="E19" s="89"/>
      <c r="F19" s="89"/>
      <c r="G19" s="89"/>
      <c r="H19" s="89"/>
      <c r="I19" s="89"/>
      <c r="J19" s="89"/>
      <c r="K19" s="89"/>
      <c r="L19" s="89"/>
      <c r="M19" s="89"/>
      <c r="N19" s="89"/>
      <c r="O19" s="89"/>
      <c r="P19" s="89"/>
      <c r="Q19" s="89"/>
      <c r="R19" s="89"/>
      <c r="S19" s="89"/>
      <c r="T19" s="96"/>
      <c r="U19" s="96"/>
      <c r="V19" s="96"/>
      <c r="W19" s="96"/>
      <c r="X19" s="96"/>
      <c r="Y19" s="96"/>
      <c r="Z19" s="96"/>
      <c r="AA19" s="96"/>
      <c r="AB19" s="96"/>
      <c r="AC19" s="96"/>
      <c r="AD19" s="96"/>
      <c r="AE19" s="96"/>
      <c r="AF19" s="96"/>
      <c r="AG19" s="96"/>
      <c r="AH19" s="96"/>
      <c r="AI19" s="96"/>
    </row>
    <row r="20" spans="1:35">
      <c r="A20" s="90" t="s">
        <v>43</v>
      </c>
      <c r="B20" s="97" t="s">
        <v>24</v>
      </c>
      <c r="C20" s="89">
        <v>5</v>
      </c>
      <c r="D20" s="89"/>
      <c r="E20" s="89"/>
      <c r="F20" s="89"/>
      <c r="G20" s="89"/>
      <c r="H20" s="89"/>
      <c r="I20" s="89"/>
      <c r="J20" s="89"/>
      <c r="K20" s="89"/>
      <c r="L20" s="89"/>
      <c r="M20" s="89"/>
      <c r="N20" s="89"/>
      <c r="O20" s="89"/>
      <c r="P20" s="89"/>
      <c r="Q20" s="89"/>
      <c r="R20" s="89"/>
      <c r="S20" s="89"/>
      <c r="T20" s="96"/>
      <c r="U20" s="96"/>
      <c r="V20" s="96"/>
      <c r="W20" s="96"/>
      <c r="X20" s="96"/>
      <c r="Y20" s="96"/>
      <c r="Z20" s="96"/>
      <c r="AA20" s="96"/>
      <c r="AB20" s="96"/>
      <c r="AC20" s="96"/>
      <c r="AD20" s="96"/>
      <c r="AE20" s="96"/>
      <c r="AF20" s="96"/>
      <c r="AG20" s="96"/>
      <c r="AH20" s="96"/>
      <c r="AI20" s="96"/>
    </row>
    <row r="21" spans="1:35">
      <c r="A21" s="90" t="s">
        <v>44</v>
      </c>
      <c r="B21" s="97" t="s">
        <v>24</v>
      </c>
      <c r="C21" s="89">
        <v>5</v>
      </c>
      <c r="D21" s="89"/>
      <c r="E21" s="89"/>
      <c r="F21" s="89"/>
      <c r="G21" s="89"/>
      <c r="H21" s="89"/>
      <c r="I21" s="89"/>
      <c r="J21" s="89"/>
      <c r="K21" s="89"/>
      <c r="L21" s="89"/>
      <c r="M21" s="89"/>
      <c r="N21" s="89"/>
      <c r="O21" s="89"/>
      <c r="P21" s="89"/>
      <c r="Q21" s="89"/>
      <c r="R21" s="89"/>
      <c r="S21" s="89"/>
      <c r="T21" s="96"/>
      <c r="U21" s="96"/>
      <c r="V21" s="96"/>
      <c r="W21" s="96"/>
      <c r="X21" s="96"/>
      <c r="Y21" s="96"/>
      <c r="Z21" s="96"/>
      <c r="AA21" s="96"/>
      <c r="AB21" s="96"/>
      <c r="AC21" s="96"/>
      <c r="AD21" s="96"/>
      <c r="AE21" s="96"/>
      <c r="AF21" s="96"/>
      <c r="AG21" s="96"/>
      <c r="AH21" s="96"/>
      <c r="AI21" s="96"/>
    </row>
    <row r="22" spans="1:35">
      <c r="A22" s="90" t="s">
        <v>45</v>
      </c>
      <c r="B22" s="91" t="s">
        <v>24</v>
      </c>
      <c r="C22" s="89">
        <v>5</v>
      </c>
      <c r="D22" s="89"/>
      <c r="E22" s="89"/>
      <c r="F22" s="89"/>
      <c r="G22" s="89"/>
      <c r="H22" s="89"/>
      <c r="I22" s="89"/>
      <c r="J22" s="89"/>
      <c r="K22" s="89"/>
      <c r="L22" s="89"/>
      <c r="M22" s="89"/>
      <c r="N22" s="89"/>
      <c r="O22" s="89"/>
      <c r="P22" s="89"/>
      <c r="Q22" s="89"/>
      <c r="R22" s="89"/>
      <c r="S22" s="89"/>
      <c r="T22" s="96"/>
      <c r="U22" s="96"/>
      <c r="V22" s="96"/>
      <c r="W22" s="96"/>
      <c r="X22" s="96"/>
      <c r="Y22" s="96"/>
      <c r="Z22" s="96"/>
      <c r="AA22" s="96"/>
      <c r="AB22" s="96"/>
      <c r="AC22" s="96"/>
      <c r="AD22" s="96"/>
      <c r="AE22" s="96"/>
      <c r="AF22" s="96"/>
      <c r="AG22" s="96"/>
      <c r="AH22" s="96"/>
      <c r="AI22" s="96"/>
    </row>
    <row r="23" spans="1:35">
      <c r="A23" s="94" t="s">
        <v>46</v>
      </c>
      <c r="B23" s="97" t="s">
        <v>26</v>
      </c>
      <c r="C23" s="89">
        <v>5</v>
      </c>
      <c r="D23" s="89"/>
      <c r="E23" s="89"/>
      <c r="F23" s="89"/>
      <c r="G23" s="89"/>
      <c r="H23" s="89"/>
      <c r="I23" s="89"/>
      <c r="J23" s="89"/>
      <c r="K23" s="89"/>
      <c r="L23" s="89"/>
      <c r="M23" s="89"/>
      <c r="N23" s="89"/>
      <c r="O23" s="89"/>
      <c r="P23" s="89"/>
      <c r="Q23" s="89"/>
      <c r="R23" s="89"/>
      <c r="S23" s="89"/>
      <c r="T23" s="96"/>
      <c r="U23" s="96"/>
      <c r="V23" s="96"/>
      <c r="W23" s="96"/>
      <c r="X23" s="96"/>
      <c r="Y23" s="96"/>
      <c r="Z23" s="96"/>
      <c r="AA23" s="96"/>
      <c r="AB23" s="96"/>
      <c r="AC23" s="96"/>
      <c r="AD23" s="96"/>
      <c r="AE23" s="96"/>
      <c r="AF23" s="96"/>
      <c r="AG23" s="96"/>
      <c r="AH23" s="96"/>
      <c r="AI23" s="96"/>
    </row>
    <row r="24" spans="1:35">
      <c r="A24" s="90" t="s">
        <v>47</v>
      </c>
      <c r="B24" s="97" t="s">
        <v>24</v>
      </c>
      <c r="C24" s="89">
        <v>5</v>
      </c>
      <c r="D24" s="89"/>
      <c r="E24" s="89"/>
      <c r="F24" s="89"/>
      <c r="G24" s="89"/>
      <c r="H24" s="89"/>
      <c r="I24" s="89"/>
      <c r="J24" s="89"/>
      <c r="K24" s="89"/>
      <c r="L24" s="89"/>
      <c r="M24" s="89"/>
      <c r="N24" s="89"/>
      <c r="O24" s="89"/>
      <c r="P24" s="89"/>
      <c r="Q24" s="89"/>
      <c r="R24" s="89"/>
      <c r="S24" s="89"/>
      <c r="T24" s="96"/>
      <c r="U24" s="96"/>
      <c r="V24" s="96"/>
      <c r="W24" s="96"/>
      <c r="X24" s="96"/>
      <c r="Y24" s="96"/>
      <c r="Z24" s="96"/>
      <c r="AA24" s="96"/>
      <c r="AB24" s="96"/>
      <c r="AC24" s="96"/>
      <c r="AD24" s="96"/>
      <c r="AE24" s="96"/>
      <c r="AF24" s="96"/>
      <c r="AG24" s="96"/>
      <c r="AH24" s="96"/>
      <c r="AI24" s="96"/>
    </row>
    <row r="25" spans="1:35">
      <c r="A25" s="94" t="s">
        <v>48</v>
      </c>
      <c r="B25" s="97" t="s">
        <v>26</v>
      </c>
      <c r="C25" s="89">
        <v>5</v>
      </c>
      <c r="D25" s="89"/>
      <c r="E25" s="89"/>
      <c r="F25" s="89"/>
      <c r="G25" s="89"/>
      <c r="H25" s="89"/>
      <c r="I25" s="89"/>
      <c r="J25" s="89"/>
      <c r="K25" s="89"/>
      <c r="L25" s="89"/>
      <c r="M25" s="89"/>
      <c r="N25" s="89"/>
      <c r="O25" s="89"/>
      <c r="P25" s="89"/>
      <c r="Q25" s="89"/>
      <c r="R25" s="89"/>
      <c r="S25" s="89"/>
      <c r="T25" s="96"/>
      <c r="U25" s="96"/>
      <c r="V25" s="96"/>
      <c r="W25" s="96"/>
      <c r="X25" s="96"/>
      <c r="Y25" s="96"/>
      <c r="Z25" s="96"/>
      <c r="AA25" s="96"/>
      <c r="AB25" s="96"/>
      <c r="AC25" s="96"/>
      <c r="AD25" s="96"/>
      <c r="AE25" s="96"/>
      <c r="AF25" s="96"/>
      <c r="AG25" s="96"/>
      <c r="AH25" s="96"/>
      <c r="AI25" s="96"/>
    </row>
    <row r="26" spans="1:35">
      <c r="A26" s="90" t="s">
        <v>49</v>
      </c>
      <c r="B26" s="91" t="s">
        <v>24</v>
      </c>
      <c r="C26" s="89">
        <v>5</v>
      </c>
      <c r="D26" s="89"/>
      <c r="E26" s="89"/>
      <c r="F26" s="89"/>
      <c r="G26" s="89"/>
      <c r="H26" s="89"/>
      <c r="I26" s="89"/>
      <c r="J26" s="89"/>
      <c r="K26" s="89"/>
      <c r="L26" s="89"/>
      <c r="M26" s="89"/>
      <c r="N26" s="89"/>
      <c r="O26" s="89"/>
      <c r="P26" s="89"/>
      <c r="Q26" s="89"/>
      <c r="R26" s="89"/>
      <c r="S26" s="89"/>
      <c r="T26" s="96"/>
      <c r="U26" s="96"/>
      <c r="V26" s="96"/>
      <c r="W26" s="96"/>
      <c r="X26" s="96"/>
      <c r="Y26" s="96"/>
      <c r="Z26" s="96"/>
      <c r="AA26" s="96"/>
      <c r="AB26" s="96"/>
      <c r="AC26" s="96"/>
      <c r="AD26" s="96"/>
      <c r="AE26" s="96"/>
      <c r="AF26" s="96"/>
      <c r="AG26" s="96"/>
      <c r="AH26" s="96"/>
      <c r="AI26" s="96"/>
    </row>
    <row r="27" spans="1:35">
      <c r="A27" s="90" t="s">
        <v>50</v>
      </c>
      <c r="B27" s="97" t="s">
        <v>24</v>
      </c>
      <c r="C27" s="89">
        <v>5</v>
      </c>
      <c r="D27" s="89"/>
      <c r="E27" s="89"/>
      <c r="F27" s="89"/>
      <c r="G27" s="89"/>
      <c r="H27" s="89"/>
      <c r="I27" s="89"/>
      <c r="J27" s="89"/>
      <c r="K27" s="89"/>
      <c r="L27" s="89"/>
      <c r="M27" s="89"/>
      <c r="N27" s="89"/>
      <c r="O27" s="89"/>
      <c r="P27" s="89"/>
      <c r="Q27" s="89"/>
      <c r="R27" s="89"/>
      <c r="S27" s="89"/>
      <c r="T27" s="96"/>
      <c r="U27" s="96"/>
      <c r="V27" s="96"/>
      <c r="W27" s="96"/>
      <c r="X27" s="96"/>
      <c r="Y27" s="96"/>
      <c r="Z27" s="96"/>
      <c r="AA27" s="96"/>
      <c r="AB27" s="96"/>
      <c r="AC27" s="96"/>
      <c r="AD27" s="96"/>
      <c r="AE27" s="96"/>
      <c r="AF27" s="96"/>
      <c r="AG27" s="96"/>
      <c r="AH27" s="96"/>
      <c r="AI27" s="96"/>
    </row>
    <row r="28" spans="1:35">
      <c r="A28" s="90" t="s">
        <v>51</v>
      </c>
      <c r="B28" s="91" t="s">
        <v>24</v>
      </c>
      <c r="C28" s="89">
        <v>5</v>
      </c>
      <c r="D28" s="89"/>
      <c r="E28" s="89"/>
      <c r="F28" s="89"/>
      <c r="G28" s="89"/>
      <c r="H28" s="89"/>
      <c r="I28" s="89"/>
      <c r="J28" s="89"/>
      <c r="K28" s="89"/>
      <c r="L28" s="89"/>
      <c r="M28" s="89"/>
      <c r="N28" s="89"/>
      <c r="O28" s="89"/>
      <c r="P28" s="89"/>
      <c r="Q28" s="89"/>
      <c r="R28" s="89"/>
      <c r="S28" s="89"/>
      <c r="T28" s="96"/>
      <c r="U28" s="96"/>
      <c r="V28" s="96"/>
      <c r="W28" s="96"/>
      <c r="X28" s="96"/>
      <c r="Y28" s="96"/>
      <c r="Z28" s="96"/>
      <c r="AA28" s="96"/>
      <c r="AB28" s="96"/>
      <c r="AC28" s="96"/>
      <c r="AD28" s="96"/>
      <c r="AE28" s="96"/>
      <c r="AF28" s="96"/>
      <c r="AG28" s="96"/>
      <c r="AH28" s="96"/>
      <c r="AI28" s="96"/>
    </row>
    <row r="29" spans="1:35">
      <c r="A29" s="90" t="s">
        <v>52</v>
      </c>
      <c r="B29" s="97" t="s">
        <v>24</v>
      </c>
      <c r="C29" s="89">
        <v>5</v>
      </c>
      <c r="D29" s="89"/>
      <c r="E29" s="89"/>
      <c r="F29" s="89"/>
      <c r="G29" s="89"/>
      <c r="H29" s="89"/>
      <c r="I29" s="89"/>
      <c r="J29" s="89"/>
      <c r="K29" s="89"/>
      <c r="L29" s="89"/>
      <c r="M29" s="89"/>
      <c r="N29" s="89"/>
      <c r="O29" s="89"/>
      <c r="P29" s="89"/>
      <c r="Q29" s="89"/>
      <c r="R29" s="89"/>
      <c r="S29" s="89"/>
      <c r="T29" s="96"/>
      <c r="U29" s="96"/>
      <c r="V29" s="96"/>
      <c r="W29" s="96"/>
      <c r="X29" s="96"/>
      <c r="Y29" s="96"/>
      <c r="Z29" s="96"/>
      <c r="AA29" s="96"/>
      <c r="AB29" s="96"/>
      <c r="AC29" s="96"/>
      <c r="AD29" s="96"/>
      <c r="AE29" s="96"/>
      <c r="AF29" s="96"/>
      <c r="AG29" s="96"/>
      <c r="AH29" s="96"/>
      <c r="AI29" s="96"/>
    </row>
    <row r="30" spans="1:35">
      <c r="A30" s="90" t="s">
        <v>53</v>
      </c>
      <c r="B30" s="91" t="s">
        <v>24</v>
      </c>
      <c r="C30" s="89">
        <v>5</v>
      </c>
      <c r="D30" s="89"/>
      <c r="E30" s="89"/>
      <c r="F30" s="89"/>
      <c r="G30" s="89"/>
      <c r="H30" s="89"/>
      <c r="I30" s="89"/>
      <c r="J30" s="89"/>
      <c r="K30" s="89"/>
      <c r="L30" s="89"/>
      <c r="M30" s="89"/>
      <c r="N30" s="89"/>
      <c r="O30" s="89"/>
      <c r="P30" s="89"/>
      <c r="Q30" s="89"/>
      <c r="R30" s="89"/>
      <c r="S30" s="89"/>
      <c r="T30" s="96"/>
      <c r="U30" s="96"/>
      <c r="V30" s="96"/>
      <c r="W30" s="96"/>
      <c r="X30" s="96"/>
      <c r="Y30" s="96"/>
      <c r="Z30" s="96"/>
      <c r="AA30" s="96"/>
      <c r="AB30" s="96"/>
      <c r="AC30" s="96"/>
      <c r="AD30" s="96"/>
      <c r="AE30" s="96"/>
      <c r="AF30" s="96"/>
      <c r="AG30" s="96"/>
      <c r="AH30" s="96"/>
      <c r="AI30" s="96"/>
    </row>
    <row r="31" spans="1:35">
      <c r="A31" s="98" t="s">
        <v>25</v>
      </c>
      <c r="B31" s="98" t="s">
        <v>24</v>
      </c>
      <c r="C31" s="89">
        <v>5</v>
      </c>
      <c r="D31" s="99">
        <f>SUM(D32:D44)</f>
        <v>44166555.305407897</v>
      </c>
      <c r="E31" s="99">
        <f t="shared" ref="E31:S31" si="0">SUM(E32:E44)</f>
        <v>1254876393.0938873</v>
      </c>
      <c r="F31" s="99">
        <f t="shared" si="0"/>
        <v>3523106.5026504062</v>
      </c>
      <c r="G31" s="99">
        <f t="shared" si="0"/>
        <v>283.36333483610002</v>
      </c>
      <c r="H31" s="99">
        <f t="shared" si="0"/>
        <v>47689945.171393134</v>
      </c>
      <c r="I31" s="99">
        <f t="shared" si="0"/>
        <v>1299043231.7626297</v>
      </c>
      <c r="J31" s="99">
        <f t="shared" si="0"/>
        <v>1552.5098372581281</v>
      </c>
      <c r="K31" s="99">
        <f t="shared" si="0"/>
        <v>1552.5098372581281</v>
      </c>
      <c r="L31" s="99">
        <f t="shared" si="0"/>
        <v>1552.5098372581281</v>
      </c>
      <c r="M31" s="99">
        <f t="shared" si="0"/>
        <v>1552.5098372581281</v>
      </c>
      <c r="N31" s="99">
        <f t="shared" si="0"/>
        <v>1552.5098372581281</v>
      </c>
      <c r="O31" s="99">
        <f t="shared" si="0"/>
        <v>1395.9966233654297</v>
      </c>
      <c r="P31" s="99">
        <f t="shared" si="0"/>
        <v>1406.8380174756028</v>
      </c>
      <c r="Q31" s="99">
        <f t="shared" si="0"/>
        <v>1394.8955940400283</v>
      </c>
      <c r="R31" s="99">
        <f t="shared" si="0"/>
        <v>1378.1812892084929</v>
      </c>
      <c r="S31" s="99">
        <f t="shared" si="0"/>
        <v>1426.4278695636385</v>
      </c>
      <c r="T31" s="100">
        <f>IFERROR(IF(D31&lt;0.01,D31,1-EXP(-(D31))),".")</f>
        <v>1</v>
      </c>
      <c r="U31" s="100">
        <f t="shared" ref="U31" si="1">IFERROR(IF(E31&lt;0.01,E31,1-EXP(-(E31))),".")</f>
        <v>1</v>
      </c>
      <c r="V31" s="100">
        <f t="shared" ref="V31" si="2">IFERROR(IF(F31&lt;0.01,F31,1-EXP(-(F31))),".")</f>
        <v>1</v>
      </c>
      <c r="W31" s="100">
        <f t="shared" ref="W31" si="3">IFERROR(IF(G31&lt;0.01,G31,1-EXP(-(G31))),".")</f>
        <v>1</v>
      </c>
      <c r="X31" s="100">
        <f t="shared" ref="X31" si="4">IFERROR(IF(H31&lt;0.01,H31,1-EXP(-(H31))),".")</f>
        <v>1</v>
      </c>
      <c r="Y31" s="100">
        <f t="shared" ref="Y31" si="5">IFERROR(IF(I31&lt;0.01,I31,1-EXP(-(I31))),".")</f>
        <v>1</v>
      </c>
      <c r="Z31" s="100">
        <f t="shared" ref="Z31" si="6">IFERROR(IF(J31&lt;0.01,J31,1-EXP(-(J31))),".")</f>
        <v>1</v>
      </c>
      <c r="AA31" s="100">
        <f t="shared" ref="AA31" si="7">IFERROR(IF(K31&lt;0.01,K31,1-EXP(-(K31))),".")</f>
        <v>1</v>
      </c>
      <c r="AB31" s="100">
        <f t="shared" ref="AB31" si="8">IFERROR(IF(L31&lt;0.01,L31,1-EXP(-(L31))),".")</f>
        <v>1</v>
      </c>
      <c r="AC31" s="100">
        <f t="shared" ref="AC31" si="9">IFERROR(IF(M31&lt;0.01,M31,1-EXP(-(M31))),".")</f>
        <v>1</v>
      </c>
      <c r="AD31" s="100">
        <f t="shared" ref="AD31" si="10">IFERROR(IF(N31&lt;0.01,N31,1-EXP(-(N31))),".")</f>
        <v>1</v>
      </c>
      <c r="AE31" s="100">
        <f t="shared" ref="AE31" si="11">IFERROR(IF(O31&lt;0.01,O31,1-EXP(-(O31))),".")</f>
        <v>1</v>
      </c>
      <c r="AF31" s="100">
        <f t="shared" ref="AF31" si="12">IFERROR(IF(P31&lt;0.01,P31,1-EXP(-(P31))),".")</f>
        <v>1</v>
      </c>
      <c r="AG31" s="100">
        <f t="shared" ref="AG31" si="13">IFERROR(IF(Q31&lt;0.01,Q31,1-EXP(-(Q31))),".")</f>
        <v>1</v>
      </c>
      <c r="AH31" s="100">
        <f t="shared" ref="AH31" si="14">IFERROR(IF(R31&lt;0.01,R31,1-EXP(-(R31))),".")</f>
        <v>1</v>
      </c>
      <c r="AI31" s="100">
        <f t="shared" ref="AI31" si="15">IFERROR(IF(S31&lt;0.01,S31,1-EXP(-(S31))),".")</f>
        <v>1</v>
      </c>
    </row>
    <row r="32" spans="1:35">
      <c r="A32" s="101" t="s">
        <v>303</v>
      </c>
      <c r="B32" s="102">
        <v>1</v>
      </c>
      <c r="C32" s="89">
        <v>5</v>
      </c>
      <c r="D32" s="103">
        <f>IFERROR((($C32*s_TR)/up_out!C32),0)</f>
        <v>3680656.695151513</v>
      </c>
      <c r="E32" s="103">
        <f>IFERROR((($C32*s_TR)/up_out!D32),0)</f>
        <v>104576170.04292522</v>
      </c>
      <c r="F32" s="103">
        <f>IFERROR((($C32*s_TR)/up_out!E32),0)</f>
        <v>293601.01658469799</v>
      </c>
      <c r="G32" s="103">
        <f>IFERROR((($C32*s_TR)/up_out!F32),0)</f>
        <v>24.591108504783143</v>
      </c>
      <c r="H32" s="103">
        <f>IFERROR((($C32*s_TR)/up_out!G32),0)</f>
        <v>3974282.3028447153</v>
      </c>
      <c r="I32" s="103">
        <f>IFERROR((($C32*s_TR)/up_out!H32),0)</f>
        <v>108256851.32918523</v>
      </c>
      <c r="J32" s="103">
        <f>IFERROR((($C32*s_TR)/up_out!I32),0)</f>
        <v>149.80593607305937</v>
      </c>
      <c r="K32" s="103">
        <f>IFERROR((($C32*s_TR)/up_out!J32),0)</f>
        <v>149.80593607305937</v>
      </c>
      <c r="L32" s="103">
        <f>IFERROR((($C32*s_TR)/up_out!K32),0)</f>
        <v>149.80593607305937</v>
      </c>
      <c r="M32" s="103">
        <f>IFERROR((($C32*s_TR)/up_out!L32),0)</f>
        <v>149.80593607305937</v>
      </c>
      <c r="N32" s="103">
        <f>IFERROR((($C32*s_TR)/up_out!M32),0)</f>
        <v>149.80593607305937</v>
      </c>
      <c r="O32" s="103">
        <f>IFERROR((($C32*s_TR)/up_out!N32),0)</f>
        <v>120.20450376614757</v>
      </c>
      <c r="P32" s="103">
        <f>IFERROR((($C32*s_TR)/up_out!O32),0)</f>
        <v>116.90166408742664</v>
      </c>
      <c r="Q32" s="103">
        <f>IFERROR((($C32*s_TR)/up_out!P32),0)</f>
        <v>113.07617165314977</v>
      </c>
      <c r="R32" s="103">
        <f>IFERROR((($C32*s_TR)/up_out!Q32),0)</f>
        <v>109.69565533955341</v>
      </c>
      <c r="S32" s="103">
        <f>IFERROR((($C32*s_TR)/up_out!R32),0)</f>
        <v>123.78963049321537</v>
      </c>
      <c r="T32" s="103">
        <f>IFERROR(IF((($C32*s_TR)/up_out!C32)&lt;0.01,($C32*s_TR)/up_out!C32,1-EXP(-(($C32*s_TR)/up_out!C32))),".")</f>
        <v>1</v>
      </c>
      <c r="U32" s="103">
        <f>IFERROR(IF((($C32*s_TR)/up_out!D32)&lt;0.01,($C32*s_TR)/up_out!D32,1-EXP(-(($C32*s_TR)/up_out!D32))),".")</f>
        <v>1</v>
      </c>
      <c r="V32" s="103">
        <f>IFERROR(IF((($C32*s_TR)/up_out!E32)&lt;0.01,($C32*s_TR)/up_out!E32,1-EXP(-(($C32*s_TR)/up_out!E32))),".")</f>
        <v>1</v>
      </c>
      <c r="W32" s="103">
        <f>IFERROR(IF((($C32*s_TR)/up_out!F32)&lt;0.01,($C32*s_TR)/up_out!F32,1-EXP(-(($C32*s_TR)/up_out!F32))),".")</f>
        <v>0.99999999997909661</v>
      </c>
      <c r="X32" s="103">
        <f>IFERROR(IF((($C32*s_TR)/up_out!G32)&lt;0.01,($C32*s_TR)/up_out!G32,1-EXP(-(($C32*s_TR)/up_out!G32))),".")</f>
        <v>1</v>
      </c>
      <c r="Y32" s="103">
        <f>IFERROR(IF((($C32*s_TR)/up_out!H32)&lt;0.01,($C32*s_TR)/up_out!H32,1-EXP(-(($C32*s_TR)/up_out!H32))),".")</f>
        <v>1</v>
      </c>
      <c r="Z32" s="104">
        <f>IFERROR(IF((($C32*s_TR)/up_out!I32)&lt;0.01,($C32*s_TR)/up_out!I32,1-EXP(-(($C32*s_TR)/up_out!I32))),".")</f>
        <v>1</v>
      </c>
      <c r="AA32" s="104">
        <f>IFERROR(IF((($C32*s_TR)/up_out!J32)&lt;0.01,($C32*s_TR)/up_out!J32,1-EXP(-(($C32*s_TR)/up_out!J32))),".")</f>
        <v>1</v>
      </c>
      <c r="AB32" s="104">
        <f>IFERROR(IF((($C32*s_TR)/up_out!K32)&lt;0.01,($C32*s_TR)/up_out!K32,1-EXP(-(($C32*s_TR)/up_out!K32))),".")</f>
        <v>1</v>
      </c>
      <c r="AC32" s="104">
        <f>IFERROR(IF((($C32*s_TR)/up_out!L32)&lt;0.01,($C32*s_TR)/up_out!L32,1-EXP(-(($C32*s_TR)/up_out!L32))),".")</f>
        <v>1</v>
      </c>
      <c r="AD32" s="104">
        <f>IFERROR(IF((($C32*s_TR)/up_out!M32)&lt;0.01,($C32*s_TR)/up_out!M32,1-EXP(-(($C32*s_TR)/up_out!M32))),".")</f>
        <v>1</v>
      </c>
      <c r="AE32" s="103">
        <f>IFERROR(IF((($C32*s_TR)/up_out!N32)&lt;0.01,($C32*s_TR)/up_out!N32,1-EXP(-(($C32*s_TR)/up_out!N32))),".")</f>
        <v>1</v>
      </c>
      <c r="AF32" s="103">
        <f>IFERROR(IF((($C32*s_TR)/up_out!O32)&lt;0.01,($C32*s_TR)/up_out!O32,1-EXP(-(($C32*s_TR)/up_out!O32))),".")</f>
        <v>1</v>
      </c>
      <c r="AG32" s="103">
        <f>IFERROR(IF((($C32*s_TR)/up_out!P32)&lt;0.01,($C32*s_TR)/up_out!P32,1-EXP(-(($C32*s_TR)/up_out!P32))),".")</f>
        <v>1</v>
      </c>
      <c r="AH32" s="103">
        <f>IFERROR(IF((($C32*s_TR)/up_out!Q32)&lt;0.01,($C32*s_TR)/up_out!Q32,1-EXP(-(($C32*s_TR)/up_out!Q32))),".")</f>
        <v>1</v>
      </c>
      <c r="AI32" s="103">
        <f>IFERROR(IF((($C32*s_TR)/up_out!R32)&lt;0.01,($C32*s_TR)/up_out!R32,1-EXP(-(($C32*s_TR)/up_out!R32))),".")</f>
        <v>1</v>
      </c>
    </row>
    <row r="33" spans="1:35">
      <c r="A33" s="101" t="s">
        <v>304</v>
      </c>
      <c r="B33" s="102">
        <v>1</v>
      </c>
      <c r="C33" s="89">
        <v>5</v>
      </c>
      <c r="D33" s="103">
        <f>IFERROR((($C33*s_TR)/up_out!C33),0)</f>
        <v>3680656.695151513</v>
      </c>
      <c r="E33" s="103">
        <f>IFERROR((($C33*s_TR)/up_out!D33),0)</f>
        <v>104576170.04292522</v>
      </c>
      <c r="F33" s="103">
        <f>IFERROR((($C33*s_TR)/up_out!E33),0)</f>
        <v>293601.01658469799</v>
      </c>
      <c r="G33" s="103">
        <f>IFERROR((($C33*s_TR)/up_out!F33),0)</f>
        <v>24.687773100997187</v>
      </c>
      <c r="H33" s="103">
        <f>IFERROR((($C33*s_TR)/up_out!G33),0)</f>
        <v>3974282.3995093117</v>
      </c>
      <c r="I33" s="103">
        <f>IFERROR((($C33*s_TR)/up_out!H33),0)</f>
        <v>108256851.42584983</v>
      </c>
      <c r="J33" s="103">
        <f>IFERROR((($C33*s_TR)/up_out!I33),0)</f>
        <v>149.42922374429222</v>
      </c>
      <c r="K33" s="103">
        <f>IFERROR((($C33*s_TR)/up_out!J33),0)</f>
        <v>149.42922374429222</v>
      </c>
      <c r="L33" s="103">
        <f>IFERROR((($C33*s_TR)/up_out!K33),0)</f>
        <v>149.42922374429222</v>
      </c>
      <c r="M33" s="103">
        <f>IFERROR((($C33*s_TR)/up_out!L33),0)</f>
        <v>149.42922374429222</v>
      </c>
      <c r="N33" s="103">
        <f>IFERROR((($C33*s_TR)/up_out!M33),0)</f>
        <v>149.42922374429222</v>
      </c>
      <c r="O33" s="103">
        <f>IFERROR((($C33*s_TR)/up_out!N33),0)</f>
        <v>123.73762623737616</v>
      </c>
      <c r="P33" s="103">
        <f>IFERROR((($C33*s_TR)/up_out!O33),0)</f>
        <v>119.55940930729622</v>
      </c>
      <c r="Q33" s="103">
        <f>IFERROR((($C33*s_TR)/up_out!P33),0)</f>
        <v>117.39407454603381</v>
      </c>
      <c r="R33" s="103">
        <f>IFERROR((($C33*s_TR)/up_out!Q33),0)</f>
        <v>117.68802928811375</v>
      </c>
      <c r="S33" s="103">
        <f>IFERROR((($C33*s_TR)/up_out!R33),0)</f>
        <v>124.27623217059742</v>
      </c>
      <c r="T33" s="103">
        <f>IFERROR(IF((($C33*s_TR)/up_out!C33)&lt;0.01,($C33*s_TR)/up_out!C33,1-EXP(-(($C33*s_TR)/up_out!C33))),".")</f>
        <v>1</v>
      </c>
      <c r="U33" s="103">
        <f>IFERROR(IF((($C33*s_TR)/up_out!D33)&lt;0.01,($C33*s_TR)/up_out!D33,1-EXP(-(($C33*s_TR)/up_out!D33))),".")</f>
        <v>1</v>
      </c>
      <c r="V33" s="103">
        <f>IFERROR(IF((($C33*s_TR)/up_out!E33)&lt;0.01,($C33*s_TR)/up_out!E33,1-EXP(-(($C33*s_TR)/up_out!E33))),".")</f>
        <v>1</v>
      </c>
      <c r="W33" s="103">
        <f>IFERROR(IF((($C33*s_TR)/up_out!F33)&lt;0.01,($C33*s_TR)/up_out!F33,1-EXP(-(($C33*s_TR)/up_out!F33))),".")</f>
        <v>0.99999999998102262</v>
      </c>
      <c r="X33" s="103">
        <f>IFERROR(IF((($C33*s_TR)/up_out!G33)&lt;0.01,($C33*s_TR)/up_out!G33,1-EXP(-(($C33*s_TR)/up_out!G33))),".")</f>
        <v>1</v>
      </c>
      <c r="Y33" s="103">
        <f>IFERROR(IF((($C33*s_TR)/up_out!H33)&lt;0.01,($C33*s_TR)/up_out!H33,1-EXP(-(($C33*s_TR)/up_out!H33))),".")</f>
        <v>1</v>
      </c>
      <c r="Z33" s="104">
        <f>IFERROR(IF((($C33*s_TR)/up_out!I33)&lt;0.01,($C33*s_TR)/up_out!I33,1-EXP(-(($C33*s_TR)/up_out!I33))),".")</f>
        <v>1</v>
      </c>
      <c r="AA33" s="104">
        <f>IFERROR(IF((($C33*s_TR)/up_out!J33)&lt;0.01,($C33*s_TR)/up_out!J33,1-EXP(-(($C33*s_TR)/up_out!J33))),".")</f>
        <v>1</v>
      </c>
      <c r="AB33" s="104">
        <f>IFERROR(IF((($C33*s_TR)/up_out!K33)&lt;0.01,($C33*s_TR)/up_out!K33,1-EXP(-(($C33*s_TR)/up_out!K33))),".")</f>
        <v>1</v>
      </c>
      <c r="AC33" s="104">
        <f>IFERROR(IF((($C33*s_TR)/up_out!L33)&lt;0.01,($C33*s_TR)/up_out!L33,1-EXP(-(($C33*s_TR)/up_out!L33))),".")</f>
        <v>1</v>
      </c>
      <c r="AD33" s="104">
        <f>IFERROR(IF((($C33*s_TR)/up_out!M33)&lt;0.01,($C33*s_TR)/up_out!M33,1-EXP(-(($C33*s_TR)/up_out!M33))),".")</f>
        <v>1</v>
      </c>
      <c r="AE33" s="103">
        <f>IFERROR(IF((($C33*s_TR)/up_out!N33)&lt;0.01,($C33*s_TR)/up_out!N33,1-EXP(-(($C33*s_TR)/up_out!N33))),".")</f>
        <v>1</v>
      </c>
      <c r="AF33" s="103">
        <f>IFERROR(IF((($C33*s_TR)/up_out!O33)&lt;0.01,($C33*s_TR)/up_out!O33,1-EXP(-(($C33*s_TR)/up_out!O33))),".")</f>
        <v>1</v>
      </c>
      <c r="AG33" s="103">
        <f>IFERROR(IF((($C33*s_TR)/up_out!P33)&lt;0.01,($C33*s_TR)/up_out!P33,1-EXP(-(($C33*s_TR)/up_out!P33))),".")</f>
        <v>1</v>
      </c>
      <c r="AH33" s="103">
        <f>IFERROR(IF((($C33*s_TR)/up_out!Q33)&lt;0.01,($C33*s_TR)/up_out!Q33,1-EXP(-(($C33*s_TR)/up_out!Q33))),".")</f>
        <v>1</v>
      </c>
      <c r="AI33" s="103">
        <f>IFERROR(IF((($C33*s_TR)/up_out!R33)&lt;0.01,($C33*s_TR)/up_out!R33,1-EXP(-(($C33*s_TR)/up_out!R33))),".")</f>
        <v>1</v>
      </c>
    </row>
    <row r="34" spans="1:35">
      <c r="A34" s="101" t="s">
        <v>305</v>
      </c>
      <c r="B34" s="102">
        <v>1</v>
      </c>
      <c r="C34" s="89">
        <v>5</v>
      </c>
      <c r="D34" s="103">
        <f>IFERROR((($C34*s_TR)/up_out!C34),0)</f>
        <v>3680656.695151513</v>
      </c>
      <c r="E34" s="103">
        <f>IFERROR((($C34*s_TR)/up_out!D34),0)</f>
        <v>104576170.04292522</v>
      </c>
      <c r="F34" s="103">
        <f>IFERROR((($C34*s_TR)/up_out!E34),0)</f>
        <v>293601.01658469799</v>
      </c>
      <c r="G34" s="103">
        <f>IFERROR((($C34*s_TR)/up_out!F34),0)</f>
        <v>23.2496503960847</v>
      </c>
      <c r="H34" s="103">
        <f>IFERROR((($C34*s_TR)/up_out!G34),0)</f>
        <v>3974280.9613866066</v>
      </c>
      <c r="I34" s="103">
        <f>IFERROR((($C34*s_TR)/up_out!H34),0)</f>
        <v>108256849.98772711</v>
      </c>
      <c r="J34" s="103">
        <f>IFERROR((($C34*s_TR)/up_out!I34),0)</f>
        <v>136.99771689497717</v>
      </c>
      <c r="K34" s="103">
        <f>IFERROR((($C34*s_TR)/up_out!J34),0)</f>
        <v>136.99771689497717</v>
      </c>
      <c r="L34" s="103">
        <f>IFERROR((($C34*s_TR)/up_out!K34),0)</f>
        <v>136.99771689497717</v>
      </c>
      <c r="M34" s="103">
        <f>IFERROR((($C34*s_TR)/up_out!L34),0)</f>
        <v>136.99771689497717</v>
      </c>
      <c r="N34" s="103">
        <f>IFERROR((($C34*s_TR)/up_out!M34),0)</f>
        <v>136.99771689497717</v>
      </c>
      <c r="O34" s="103">
        <f>IFERROR((($C34*s_TR)/up_out!N34),0)</f>
        <v>115.79074464348443</v>
      </c>
      <c r="P34" s="103">
        <f>IFERROR((($C34*s_TR)/up_out!O34),0)</f>
        <v>116.42727313029208</v>
      </c>
      <c r="Q34" s="103">
        <f>IFERROR((($C34*s_TR)/up_out!P34),0)</f>
        <v>116.83541790748453</v>
      </c>
      <c r="R34" s="103">
        <f>IFERROR((($C34*s_TR)/up_out!Q34),0)</f>
        <v>111.7077625570776</v>
      </c>
      <c r="S34" s="103">
        <f>IFERROR((($C34*s_TR)/up_out!R34),0)</f>
        <v>117.03684000531982</v>
      </c>
      <c r="T34" s="103">
        <f>IFERROR(IF((($C34*s_TR)/up_out!C34)&lt;0.01,($C34*s_TR)/up_out!C34,1-EXP(-(($C34*s_TR)/up_out!C34))),".")</f>
        <v>1</v>
      </c>
      <c r="U34" s="103">
        <f>IFERROR(IF((($C34*s_TR)/up_out!D34)&lt;0.01,($C34*s_TR)/up_out!D34,1-EXP(-(($C34*s_TR)/up_out!D34))),".")</f>
        <v>1</v>
      </c>
      <c r="V34" s="103">
        <f>IFERROR(IF((($C34*s_TR)/up_out!E34)&lt;0.01,($C34*s_TR)/up_out!E34,1-EXP(-(($C34*s_TR)/up_out!E34))),".")</f>
        <v>1</v>
      </c>
      <c r="W34" s="103">
        <f>IFERROR(IF((($C34*s_TR)/up_out!F34)&lt;0.01,($C34*s_TR)/up_out!F34,1-EXP(-(($C34*s_TR)/up_out!F34))),".")</f>
        <v>0.99999999992005251</v>
      </c>
      <c r="X34" s="103">
        <f>IFERROR(IF((($C34*s_TR)/up_out!G34)&lt;0.01,($C34*s_TR)/up_out!G34,1-EXP(-(($C34*s_TR)/up_out!G34))),".")</f>
        <v>1</v>
      </c>
      <c r="Y34" s="103">
        <f>IFERROR(IF((($C34*s_TR)/up_out!H34)&lt;0.01,($C34*s_TR)/up_out!H34,1-EXP(-(($C34*s_TR)/up_out!H34))),".")</f>
        <v>1</v>
      </c>
      <c r="Z34" s="103">
        <f>IFERROR(IF((($C34*s_TR)/up_out!I34)&lt;0.01,($C34*s_TR)/up_out!I34,1-EXP(-(($C34*s_TR)/up_out!I34))),".")</f>
        <v>1</v>
      </c>
      <c r="AA34" s="103">
        <f>IFERROR(IF((($C34*s_TR)/up_out!J34)&lt;0.01,($C34*s_TR)/up_out!J34,1-EXP(-(($C34*s_TR)/up_out!J34))),".")</f>
        <v>1</v>
      </c>
      <c r="AB34" s="103">
        <f>IFERROR(IF((($C34*s_TR)/up_out!K34)&lt;0.01,($C34*s_TR)/up_out!K34,1-EXP(-(($C34*s_TR)/up_out!K34))),".")</f>
        <v>1</v>
      </c>
      <c r="AC34" s="103">
        <f>IFERROR(IF((($C34*s_TR)/up_out!L34)&lt;0.01,($C34*s_TR)/up_out!L34,1-EXP(-(($C34*s_TR)/up_out!L34))),".")</f>
        <v>1</v>
      </c>
      <c r="AD34" s="103">
        <f>IFERROR(IF((($C34*s_TR)/up_out!M34)&lt;0.01,($C34*s_TR)/up_out!M34,1-EXP(-(($C34*s_TR)/up_out!M34))),".")</f>
        <v>1</v>
      </c>
      <c r="AE34" s="103">
        <f>IFERROR(IF((($C34*s_TR)/up_out!N34)&lt;0.01,($C34*s_TR)/up_out!N34,1-EXP(-(($C34*s_TR)/up_out!N34))),".")</f>
        <v>1</v>
      </c>
      <c r="AF34" s="103">
        <f>IFERROR(IF((($C34*s_TR)/up_out!O34)&lt;0.01,($C34*s_TR)/up_out!O34,1-EXP(-(($C34*s_TR)/up_out!O34))),".")</f>
        <v>1</v>
      </c>
      <c r="AG34" s="103">
        <f>IFERROR(IF((($C34*s_TR)/up_out!P34)&lt;0.01,($C34*s_TR)/up_out!P34,1-EXP(-(($C34*s_TR)/up_out!P34))),".")</f>
        <v>1</v>
      </c>
      <c r="AH34" s="103">
        <f>IFERROR(IF((($C34*s_TR)/up_out!Q34)&lt;0.01,($C34*s_TR)/up_out!Q34,1-EXP(-(($C34*s_TR)/up_out!Q34))),".")</f>
        <v>1</v>
      </c>
      <c r="AI34" s="103">
        <f>IFERROR(IF((($C34*s_TR)/up_out!R34)&lt;0.01,($C34*s_TR)/up_out!R34,1-EXP(-(($C34*s_TR)/up_out!R34))),".")</f>
        <v>1</v>
      </c>
    </row>
    <row r="35" spans="1:35">
      <c r="A35" s="101" t="s">
        <v>306</v>
      </c>
      <c r="B35" s="102">
        <v>1</v>
      </c>
      <c r="C35" s="89">
        <v>5</v>
      </c>
      <c r="D35" s="103">
        <f>IFERROR((($C35*s_TR)/up_out!C35),0)</f>
        <v>3680656.695151513</v>
      </c>
      <c r="E35" s="103">
        <f>IFERROR((($C35*s_TR)/up_out!D35),0)</f>
        <v>104576170.04292522</v>
      </c>
      <c r="F35" s="103">
        <f>IFERROR((($C35*s_TR)/up_out!E35),0)</f>
        <v>293601.01658469799</v>
      </c>
      <c r="G35" s="103">
        <f>IFERROR((($C35*s_TR)/up_out!F35),0)</f>
        <v>24.944937404132563</v>
      </c>
      <c r="H35" s="103">
        <f>IFERROR((($C35*s_TR)/up_out!G35),0)</f>
        <v>3974282.6566736144</v>
      </c>
      <c r="I35" s="103">
        <f>IFERROR((($C35*s_TR)/up_out!H35),0)</f>
        <v>108256851.68301414</v>
      </c>
      <c r="J35" s="103">
        <f>IFERROR((($C35*s_TR)/up_out!I35),0)</f>
        <v>151.68949771689492</v>
      </c>
      <c r="K35" s="103">
        <f>IFERROR((($C35*s_TR)/up_out!J35),0)</f>
        <v>151.68949771689492</v>
      </c>
      <c r="L35" s="103">
        <f>IFERROR((($C35*s_TR)/up_out!K35),0)</f>
        <v>151.68949771689492</v>
      </c>
      <c r="M35" s="103">
        <f>IFERROR((($C35*s_TR)/up_out!L35),0)</f>
        <v>151.68949771689492</v>
      </c>
      <c r="N35" s="103">
        <f>IFERROR((($C35*s_TR)/up_out!M35),0)</f>
        <v>151.68949771689492</v>
      </c>
      <c r="O35" s="103">
        <f>IFERROR((($C35*s_TR)/up_out!N35),0)</f>
        <v>125.57077625570774</v>
      </c>
      <c r="P35" s="103">
        <f>IFERROR((($C35*s_TR)/up_out!O35),0)</f>
        <v>123.0339928970066</v>
      </c>
      <c r="Q35" s="103">
        <f>IFERROR((($C35*s_TR)/up_out!P35),0)</f>
        <v>121.93355377105971</v>
      </c>
      <c r="R35" s="103">
        <f>IFERROR((($C35*s_TR)/up_out!Q35),0)</f>
        <v>120.70369190471126</v>
      </c>
      <c r="S35" s="103">
        <f>IFERROR((($C35*s_TR)/up_out!R35),0)</f>
        <v>125.57077625570774</v>
      </c>
      <c r="T35" s="103">
        <f>IFERROR(IF((($C35*s_TR)/up_out!C35)&lt;0.01,($C35*s_TR)/up_out!C35,1-EXP(-(($C35*s_TR)/up_out!C35))),".")</f>
        <v>1</v>
      </c>
      <c r="U35" s="103">
        <f>IFERROR(IF((($C35*s_TR)/up_out!D35)&lt;0.01,($C35*s_TR)/up_out!D35,1-EXP(-(($C35*s_TR)/up_out!D35))),".")</f>
        <v>1</v>
      </c>
      <c r="V35" s="103">
        <f>IFERROR(IF((($C35*s_TR)/up_out!E35)&lt;0.01,($C35*s_TR)/up_out!E35,1-EXP(-(($C35*s_TR)/up_out!E35))),".")</f>
        <v>1</v>
      </c>
      <c r="W35" s="103">
        <f>IFERROR(IF((($C35*s_TR)/up_out!F35)&lt;0.01,($C35*s_TR)/up_out!F35,1-EXP(-(($C35*s_TR)/up_out!F35))),".")</f>
        <v>0.99999999998532596</v>
      </c>
      <c r="X35" s="103">
        <f>IFERROR(IF((($C35*s_TR)/up_out!G35)&lt;0.01,($C35*s_TR)/up_out!G35,1-EXP(-(($C35*s_TR)/up_out!G35))),".")</f>
        <v>1</v>
      </c>
      <c r="Y35" s="103">
        <f>IFERROR(IF((($C35*s_TR)/up_out!H35)&lt;0.01,($C35*s_TR)/up_out!H35,1-EXP(-(($C35*s_TR)/up_out!H35))),".")</f>
        <v>1</v>
      </c>
      <c r="Z35" s="103">
        <f>IFERROR(IF((($C35*s_TR)/up_out!I35)&lt;0.01,($C35*s_TR)/up_out!I35,1-EXP(-(($C35*s_TR)/up_out!I35))),".")</f>
        <v>1</v>
      </c>
      <c r="AA35" s="103">
        <f>IFERROR(IF((($C35*s_TR)/up_out!J35)&lt;0.01,($C35*s_TR)/up_out!J35,1-EXP(-(($C35*s_TR)/up_out!J35))),".")</f>
        <v>1</v>
      </c>
      <c r="AB35" s="103">
        <f>IFERROR(IF((($C35*s_TR)/up_out!K35)&lt;0.01,($C35*s_TR)/up_out!K35,1-EXP(-(($C35*s_TR)/up_out!K35))),".")</f>
        <v>1</v>
      </c>
      <c r="AC35" s="103">
        <f>IFERROR(IF((($C35*s_TR)/up_out!L35)&lt;0.01,($C35*s_TR)/up_out!L35,1-EXP(-(($C35*s_TR)/up_out!L35))),".")</f>
        <v>1</v>
      </c>
      <c r="AD35" s="103">
        <f>IFERROR(IF((($C35*s_TR)/up_out!M35)&lt;0.01,($C35*s_TR)/up_out!M35,1-EXP(-(($C35*s_TR)/up_out!M35))),".")</f>
        <v>1</v>
      </c>
      <c r="AE35" s="103">
        <f>IFERROR(IF((($C35*s_TR)/up_out!N35)&lt;0.01,($C35*s_TR)/up_out!N35,1-EXP(-(($C35*s_TR)/up_out!N35))),".")</f>
        <v>1</v>
      </c>
      <c r="AF35" s="103">
        <f>IFERROR(IF((($C35*s_TR)/up_out!O35)&lt;0.01,($C35*s_TR)/up_out!O35,1-EXP(-(($C35*s_TR)/up_out!O35))),".")</f>
        <v>1</v>
      </c>
      <c r="AG35" s="103">
        <f>IFERROR(IF((($C35*s_TR)/up_out!P35)&lt;0.01,($C35*s_TR)/up_out!P35,1-EXP(-(($C35*s_TR)/up_out!P35))),".")</f>
        <v>1</v>
      </c>
      <c r="AH35" s="103">
        <f>IFERROR(IF((($C35*s_TR)/up_out!Q35)&lt;0.01,($C35*s_TR)/up_out!Q35,1-EXP(-(($C35*s_TR)/up_out!Q35))),".")</f>
        <v>1</v>
      </c>
      <c r="AI35" s="103">
        <f>IFERROR(IF((($C35*s_TR)/up_out!R35)&lt;0.01,($C35*s_TR)/up_out!R35,1-EXP(-(($C35*s_TR)/up_out!R35))),".")</f>
        <v>1</v>
      </c>
    </row>
    <row r="36" spans="1:35">
      <c r="A36" s="101" t="s">
        <v>307</v>
      </c>
      <c r="B36" s="102">
        <v>1</v>
      </c>
      <c r="C36" s="89">
        <v>5</v>
      </c>
      <c r="D36" s="103">
        <f>IFERROR((($C36*s_TR)/up_out!C36),0)</f>
        <v>3680656.695151513</v>
      </c>
      <c r="E36" s="103">
        <f>IFERROR((($C36*s_TR)/up_out!D36),0)</f>
        <v>104576170.04292522</v>
      </c>
      <c r="F36" s="103">
        <f>IFERROR((($C36*s_TR)/up_out!E36),0)</f>
        <v>293601.01658469799</v>
      </c>
      <c r="G36" s="103">
        <f>IFERROR((($C36*s_TR)/up_out!F36),0)</f>
        <v>24.330908175723128</v>
      </c>
      <c r="H36" s="103">
        <f>IFERROR((($C36*s_TR)/up_out!G36),0)</f>
        <v>3974282.0426443866</v>
      </c>
      <c r="I36" s="103">
        <f>IFERROR((($C36*s_TR)/up_out!H36),0)</f>
        <v>108256851.06898491</v>
      </c>
      <c r="J36" s="103">
        <f>IFERROR((($C36*s_TR)/up_out!I36),0)</f>
        <v>146.91780821917808</v>
      </c>
      <c r="K36" s="103">
        <f>IFERROR((($C36*s_TR)/up_out!J36),0)</f>
        <v>146.91780821917808</v>
      </c>
      <c r="L36" s="103">
        <f>IFERROR((($C36*s_TR)/up_out!K36),0)</f>
        <v>146.91780821917808</v>
      </c>
      <c r="M36" s="103">
        <f>IFERROR((($C36*s_TR)/up_out!L36),0)</f>
        <v>146.91780821917808</v>
      </c>
      <c r="N36" s="103">
        <f>IFERROR((($C36*s_TR)/up_out!M36),0)</f>
        <v>146.91780821917808</v>
      </c>
      <c r="O36" s="103">
        <f>IFERROR((($C36*s_TR)/up_out!N36),0)</f>
        <v>119.4751075054307</v>
      </c>
      <c r="P36" s="103">
        <f>IFERROR((($C36*s_TR)/up_out!O36),0)</f>
        <v>115.48026744944551</v>
      </c>
      <c r="Q36" s="103">
        <f>IFERROR((($C36*s_TR)/up_out!P36),0)</f>
        <v>114.36318420374114</v>
      </c>
      <c r="R36" s="103">
        <f>IFERROR((($C36*s_TR)/up_out!Q36),0)</f>
        <v>115.46738046501871</v>
      </c>
      <c r="S36" s="103">
        <f>IFERROR((($C36*s_TR)/up_out!R36),0)</f>
        <v>122.47980330172105</v>
      </c>
      <c r="T36" s="103">
        <f>IFERROR(IF((($C36*s_TR)/up_out!C36)&lt;0.01,($C36*s_TR)/up_out!C36,1-EXP(-(($C36*s_TR)/up_out!C36))),".")</f>
        <v>1</v>
      </c>
      <c r="U36" s="103">
        <f>IFERROR(IF((($C36*s_TR)/up_out!D36)&lt;0.01,($C36*s_TR)/up_out!D36,1-EXP(-(($C36*s_TR)/up_out!D36))),".")</f>
        <v>1</v>
      </c>
      <c r="V36" s="103">
        <f>IFERROR(IF((($C36*s_TR)/up_out!E36)&lt;0.01,($C36*s_TR)/up_out!E36,1-EXP(-(($C36*s_TR)/up_out!E36))),".")</f>
        <v>1</v>
      </c>
      <c r="W36" s="103">
        <f>IFERROR(IF((($C36*s_TR)/up_out!F36)&lt;0.01,($C36*s_TR)/up_out!F36,1-EXP(-(($C36*s_TR)/up_out!F36))),".")</f>
        <v>0.99999999997288425</v>
      </c>
      <c r="X36" s="103">
        <f>IFERROR(IF((($C36*s_TR)/up_out!G36)&lt;0.01,($C36*s_TR)/up_out!G36,1-EXP(-(($C36*s_TR)/up_out!G36))),".")</f>
        <v>1</v>
      </c>
      <c r="Y36" s="103">
        <f>IFERROR(IF((($C36*s_TR)/up_out!H36)&lt;0.01,($C36*s_TR)/up_out!H36,1-EXP(-(($C36*s_TR)/up_out!H36))),".")</f>
        <v>1</v>
      </c>
      <c r="Z36" s="103">
        <f>IFERROR(IF((($C36*s_TR)/up_out!I36)&lt;0.01,($C36*s_TR)/up_out!I36,1-EXP(-(($C36*s_TR)/up_out!I36))),".")</f>
        <v>1</v>
      </c>
      <c r="AA36" s="103">
        <f>IFERROR(IF((($C36*s_TR)/up_out!J36)&lt;0.01,($C36*s_TR)/up_out!J36,1-EXP(-(($C36*s_TR)/up_out!J36))),".")</f>
        <v>1</v>
      </c>
      <c r="AB36" s="103">
        <f>IFERROR(IF((($C36*s_TR)/up_out!K36)&lt;0.01,($C36*s_TR)/up_out!K36,1-EXP(-(($C36*s_TR)/up_out!K36))),".")</f>
        <v>1</v>
      </c>
      <c r="AC36" s="103">
        <f>IFERROR(IF((($C36*s_TR)/up_out!L36)&lt;0.01,($C36*s_TR)/up_out!L36,1-EXP(-(($C36*s_TR)/up_out!L36))),".")</f>
        <v>1</v>
      </c>
      <c r="AD36" s="103">
        <f>IFERROR(IF((($C36*s_TR)/up_out!M36)&lt;0.01,($C36*s_TR)/up_out!M36,1-EXP(-(($C36*s_TR)/up_out!M36))),".")</f>
        <v>1</v>
      </c>
      <c r="AE36" s="103">
        <f>IFERROR(IF((($C36*s_TR)/up_out!N36)&lt;0.01,($C36*s_TR)/up_out!N36,1-EXP(-(($C36*s_TR)/up_out!N36))),".")</f>
        <v>1</v>
      </c>
      <c r="AF36" s="103">
        <f>IFERROR(IF((($C36*s_TR)/up_out!O36)&lt;0.01,($C36*s_TR)/up_out!O36,1-EXP(-(($C36*s_TR)/up_out!O36))),".")</f>
        <v>1</v>
      </c>
      <c r="AG36" s="103">
        <f>IFERROR(IF((($C36*s_TR)/up_out!P36)&lt;0.01,($C36*s_TR)/up_out!P36,1-EXP(-(($C36*s_TR)/up_out!P36))),".")</f>
        <v>1</v>
      </c>
      <c r="AH36" s="103">
        <f>IFERROR(IF((($C36*s_TR)/up_out!Q36)&lt;0.01,($C36*s_TR)/up_out!Q36,1-EXP(-(($C36*s_TR)/up_out!Q36))),".")</f>
        <v>1</v>
      </c>
      <c r="AI36" s="103">
        <f>IFERROR(IF((($C36*s_TR)/up_out!R36)&lt;0.01,($C36*s_TR)/up_out!R36,1-EXP(-(($C36*s_TR)/up_out!R36))),".")</f>
        <v>1</v>
      </c>
    </row>
    <row r="37" spans="1:35">
      <c r="A37" s="101" t="s">
        <v>308</v>
      </c>
      <c r="B37" s="102">
        <v>1</v>
      </c>
      <c r="C37" s="89">
        <v>5</v>
      </c>
      <c r="D37" s="103">
        <f>IFERROR((($C37*s_TR)/up_out!C37),0)</f>
        <v>3680656.695151513</v>
      </c>
      <c r="E37" s="103">
        <f>IFERROR((($C37*s_TR)/up_out!D37),0)</f>
        <v>104576170.04292522</v>
      </c>
      <c r="F37" s="103">
        <f>IFERROR((($C37*s_TR)/up_out!E37),0)</f>
        <v>293601.01658469799</v>
      </c>
      <c r="G37" s="103">
        <f>IFERROR((($C37*s_TR)/up_out!F37),0)</f>
        <v>24.632692012425746</v>
      </c>
      <c r="H37" s="103">
        <f>IFERROR((($C37*s_TR)/up_out!G37),0)</f>
        <v>3974282.3444282236</v>
      </c>
      <c r="I37" s="103">
        <f>IFERROR((($C37*s_TR)/up_out!H37),0)</f>
        <v>108256851.37076874</v>
      </c>
      <c r="J37" s="103">
        <f>IFERROR((($C37*s_TR)/up_out!I37),0)</f>
        <v>146.91780821917808</v>
      </c>
      <c r="K37" s="103">
        <f>IFERROR((($C37*s_TR)/up_out!J37),0)</f>
        <v>146.91780821917808</v>
      </c>
      <c r="L37" s="103">
        <f>IFERROR((($C37*s_TR)/up_out!K37),0)</f>
        <v>146.91780821917808</v>
      </c>
      <c r="M37" s="103">
        <f>IFERROR((($C37*s_TR)/up_out!L37),0)</f>
        <v>146.91780821917808</v>
      </c>
      <c r="N37" s="103">
        <f>IFERROR((($C37*s_TR)/up_out!M37),0)</f>
        <v>146.91780821917808</v>
      </c>
      <c r="O37" s="103">
        <f>IFERROR((($C37*s_TR)/up_out!N37),0)</f>
        <v>109.03904940971819</v>
      </c>
      <c r="P37" s="103">
        <f>IFERROR((($C37*s_TR)/up_out!O37),0)</f>
        <v>124.17035867664769</v>
      </c>
      <c r="Q37" s="103">
        <f>IFERROR((($C37*s_TR)/up_out!P37),0)</f>
        <v>119.91443498292814</v>
      </c>
      <c r="R37" s="103">
        <f>IFERROR((($C37*s_TR)/up_out!Q37),0)</f>
        <v>120.24732688825885</v>
      </c>
      <c r="S37" s="103">
        <f>IFERROR((($C37*s_TR)/up_out!R37),0)</f>
        <v>123.99895847225659</v>
      </c>
      <c r="T37" s="103">
        <f>IFERROR(IF((($C37*s_TR)/up_out!C37)&lt;0.01,($C37*s_TR)/up_out!C37,1-EXP(-(($C37*s_TR)/up_out!C37))),".")</f>
        <v>1</v>
      </c>
      <c r="U37" s="103">
        <f>IFERROR(IF((($C37*s_TR)/up_out!D37)&lt;0.01,($C37*s_TR)/up_out!D37,1-EXP(-(($C37*s_TR)/up_out!D37))),".")</f>
        <v>1</v>
      </c>
      <c r="V37" s="103">
        <f>IFERROR(IF((($C37*s_TR)/up_out!E37)&lt;0.01,($C37*s_TR)/up_out!E37,1-EXP(-(($C37*s_TR)/up_out!E37))),".")</f>
        <v>1</v>
      </c>
      <c r="W37" s="103">
        <f>IFERROR(IF((($C37*s_TR)/up_out!F37)&lt;0.01,($C37*s_TR)/up_out!F37,1-EXP(-(($C37*s_TR)/up_out!F37))),".")</f>
        <v>0.99999999997994804</v>
      </c>
      <c r="X37" s="103">
        <f>IFERROR(IF((($C37*s_TR)/up_out!G37)&lt;0.01,($C37*s_TR)/up_out!G37,1-EXP(-(($C37*s_TR)/up_out!G37))),".")</f>
        <v>1</v>
      </c>
      <c r="Y37" s="103">
        <f>IFERROR(IF((($C37*s_TR)/up_out!H37)&lt;0.01,($C37*s_TR)/up_out!H37,1-EXP(-(($C37*s_TR)/up_out!H37))),".")</f>
        <v>1</v>
      </c>
      <c r="Z37" s="103">
        <f>IFERROR(IF((($C37*s_TR)/up_out!I37)&lt;0.01,($C37*s_TR)/up_out!I37,1-EXP(-(($C37*s_TR)/up_out!I37))),".")</f>
        <v>1</v>
      </c>
      <c r="AA37" s="103">
        <f>IFERROR(IF((($C37*s_TR)/up_out!J37)&lt;0.01,($C37*s_TR)/up_out!J37,1-EXP(-(($C37*s_TR)/up_out!J37))),".")</f>
        <v>1</v>
      </c>
      <c r="AB37" s="103">
        <f>IFERROR(IF((($C37*s_TR)/up_out!K37)&lt;0.01,($C37*s_TR)/up_out!K37,1-EXP(-(($C37*s_TR)/up_out!K37))),".")</f>
        <v>1</v>
      </c>
      <c r="AC37" s="103">
        <f>IFERROR(IF((($C37*s_TR)/up_out!L37)&lt;0.01,($C37*s_TR)/up_out!L37,1-EXP(-(($C37*s_TR)/up_out!L37))),".")</f>
        <v>1</v>
      </c>
      <c r="AD37" s="103">
        <f>IFERROR(IF((($C37*s_TR)/up_out!M37)&lt;0.01,($C37*s_TR)/up_out!M37,1-EXP(-(($C37*s_TR)/up_out!M37))),".")</f>
        <v>1</v>
      </c>
      <c r="AE37" s="103">
        <f>IFERROR(IF((($C37*s_TR)/up_out!N37)&lt;0.01,($C37*s_TR)/up_out!N37,1-EXP(-(($C37*s_TR)/up_out!N37))),".")</f>
        <v>1</v>
      </c>
      <c r="AF37" s="103">
        <f>IFERROR(IF((($C37*s_TR)/up_out!O37)&lt;0.01,($C37*s_TR)/up_out!O37,1-EXP(-(($C37*s_TR)/up_out!O37))),".")</f>
        <v>1</v>
      </c>
      <c r="AG37" s="103">
        <f>IFERROR(IF((($C37*s_TR)/up_out!P37)&lt;0.01,($C37*s_TR)/up_out!P37,1-EXP(-(($C37*s_TR)/up_out!P37))),".")</f>
        <v>1</v>
      </c>
      <c r="AH37" s="103">
        <f>IFERROR(IF((($C37*s_TR)/up_out!Q37)&lt;0.01,($C37*s_TR)/up_out!Q37,1-EXP(-(($C37*s_TR)/up_out!Q37))),".")</f>
        <v>1</v>
      </c>
      <c r="AI37" s="103">
        <f>IFERROR(IF((($C37*s_TR)/up_out!R37)&lt;0.01,($C37*s_TR)/up_out!R37,1-EXP(-(($C37*s_TR)/up_out!R37))),".")</f>
        <v>1</v>
      </c>
    </row>
    <row r="38" spans="1:35">
      <c r="A38" s="101" t="s">
        <v>309</v>
      </c>
      <c r="B38" s="102">
        <v>1</v>
      </c>
      <c r="C38" s="89">
        <v>5</v>
      </c>
      <c r="D38" s="103">
        <f>IFERROR((($C38*s_TR)/up_out!C38),0)</f>
        <v>3680656.695151513</v>
      </c>
      <c r="E38" s="103">
        <f>IFERROR((($C38*s_TR)/up_out!D38),0)</f>
        <v>104576170.04292522</v>
      </c>
      <c r="F38" s="103">
        <f>IFERROR((($C38*s_TR)/up_out!E38),0)</f>
        <v>293601.01658469799</v>
      </c>
      <c r="G38" s="103">
        <f>IFERROR((($C38*s_TR)/up_out!F38),0)</f>
        <v>24.474960322605426</v>
      </c>
      <c r="H38" s="103">
        <f>IFERROR((($C38*s_TR)/up_out!G38),0)</f>
        <v>3974282.1866965336</v>
      </c>
      <c r="I38" s="103">
        <f>IFERROR((($C38*s_TR)/up_out!H38),0)</f>
        <v>108256851.21303706</v>
      </c>
      <c r="J38" s="103">
        <f>IFERROR((($C38*s_TR)/up_out!I38),0)</f>
        <v>147.04337899543381</v>
      </c>
      <c r="K38" s="103">
        <f>IFERROR((($C38*s_TR)/up_out!J38),0)</f>
        <v>147.04337899543381</v>
      </c>
      <c r="L38" s="103">
        <f>IFERROR((($C38*s_TR)/up_out!K38),0)</f>
        <v>147.04337899543381</v>
      </c>
      <c r="M38" s="103">
        <f>IFERROR((($C38*s_TR)/up_out!L38),0)</f>
        <v>147.04337899543381</v>
      </c>
      <c r="N38" s="103">
        <f>IFERROR((($C38*s_TR)/up_out!M38),0)</f>
        <v>147.04337899543381</v>
      </c>
      <c r="O38" s="103">
        <f>IFERROR((($C38*s_TR)/up_out!N38),0)</f>
        <v>118.27842239383236</v>
      </c>
      <c r="P38" s="103">
        <f>IFERROR((($C38*s_TR)/up_out!O38),0)</f>
        <v>116.99521104800093</v>
      </c>
      <c r="Q38" s="103">
        <f>IFERROR((($C38*s_TR)/up_out!P38),0)</f>
        <v>114.83823127658749</v>
      </c>
      <c r="R38" s="103">
        <f>IFERROR((($C38*s_TR)/up_out!Q38),0)</f>
        <v>115.13006002770513</v>
      </c>
      <c r="S38" s="103">
        <f>IFERROR((($C38*s_TR)/up_out!R38),0)</f>
        <v>123.20495003639732</v>
      </c>
      <c r="T38" s="103">
        <f>IFERROR(IF((($C38*s_TR)/up_out!C38)&lt;0.01,($C38*s_TR)/up_out!C38,1-EXP(-(($C38*s_TR)/up_out!C38))),".")</f>
        <v>1</v>
      </c>
      <c r="U38" s="103">
        <f>IFERROR(IF((($C38*s_TR)/up_out!D38)&lt;0.01,($C38*s_TR)/up_out!D38,1-EXP(-(($C38*s_TR)/up_out!D38))),".")</f>
        <v>1</v>
      </c>
      <c r="V38" s="103">
        <f>IFERROR(IF((($C38*s_TR)/up_out!E38)&lt;0.01,($C38*s_TR)/up_out!E38,1-EXP(-(($C38*s_TR)/up_out!E38))),".")</f>
        <v>1</v>
      </c>
      <c r="W38" s="103">
        <f>IFERROR(IF((($C38*s_TR)/up_out!F38)&lt;0.01,($C38*s_TR)/up_out!F38,1-EXP(-(($C38*s_TR)/up_out!F38))),".")</f>
        <v>0.99999999997652211</v>
      </c>
      <c r="X38" s="103">
        <f>IFERROR(IF((($C38*s_TR)/up_out!G38)&lt;0.01,($C38*s_TR)/up_out!G38,1-EXP(-(($C38*s_TR)/up_out!G38))),".")</f>
        <v>1</v>
      </c>
      <c r="Y38" s="103">
        <f>IFERROR(IF((($C38*s_TR)/up_out!H38)&lt;0.01,($C38*s_TR)/up_out!H38,1-EXP(-(($C38*s_TR)/up_out!H38))),".")</f>
        <v>1</v>
      </c>
      <c r="Z38" s="103">
        <f>IFERROR(IF((($C38*s_TR)/up_out!I38)&lt;0.01,($C38*s_TR)/up_out!I38,1-EXP(-(($C38*s_TR)/up_out!I38))),".")</f>
        <v>1</v>
      </c>
      <c r="AA38" s="103">
        <f>IFERROR(IF((($C38*s_TR)/up_out!J38)&lt;0.01,($C38*s_TR)/up_out!J38,1-EXP(-(($C38*s_TR)/up_out!J38))),".")</f>
        <v>1</v>
      </c>
      <c r="AB38" s="103">
        <f>IFERROR(IF((($C38*s_TR)/up_out!K38)&lt;0.01,($C38*s_TR)/up_out!K38,1-EXP(-(($C38*s_TR)/up_out!K38))),".")</f>
        <v>1</v>
      </c>
      <c r="AC38" s="103">
        <f>IFERROR(IF((($C38*s_TR)/up_out!L38)&lt;0.01,($C38*s_TR)/up_out!L38,1-EXP(-(($C38*s_TR)/up_out!L38))),".")</f>
        <v>1</v>
      </c>
      <c r="AD38" s="103">
        <f>IFERROR(IF((($C38*s_TR)/up_out!M38)&lt;0.01,($C38*s_TR)/up_out!M38,1-EXP(-(($C38*s_TR)/up_out!M38))),".")</f>
        <v>1</v>
      </c>
      <c r="AE38" s="103">
        <f>IFERROR(IF((($C38*s_TR)/up_out!N38)&lt;0.01,($C38*s_TR)/up_out!N38,1-EXP(-(($C38*s_TR)/up_out!N38))),".")</f>
        <v>1</v>
      </c>
      <c r="AF38" s="103">
        <f>IFERROR(IF((($C38*s_TR)/up_out!O38)&lt;0.01,($C38*s_TR)/up_out!O38,1-EXP(-(($C38*s_TR)/up_out!O38))),".")</f>
        <v>1</v>
      </c>
      <c r="AG38" s="103">
        <f>IFERROR(IF((($C38*s_TR)/up_out!P38)&lt;0.01,($C38*s_TR)/up_out!P38,1-EXP(-(($C38*s_TR)/up_out!P38))),".")</f>
        <v>1</v>
      </c>
      <c r="AH38" s="103">
        <f>IFERROR(IF((($C38*s_TR)/up_out!Q38)&lt;0.01,($C38*s_TR)/up_out!Q38,1-EXP(-(($C38*s_TR)/up_out!Q38))),".")</f>
        <v>1</v>
      </c>
      <c r="AI38" s="103">
        <f>IFERROR(IF((($C38*s_TR)/up_out!R38)&lt;0.01,($C38*s_TR)/up_out!R38,1-EXP(-(($C38*s_TR)/up_out!R38))),".")</f>
        <v>1</v>
      </c>
    </row>
    <row r="39" spans="1:35">
      <c r="A39" s="101" t="s">
        <v>310</v>
      </c>
      <c r="B39" s="102">
        <v>1</v>
      </c>
      <c r="C39" s="89">
        <v>5</v>
      </c>
      <c r="D39" s="103">
        <f>IFERROR((($C39*s_TR)/up_out!C39),0)</f>
        <v>3680656.695151513</v>
      </c>
      <c r="E39" s="103">
        <f>IFERROR((($C39*s_TR)/up_out!D39),0)</f>
        <v>104576170.04292522</v>
      </c>
      <c r="F39" s="103">
        <f>IFERROR((($C39*s_TR)/up_out!E39),0)</f>
        <v>293601.01658469799</v>
      </c>
      <c r="G39" s="103">
        <f>IFERROR((($C39*s_TR)/up_out!F39),0)</f>
        <v>23.137333244412805</v>
      </c>
      <c r="H39" s="103">
        <f>IFERROR((($C39*s_TR)/up_out!G39),0)</f>
        <v>3974280.8490694552</v>
      </c>
      <c r="I39" s="103">
        <f>IFERROR((($C39*s_TR)/up_out!H39),0)</f>
        <v>108256849.87540998</v>
      </c>
      <c r="J39" s="103">
        <f>IFERROR((($C39*s_TR)/up_out!I39),0)</f>
        <v>133.60730593607306</v>
      </c>
      <c r="K39" s="103">
        <f>IFERROR((($C39*s_TR)/up_out!J39),0)</f>
        <v>133.60730593607306</v>
      </c>
      <c r="L39" s="103">
        <f>IFERROR((($C39*s_TR)/up_out!K39),0)</f>
        <v>133.60730593607306</v>
      </c>
      <c r="M39" s="103">
        <f>IFERROR((($C39*s_TR)/up_out!L39),0)</f>
        <v>133.60730593607306</v>
      </c>
      <c r="N39" s="103">
        <f>IFERROR((($C39*s_TR)/up_out!M39),0)</f>
        <v>133.60730593607306</v>
      </c>
      <c r="O39" s="103">
        <f>IFERROR((($C39*s_TR)/up_out!N39),0)</f>
        <v>103.41122750470052</v>
      </c>
      <c r="P39" s="103">
        <f>IFERROR((($C39*s_TR)/up_out!O39),0)</f>
        <v>111.83647260273972</v>
      </c>
      <c r="Q39" s="103">
        <f>IFERROR((($C39*s_TR)/up_out!P39),0)</f>
        <v>114.08063986629661</v>
      </c>
      <c r="R39" s="103">
        <f>IFERROR((($C39*s_TR)/up_out!Q39),0)</f>
        <v>110.55034847392449</v>
      </c>
      <c r="S39" s="103">
        <f>IFERROR((($C39*s_TR)/up_out!R39),0)</f>
        <v>116.4714446429753</v>
      </c>
      <c r="T39" s="103">
        <f>IFERROR(IF((($C39*s_TR)/up_out!C39)&lt;0.01,($C39*s_TR)/up_out!C39,1-EXP(-(($C39*s_TR)/up_out!C39))),".")</f>
        <v>1</v>
      </c>
      <c r="U39" s="103">
        <f>IFERROR(IF((($C39*s_TR)/up_out!D39)&lt;0.01,($C39*s_TR)/up_out!D39,1-EXP(-(($C39*s_TR)/up_out!D39))),".")</f>
        <v>1</v>
      </c>
      <c r="V39" s="103">
        <f>IFERROR(IF((($C39*s_TR)/up_out!E39)&lt;0.01,($C39*s_TR)/up_out!E39,1-EXP(-(($C39*s_TR)/up_out!E39))),".")</f>
        <v>1</v>
      </c>
      <c r="W39" s="103">
        <f>IFERROR(IF((($C39*s_TR)/up_out!F39)&lt;0.01,($C39*s_TR)/up_out!F39,1-EXP(-(($C39*s_TR)/up_out!F39))),".")</f>
        <v>0.99999999991054933</v>
      </c>
      <c r="X39" s="103">
        <f>IFERROR(IF((($C39*s_TR)/up_out!G39)&lt;0.01,($C39*s_TR)/up_out!G39,1-EXP(-(($C39*s_TR)/up_out!G39))),".")</f>
        <v>1</v>
      </c>
      <c r="Y39" s="103">
        <f>IFERROR(IF((($C39*s_TR)/up_out!H39)&lt;0.01,($C39*s_TR)/up_out!H39,1-EXP(-(($C39*s_TR)/up_out!H39))),".")</f>
        <v>1</v>
      </c>
      <c r="Z39" s="103">
        <f>IFERROR(IF((($C39*s_TR)/up_out!I39)&lt;0.01,($C39*s_TR)/up_out!I39,1-EXP(-(($C39*s_TR)/up_out!I39))),".")</f>
        <v>1</v>
      </c>
      <c r="AA39" s="103">
        <f>IFERROR(IF((($C39*s_TR)/up_out!J39)&lt;0.01,($C39*s_TR)/up_out!J39,1-EXP(-(($C39*s_TR)/up_out!J39))),".")</f>
        <v>1</v>
      </c>
      <c r="AB39" s="103">
        <f>IFERROR(IF((($C39*s_TR)/up_out!K39)&lt;0.01,($C39*s_TR)/up_out!K39,1-EXP(-(($C39*s_TR)/up_out!K39))),".")</f>
        <v>1</v>
      </c>
      <c r="AC39" s="103">
        <f>IFERROR(IF((($C39*s_TR)/up_out!L39)&lt;0.01,($C39*s_TR)/up_out!L39,1-EXP(-(($C39*s_TR)/up_out!L39))),".")</f>
        <v>1</v>
      </c>
      <c r="AD39" s="103">
        <f>IFERROR(IF((($C39*s_TR)/up_out!M39)&lt;0.01,($C39*s_TR)/up_out!M39,1-EXP(-(($C39*s_TR)/up_out!M39))),".")</f>
        <v>1</v>
      </c>
      <c r="AE39" s="103">
        <f>IFERROR(IF((($C39*s_TR)/up_out!N39)&lt;0.01,($C39*s_TR)/up_out!N39,1-EXP(-(($C39*s_TR)/up_out!N39))),".")</f>
        <v>1</v>
      </c>
      <c r="AF39" s="103">
        <f>IFERROR(IF((($C39*s_TR)/up_out!O39)&lt;0.01,($C39*s_TR)/up_out!O39,1-EXP(-(($C39*s_TR)/up_out!O39))),".")</f>
        <v>1</v>
      </c>
      <c r="AG39" s="103">
        <f>IFERROR(IF((($C39*s_TR)/up_out!P39)&lt;0.01,($C39*s_TR)/up_out!P39,1-EXP(-(($C39*s_TR)/up_out!P39))),".")</f>
        <v>1</v>
      </c>
      <c r="AH39" s="103">
        <f>IFERROR(IF((($C39*s_TR)/up_out!Q39)&lt;0.01,($C39*s_TR)/up_out!Q39,1-EXP(-(($C39*s_TR)/up_out!Q39))),".")</f>
        <v>1</v>
      </c>
      <c r="AI39" s="103">
        <f>IFERROR(IF((($C39*s_TR)/up_out!R39)&lt;0.01,($C39*s_TR)/up_out!R39,1-EXP(-(($C39*s_TR)/up_out!R39))),".")</f>
        <v>1</v>
      </c>
    </row>
    <row r="40" spans="1:35">
      <c r="A40" s="101" t="s">
        <v>311</v>
      </c>
      <c r="B40" s="102">
        <v>1</v>
      </c>
      <c r="C40" s="89">
        <v>5</v>
      </c>
      <c r="D40" s="103">
        <f>IFERROR((($C40*s_TR)/up_out!C40),0)</f>
        <v>3680656.695151513</v>
      </c>
      <c r="E40" s="103">
        <f>IFERROR((($C40*s_TR)/up_out!D40),0)</f>
        <v>104576170.04292522</v>
      </c>
      <c r="F40" s="103">
        <f>IFERROR((($C40*s_TR)/up_out!E40),0)</f>
        <v>293601.01658469799</v>
      </c>
      <c r="G40" s="103">
        <f>IFERROR((($C40*s_TR)/up_out!F40),0)</f>
        <v>22.804691295493971</v>
      </c>
      <c r="H40" s="103">
        <f>IFERROR((($C40*s_TR)/up_out!G40),0)</f>
        <v>3974280.5164275067</v>
      </c>
      <c r="I40" s="103">
        <f>IFERROR((($C40*s_TR)/up_out!H40),0)</f>
        <v>108256849.54276802</v>
      </c>
      <c r="J40" s="103">
        <f>IFERROR((($C40*s_TR)/up_out!I40),0)</f>
        <v>126.32420091324201</v>
      </c>
      <c r="K40" s="103">
        <f>IFERROR((($C40*s_TR)/up_out!J40),0)</f>
        <v>126.32420091324201</v>
      </c>
      <c r="L40" s="103">
        <f>IFERROR((($C40*s_TR)/up_out!K40),0)</f>
        <v>126.32420091324201</v>
      </c>
      <c r="M40" s="103">
        <f>IFERROR((($C40*s_TR)/up_out!L40),0)</f>
        <v>126.32420091324201</v>
      </c>
      <c r="N40" s="103">
        <f>IFERROR((($C40*s_TR)/up_out!M40),0)</f>
        <v>126.32420091324201</v>
      </c>
      <c r="O40" s="103">
        <f>IFERROR((($C40*s_TR)/up_out!N40),0)</f>
        <v>107.63209393346375</v>
      </c>
      <c r="P40" s="103">
        <f>IFERROR((($C40*s_TR)/up_out!O40),0)</f>
        <v>114.1552511415525</v>
      </c>
      <c r="Q40" s="103">
        <f>IFERROR((($C40*s_TR)/up_out!P40),0)</f>
        <v>114.60824816989204</v>
      </c>
      <c r="R40" s="103">
        <f>IFERROR((($C40*s_TR)/up_out!Q40),0)</f>
        <v>112.85014769145371</v>
      </c>
      <c r="S40" s="103">
        <f>IFERROR((($C40*s_TR)/up_out!R40),0)</f>
        <v>114.796952257437</v>
      </c>
      <c r="T40" s="103">
        <f>IFERROR(IF((($C40*s_TR)/up_out!C40)&lt;0.01,($C40*s_TR)/up_out!C40,1-EXP(-(($C40*s_TR)/up_out!C40))),".")</f>
        <v>1</v>
      </c>
      <c r="U40" s="103">
        <f>IFERROR(IF((($C40*s_TR)/up_out!D40)&lt;0.01,($C40*s_TR)/up_out!D40,1-EXP(-(($C40*s_TR)/up_out!D40))),".")</f>
        <v>1</v>
      </c>
      <c r="V40" s="103">
        <f>IFERROR(IF((($C40*s_TR)/up_out!E40)&lt;0.01,($C40*s_TR)/up_out!E40,1-EXP(-(($C40*s_TR)/up_out!E40))),".")</f>
        <v>1</v>
      </c>
      <c r="W40" s="103">
        <f>IFERROR(IF((($C40*s_TR)/up_out!F40)&lt;0.01,($C40*s_TR)/up_out!F40,1-EXP(-(($C40*s_TR)/up_out!F40))),".")</f>
        <v>0.99999999987524779</v>
      </c>
      <c r="X40" s="103">
        <f>IFERROR(IF((($C40*s_TR)/up_out!G40)&lt;0.01,($C40*s_TR)/up_out!G40,1-EXP(-(($C40*s_TR)/up_out!G40))),".")</f>
        <v>1</v>
      </c>
      <c r="Y40" s="103">
        <f>IFERROR(IF((($C40*s_TR)/up_out!H40)&lt;0.01,($C40*s_TR)/up_out!H40,1-EXP(-(($C40*s_TR)/up_out!H40))),".")</f>
        <v>1</v>
      </c>
      <c r="Z40" s="103">
        <f>IFERROR(IF((($C40*s_TR)/up_out!I40)&lt;0.01,($C40*s_TR)/up_out!I40,1-EXP(-(($C40*s_TR)/up_out!I40))),".")</f>
        <v>1</v>
      </c>
      <c r="AA40" s="103">
        <f>IFERROR(IF((($C40*s_TR)/up_out!J40)&lt;0.01,($C40*s_TR)/up_out!J40,1-EXP(-(($C40*s_TR)/up_out!J40))),".")</f>
        <v>1</v>
      </c>
      <c r="AB40" s="103">
        <f>IFERROR(IF((($C40*s_TR)/up_out!K40)&lt;0.01,($C40*s_TR)/up_out!K40,1-EXP(-(($C40*s_TR)/up_out!K40))),".")</f>
        <v>1</v>
      </c>
      <c r="AC40" s="103">
        <f>IFERROR(IF((($C40*s_TR)/up_out!L40)&lt;0.01,($C40*s_TR)/up_out!L40,1-EXP(-(($C40*s_TR)/up_out!L40))),".")</f>
        <v>1</v>
      </c>
      <c r="AD40" s="103">
        <f>IFERROR(IF((($C40*s_TR)/up_out!M40)&lt;0.01,($C40*s_TR)/up_out!M40,1-EXP(-(($C40*s_TR)/up_out!M40))),".")</f>
        <v>1</v>
      </c>
      <c r="AE40" s="103">
        <f>IFERROR(IF((($C40*s_TR)/up_out!N40)&lt;0.01,($C40*s_TR)/up_out!N40,1-EXP(-(($C40*s_TR)/up_out!N40))),".")</f>
        <v>1</v>
      </c>
      <c r="AF40" s="103">
        <f>IFERROR(IF((($C40*s_TR)/up_out!O40)&lt;0.01,($C40*s_TR)/up_out!O40,1-EXP(-(($C40*s_TR)/up_out!O40))),".")</f>
        <v>1</v>
      </c>
      <c r="AG40" s="103">
        <f>IFERROR(IF((($C40*s_TR)/up_out!P40)&lt;0.01,($C40*s_TR)/up_out!P40,1-EXP(-(($C40*s_TR)/up_out!P40))),".")</f>
        <v>1</v>
      </c>
      <c r="AH40" s="103">
        <f>IFERROR(IF((($C40*s_TR)/up_out!Q40)&lt;0.01,($C40*s_TR)/up_out!Q40,1-EXP(-(($C40*s_TR)/up_out!Q40))),".")</f>
        <v>1</v>
      </c>
      <c r="AI40" s="103">
        <f>IFERROR(IF((($C40*s_TR)/up_out!R40)&lt;0.01,($C40*s_TR)/up_out!R40,1-EXP(-(($C40*s_TR)/up_out!R40))),".")</f>
        <v>1</v>
      </c>
    </row>
    <row r="41" spans="1:35">
      <c r="A41" s="101" t="s">
        <v>312</v>
      </c>
      <c r="B41" s="105">
        <v>0.99987999999999999</v>
      </c>
      <c r="C41" s="89">
        <v>5</v>
      </c>
      <c r="D41" s="103">
        <f>IFERROR((($C41*s_TR)/up_out!C41),0)</f>
        <v>3680215.0163480947</v>
      </c>
      <c r="E41" s="103">
        <f>IFERROR((($C41*s_TR)/up_out!D41),0)</f>
        <v>104563620.90252008</v>
      </c>
      <c r="F41" s="103">
        <f>IFERROR((($C41*s_TR)/up_out!E41),0)</f>
        <v>293565.78446270782</v>
      </c>
      <c r="G41" s="103">
        <f>IFERROR((($C41*s_TR)/up_out!F41),0)</f>
        <v>22.121128915089084</v>
      </c>
      <c r="H41" s="103">
        <f>IFERROR((($C41*s_TR)/up_out!G41),0)</f>
        <v>3973802.9219397181</v>
      </c>
      <c r="I41" s="103">
        <f>IFERROR((($C41*s_TR)/up_out!H41),0)</f>
        <v>108243858.03999709</v>
      </c>
      <c r="J41" s="103">
        <f>IFERROR((($C41*s_TR)/up_out!I41),0)</f>
        <v>126.68570913242009</v>
      </c>
      <c r="K41" s="103">
        <f>IFERROR((($C41*s_TR)/up_out!J41),0)</f>
        <v>126.68570913242009</v>
      </c>
      <c r="L41" s="103">
        <f>IFERROR((($C41*s_TR)/up_out!K41),0)</f>
        <v>126.68570913242009</v>
      </c>
      <c r="M41" s="103">
        <f>IFERROR((($C41*s_TR)/up_out!L41),0)</f>
        <v>126.68570913242009</v>
      </c>
      <c r="N41" s="103">
        <f>IFERROR((($C41*s_TR)/up_out!M41),0)</f>
        <v>126.68570913242009</v>
      </c>
      <c r="O41" s="103">
        <f>IFERROR((($C41*s_TR)/up_out!N41),0)</f>
        <v>122.18055432807965</v>
      </c>
      <c r="P41" s="103">
        <f>IFERROR((($C41*s_TR)/up_out!O41),0)</f>
        <v>117.90278843226788</v>
      </c>
      <c r="Q41" s="103">
        <f>IFERROR((($C41*s_TR)/up_out!P41),0)</f>
        <v>117.7832115677321</v>
      </c>
      <c r="R41" s="103">
        <f>IFERROR((($C41*s_TR)/up_out!Q41),0)</f>
        <v>112.11594186121292</v>
      </c>
      <c r="S41" s="103">
        <f>IFERROR((($C41*s_TR)/up_out!R41),0)</f>
        <v>111.35595509893456</v>
      </c>
      <c r="T41" s="103">
        <f>IFERROR(IF((($C41*s_TR)/up_out!C41)&lt;0.01,($C41*s_TR)/up_out!C41,1-EXP(-(($C41*s_TR)/up_out!C41))),".")</f>
        <v>1</v>
      </c>
      <c r="U41" s="103">
        <f>IFERROR(IF((($C41*s_TR)/up_out!D41)&lt;0.01,($C41*s_TR)/up_out!D41,1-EXP(-(($C41*s_TR)/up_out!D41))),".")</f>
        <v>1</v>
      </c>
      <c r="V41" s="103">
        <f>IFERROR(IF((($C41*s_TR)/up_out!E41)&lt;0.01,($C41*s_TR)/up_out!E41,1-EXP(-(($C41*s_TR)/up_out!E41))),".")</f>
        <v>1</v>
      </c>
      <c r="W41" s="103">
        <f>IFERROR(IF((($C41*s_TR)/up_out!F41)&lt;0.01,($C41*s_TR)/up_out!F41,1-EXP(-(($C41*s_TR)/up_out!F41))),".")</f>
        <v>0.99999999975287557</v>
      </c>
      <c r="X41" s="103">
        <f>IFERROR(IF((($C41*s_TR)/up_out!G41)&lt;0.01,($C41*s_TR)/up_out!G41,1-EXP(-(($C41*s_TR)/up_out!G41))),".")</f>
        <v>1</v>
      </c>
      <c r="Y41" s="103">
        <f>IFERROR(IF((($C41*s_TR)/up_out!H41)&lt;0.01,($C41*s_TR)/up_out!H41,1-EXP(-(($C41*s_TR)/up_out!H41))),".")</f>
        <v>1</v>
      </c>
      <c r="Z41" s="103">
        <f>IFERROR(IF((($C41*s_TR)/up_out!I41)&lt;0.01,($C41*s_TR)/up_out!I41,1-EXP(-(($C41*s_TR)/up_out!I41))),".")</f>
        <v>1</v>
      </c>
      <c r="AA41" s="103">
        <f>IFERROR(IF((($C41*s_TR)/up_out!J41)&lt;0.01,($C41*s_TR)/up_out!J41,1-EXP(-(($C41*s_TR)/up_out!J41))),".")</f>
        <v>1</v>
      </c>
      <c r="AB41" s="103">
        <f>IFERROR(IF((($C41*s_TR)/up_out!K41)&lt;0.01,($C41*s_TR)/up_out!K41,1-EXP(-(($C41*s_TR)/up_out!K41))),".")</f>
        <v>1</v>
      </c>
      <c r="AC41" s="103">
        <f>IFERROR(IF((($C41*s_TR)/up_out!L41)&lt;0.01,($C41*s_TR)/up_out!L41,1-EXP(-(($C41*s_TR)/up_out!L41))),".")</f>
        <v>1</v>
      </c>
      <c r="AD41" s="103">
        <f>IFERROR(IF((($C41*s_TR)/up_out!M41)&lt;0.01,($C41*s_TR)/up_out!M41,1-EXP(-(($C41*s_TR)/up_out!M41))),".")</f>
        <v>1</v>
      </c>
      <c r="AE41" s="103">
        <f>IFERROR(IF((($C41*s_TR)/up_out!N41)&lt;0.01,($C41*s_TR)/up_out!N41,1-EXP(-(($C41*s_TR)/up_out!N41))),".")</f>
        <v>1</v>
      </c>
      <c r="AF41" s="103">
        <f>IFERROR(IF((($C41*s_TR)/up_out!O41)&lt;0.01,($C41*s_TR)/up_out!O41,1-EXP(-(($C41*s_TR)/up_out!O41))),".")</f>
        <v>1</v>
      </c>
      <c r="AG41" s="103">
        <f>IFERROR(IF((($C41*s_TR)/up_out!P41)&lt;0.01,($C41*s_TR)/up_out!P41,1-EXP(-(($C41*s_TR)/up_out!P41))),".")</f>
        <v>1</v>
      </c>
      <c r="AH41" s="103">
        <f>IFERROR(IF((($C41*s_TR)/up_out!Q41)&lt;0.01,($C41*s_TR)/up_out!Q41,1-EXP(-(($C41*s_TR)/up_out!Q41))),".")</f>
        <v>1</v>
      </c>
      <c r="AI41" s="103">
        <f>IFERROR(IF((($C41*s_TR)/up_out!R41)&lt;0.01,($C41*s_TR)/up_out!R41,1-EXP(-(($C41*s_TR)/up_out!R41))),".")</f>
        <v>1</v>
      </c>
    </row>
    <row r="42" spans="1:35">
      <c r="A42" s="101" t="s">
        <v>313</v>
      </c>
      <c r="B42" s="102">
        <v>0.97898250799999997</v>
      </c>
      <c r="C42" s="89">
        <v>5</v>
      </c>
      <c r="D42" s="103">
        <f>IFERROR((($C42*s_TR)/up_out!C42),0)</f>
        <v>3603298.5225064196</v>
      </c>
      <c r="E42" s="103">
        <f>IFERROR((($C42*s_TR)/up_out!D42),0)</f>
        <v>102378241.2256574</v>
      </c>
      <c r="F42" s="103">
        <f>IFERROR((($C42*s_TR)/up_out!E42),0)</f>
        <v>287430.25956743723</v>
      </c>
      <c r="G42" s="103">
        <f>IFERROR((($C42*s_TR)/up_out!F42),0)</f>
        <v>21.488045687479637</v>
      </c>
      <c r="H42" s="103">
        <f>IFERROR((($C42*s_TR)/up_out!G42),0)</f>
        <v>3890750.2701195437</v>
      </c>
      <c r="I42" s="103">
        <f>IFERROR((($C42*s_TR)/up_out!H42),0)</f>
        <v>105981561.23620953</v>
      </c>
      <c r="J42" s="103">
        <f>IFERROR((($C42*s_TR)/up_out!I42),0)</f>
        <v>0</v>
      </c>
      <c r="K42" s="103">
        <f>IFERROR((($C42*s_TR)/up_out!J42),0)</f>
        <v>0</v>
      </c>
      <c r="L42" s="103">
        <f>IFERROR((($C42*s_TR)/up_out!K42),0)</f>
        <v>0</v>
      </c>
      <c r="M42" s="103">
        <f>IFERROR((($C42*s_TR)/up_out!L42),0)</f>
        <v>0</v>
      </c>
      <c r="N42" s="103">
        <f>IFERROR((($C42*s_TR)/up_out!M42),0)</f>
        <v>0</v>
      </c>
      <c r="O42" s="103">
        <f>IFERROR((($C42*s_TR)/up_out!N42),0)</f>
        <v>115.2044647378995</v>
      </c>
      <c r="P42" s="103">
        <f>IFERROR((($C42*s_TR)/up_out!O42),0)</f>
        <v>114.93261992259335</v>
      </c>
      <c r="Q42" s="103">
        <f>IFERROR((($C42*s_TR)/up_out!P42),0)</f>
        <v>114.5972481502979</v>
      </c>
      <c r="R42" s="103">
        <f>IFERROR((($C42*s_TR)/up_out!Q42),0)</f>
        <v>116.62740918979044</v>
      </c>
      <c r="S42" s="103">
        <f>IFERROR((($C42*s_TR)/up_out!R42),0)</f>
        <v>108.16906587017199</v>
      </c>
      <c r="T42" s="103">
        <f>IFERROR(IF((($C42*s_TR)/up_out!C42)&lt;0.01,($C42*s_TR)/up_out!C42,1-EXP(-(($C42*s_TR)/up_out!C42))),".")</f>
        <v>1</v>
      </c>
      <c r="U42" s="103">
        <f>IFERROR(IF((($C42*s_TR)/up_out!D42)&lt;0.01,($C42*s_TR)/up_out!D42,1-EXP(-(($C42*s_TR)/up_out!D42))),".")</f>
        <v>1</v>
      </c>
      <c r="V42" s="103">
        <f>IFERROR(IF((($C42*s_TR)/up_out!E42)&lt;0.01,($C42*s_TR)/up_out!E42,1-EXP(-(($C42*s_TR)/up_out!E42))),".")</f>
        <v>1</v>
      </c>
      <c r="W42" s="103">
        <f>IFERROR(IF((($C42*s_TR)/up_out!F42)&lt;0.01,($C42*s_TR)/up_out!F42,1-EXP(-(($C42*s_TR)/up_out!F42))),".")</f>
        <v>0.99999999953456364</v>
      </c>
      <c r="X42" s="103">
        <f>IFERROR(IF((($C42*s_TR)/up_out!G42)&lt;0.01,($C42*s_TR)/up_out!G42,1-EXP(-(($C42*s_TR)/up_out!G42))),".")</f>
        <v>1</v>
      </c>
      <c r="Y42" s="103">
        <f>IFERROR(IF((($C42*s_TR)/up_out!H42)&lt;0.01,($C42*s_TR)/up_out!H42,1-EXP(-(($C42*s_TR)/up_out!H42))),".")</f>
        <v>1</v>
      </c>
      <c r="Z42" s="103" t="str">
        <f>IFERROR(IF((($C42*s_TR)/up_out!I42)&lt;0.01,($C42*s_TR)/up_out!I42,1-EXP(-(($C42*s_TR)/up_out!I42))),".")</f>
        <v>.</v>
      </c>
      <c r="AA42" s="103" t="str">
        <f>IFERROR(IF((($C42*s_TR)/up_out!J42)&lt;0.01,($C42*s_TR)/up_out!J42,1-EXP(-(($C42*s_TR)/up_out!J42))),".")</f>
        <v>.</v>
      </c>
      <c r="AB42" s="103" t="str">
        <f>IFERROR(IF((($C42*s_TR)/up_out!K42)&lt;0.01,($C42*s_TR)/up_out!K42,1-EXP(-(($C42*s_TR)/up_out!K42))),".")</f>
        <v>.</v>
      </c>
      <c r="AC42" s="103" t="str">
        <f>IFERROR(IF((($C42*s_TR)/up_out!L42)&lt;0.01,($C42*s_TR)/up_out!L42,1-EXP(-(($C42*s_TR)/up_out!L42))),".")</f>
        <v>.</v>
      </c>
      <c r="AD42" s="103" t="str">
        <f>IFERROR(IF((($C42*s_TR)/up_out!M42)&lt;0.01,($C42*s_TR)/up_out!M42,1-EXP(-(($C42*s_TR)/up_out!M42))),".")</f>
        <v>.</v>
      </c>
      <c r="AE42" s="103">
        <f>IFERROR(IF((($C42*s_TR)/up_out!N42)&lt;0.01,($C42*s_TR)/up_out!N42,1-EXP(-(($C42*s_TR)/up_out!N42))),".")</f>
        <v>1</v>
      </c>
      <c r="AF42" s="103">
        <f>IFERROR(IF((($C42*s_TR)/up_out!O42)&lt;0.01,($C42*s_TR)/up_out!O42,1-EXP(-(($C42*s_TR)/up_out!O42))),".")</f>
        <v>1</v>
      </c>
      <c r="AG42" s="103">
        <f>IFERROR(IF((($C42*s_TR)/up_out!P42)&lt;0.01,($C42*s_TR)/up_out!P42,1-EXP(-(($C42*s_TR)/up_out!P42))),".")</f>
        <v>1</v>
      </c>
      <c r="AH42" s="103">
        <f>IFERROR(IF((($C42*s_TR)/up_out!Q42)&lt;0.01,($C42*s_TR)/up_out!Q42,1-EXP(-(($C42*s_TR)/up_out!Q42))),".")</f>
        <v>1</v>
      </c>
      <c r="AI42" s="103">
        <f>IFERROR(IF((($C42*s_TR)/up_out!R42)&lt;0.01,($C42*s_TR)/up_out!R42,1-EXP(-(($C42*s_TR)/up_out!R42))),".")</f>
        <v>1</v>
      </c>
    </row>
    <row r="43" spans="1:35">
      <c r="A43" s="101" t="s">
        <v>314</v>
      </c>
      <c r="B43" s="102">
        <v>2.0897492E-2</v>
      </c>
      <c r="C43" s="89">
        <v>5</v>
      </c>
      <c r="D43" s="103">
        <f>IFERROR((($C43*s_TR)/up_out!C43),0)</f>
        <v>76916.493841675183</v>
      </c>
      <c r="E43" s="103">
        <f>IFERROR((($C43*s_TR)/up_out!D43),0)</f>
        <v>2185379.6768626696</v>
      </c>
      <c r="F43" s="103">
        <f>IFERROR((($C43*s_TR)/up_out!E43),0)</f>
        <v>6135.5248952705942</v>
      </c>
      <c r="G43" s="103">
        <f>IFERROR((($C43*s_TR)/up_out!F43),0)</f>
        <v>0.45235616639299892</v>
      </c>
      <c r="H43" s="103">
        <f>IFERROR((($C43*s_TR)/up_out!G43),0)</f>
        <v>83052.471093112166</v>
      </c>
      <c r="I43" s="103">
        <f>IFERROR((($C43*s_TR)/up_out!H43),0)</f>
        <v>2262296.6230605114</v>
      </c>
      <c r="J43" s="103">
        <f>IFERROR((($C43*s_TR)/up_out!I43),0)</f>
        <v>2.4955326919178078</v>
      </c>
      <c r="K43" s="103">
        <f>IFERROR((($C43*s_TR)/up_out!J43),0)</f>
        <v>2.4955326919178078</v>
      </c>
      <c r="L43" s="103">
        <f>IFERROR((($C43*s_TR)/up_out!K43),0)</f>
        <v>2.4955326919178078</v>
      </c>
      <c r="M43" s="103">
        <f>IFERROR((($C43*s_TR)/up_out!L43),0)</f>
        <v>2.4955326919178078</v>
      </c>
      <c r="N43" s="103">
        <f>IFERROR((($C43*s_TR)/up_out!M43),0)</f>
        <v>2.4955326919178078</v>
      </c>
      <c r="O43" s="103">
        <f>IFERROR((($C43*s_TR)/up_out!N43),0)</f>
        <v>2.4719156632876711</v>
      </c>
      <c r="P43" s="103">
        <f>IFERROR((($C43*s_TR)/up_out!O43),0)</f>
        <v>2.4425717940323364</v>
      </c>
      <c r="Q43" s="103">
        <f>IFERROR((($C43*s_TR)/up_out!P43),0)</f>
        <v>2.4710409585235933</v>
      </c>
      <c r="R43" s="103">
        <f>IFERROR((($C43*s_TR)/up_out!Q43),0)</f>
        <v>2.3973985353713414</v>
      </c>
      <c r="S43" s="103">
        <f>IFERROR((($C43*s_TR)/up_out!R43),0)</f>
        <v>2.2771239726027388</v>
      </c>
      <c r="T43" s="103">
        <f>IFERROR(IF((($C43*s_TR)/up_out!C43)&lt;0.01,($C43*s_TR)/up_out!C43,1-EXP(-(($C43*s_TR)/up_out!C43))),".")</f>
        <v>1</v>
      </c>
      <c r="U43" s="103">
        <f>IFERROR(IF((($C43*s_TR)/up_out!D43)&lt;0.01,($C43*s_TR)/up_out!D43,1-EXP(-(($C43*s_TR)/up_out!D43))),".")</f>
        <v>1</v>
      </c>
      <c r="V43" s="103">
        <f>IFERROR(IF((($C43*s_TR)/up_out!E43)&lt;0.01,($C43*s_TR)/up_out!E43,1-EXP(-(($C43*s_TR)/up_out!E43))),".")</f>
        <v>1</v>
      </c>
      <c r="W43" s="103">
        <f>IFERROR(IF((($C43*s_TR)/up_out!F43)&lt;0.01,($C43*s_TR)/up_out!F43,1-EXP(-(($C43*s_TR)/up_out!F43))),".")</f>
        <v>0.36387243788681034</v>
      </c>
      <c r="X43" s="103">
        <f>IFERROR(IF((($C43*s_TR)/up_out!G43)&lt;0.01,($C43*s_TR)/up_out!G43,1-EXP(-(($C43*s_TR)/up_out!G43))),".")</f>
        <v>1</v>
      </c>
      <c r="Y43" s="103">
        <f>IFERROR(IF((($C43*s_TR)/up_out!H43)&lt;0.01,($C43*s_TR)/up_out!H43,1-EXP(-(($C43*s_TR)/up_out!H43))),".")</f>
        <v>1</v>
      </c>
      <c r="Z43" s="103">
        <f>IFERROR(IF((($C43*s_TR)/up_out!I43)&lt;0.01,($C43*s_TR)/up_out!I43,1-EXP(-(($C43*s_TR)/up_out!I43))),".")</f>
        <v>0.9175474820986127</v>
      </c>
      <c r="AA43" s="103">
        <f>IFERROR(IF((($C43*s_TR)/up_out!J43)&lt;0.01,($C43*s_TR)/up_out!J43,1-EXP(-(($C43*s_TR)/up_out!J43))),".")</f>
        <v>0.9175474820986127</v>
      </c>
      <c r="AB43" s="103">
        <f>IFERROR(IF((($C43*s_TR)/up_out!K43)&lt;0.01,($C43*s_TR)/up_out!K43,1-EXP(-(($C43*s_TR)/up_out!K43))),".")</f>
        <v>0.9175474820986127</v>
      </c>
      <c r="AC43" s="103">
        <f>IFERROR(IF((($C43*s_TR)/up_out!L43)&lt;0.01,($C43*s_TR)/up_out!L43,1-EXP(-(($C43*s_TR)/up_out!L43))),".")</f>
        <v>0.9175474820986127</v>
      </c>
      <c r="AD43" s="103">
        <f>IFERROR(IF((($C43*s_TR)/up_out!M43)&lt;0.01,($C43*s_TR)/up_out!M43,1-EXP(-(($C43*s_TR)/up_out!M43))),".")</f>
        <v>0.9175474820986127</v>
      </c>
      <c r="AE43" s="103">
        <f>IFERROR(IF((($C43*s_TR)/up_out!N43)&lt;0.01,($C43*s_TR)/up_out!N43,1-EXP(-(($C43*s_TR)/up_out!N43))),".")</f>
        <v>0.91557702200326307</v>
      </c>
      <c r="AF43" s="103">
        <f>IFERROR(IF((($C43*s_TR)/up_out!O43)&lt;0.01,($C43*s_TR)/up_out!O43,1-EXP(-(($C43*s_TR)/up_out!O43))),".")</f>
        <v>0.91306302029624309</v>
      </c>
      <c r="AG43" s="103">
        <f>IFERROR(IF((($C43*s_TR)/up_out!P43)&lt;0.01,($C43*s_TR)/up_out!P43,1-EXP(-(($C43*s_TR)/up_out!P43))),".")</f>
        <v>0.91550314451642711</v>
      </c>
      <c r="AH43" s="103">
        <f>IFERROR(IF((($C43*s_TR)/up_out!Q43)&lt;0.01,($C43*s_TR)/up_out!Q43,1-EXP(-(($C43*s_TR)/up_out!Q43))),".")</f>
        <v>0.90904573992531856</v>
      </c>
      <c r="AI43" s="103">
        <f>IFERROR(IF((($C43*s_TR)/up_out!R43)&lt;0.01,($C43*s_TR)/up_out!R43,1-EXP(-(($C43*s_TR)/up_out!R43))),".")</f>
        <v>0.89742119767418149</v>
      </c>
    </row>
    <row r="44" spans="1:35">
      <c r="A44" s="101" t="s">
        <v>315</v>
      </c>
      <c r="B44" s="102">
        <v>0.99987999999999999</v>
      </c>
      <c r="C44" s="89">
        <v>5</v>
      </c>
      <c r="D44" s="103">
        <f>IFERROR((($C44*s_TR)/up_out!C44),0)</f>
        <v>3680215.0163480947</v>
      </c>
      <c r="E44" s="103">
        <f>IFERROR((($C44*s_TR)/up_out!D44),0)</f>
        <v>104563620.90252008</v>
      </c>
      <c r="F44" s="103">
        <f>IFERROR((($C44*s_TR)/up_out!E44),0)</f>
        <v>293565.78446270782</v>
      </c>
      <c r="G44" s="103">
        <f>IFERROR((($C44*s_TR)/up_out!F44),0)</f>
        <v>22.447749610479654</v>
      </c>
      <c r="H44" s="103">
        <f>IFERROR((($C44*s_TR)/up_out!G44),0)</f>
        <v>3973803.2485604128</v>
      </c>
      <c r="I44" s="103">
        <f>IFERROR((($C44*s_TR)/up_out!H44),0)</f>
        <v>108243858.36661778</v>
      </c>
      <c r="J44" s="103">
        <f>IFERROR((($C44*s_TR)/up_out!I44),0)</f>
        <v>134.5957187214612</v>
      </c>
      <c r="K44" s="103">
        <f>IFERROR((($C44*s_TR)/up_out!J44),0)</f>
        <v>134.5957187214612</v>
      </c>
      <c r="L44" s="103">
        <f>IFERROR((($C44*s_TR)/up_out!K44),0)</f>
        <v>134.5957187214612</v>
      </c>
      <c r="M44" s="103">
        <f>IFERROR((($C44*s_TR)/up_out!L44),0)</f>
        <v>134.5957187214612</v>
      </c>
      <c r="N44" s="103">
        <f>IFERROR((($C44*s_TR)/up_out!M44),0)</f>
        <v>134.5957187214612</v>
      </c>
      <c r="O44" s="103">
        <f>IFERROR((($C44*s_TR)/up_out!N44),0)</f>
        <v>113.00013698630137</v>
      </c>
      <c r="P44" s="103">
        <f>IFERROR((($C44*s_TR)/up_out!O44),0)</f>
        <v>113.00013698630137</v>
      </c>
      <c r="Q44" s="103">
        <f>IFERROR((($C44*s_TR)/up_out!P44),0)</f>
        <v>113.00013698630137</v>
      </c>
      <c r="R44" s="103">
        <f>IFERROR((($C44*s_TR)/up_out!Q44),0)</f>
        <v>113.00013698630137</v>
      </c>
      <c r="S44" s="103">
        <f>IFERROR((($C44*s_TR)/up_out!R44),0)</f>
        <v>113.00013698630137</v>
      </c>
      <c r="T44" s="103">
        <f>IFERROR(IF((($C44*s_TR)/up_out!C44)&lt;0.01,($C44*s_TR)/up_out!C44,1-EXP(-(($C44*s_TR)/up_out!C44))),".")</f>
        <v>1</v>
      </c>
      <c r="U44" s="103">
        <f>IFERROR(IF((($C44*s_TR)/up_out!D44)&lt;0.01,($C44*s_TR)/up_out!D44,1-EXP(-(($C44*s_TR)/up_out!D44))),".")</f>
        <v>1</v>
      </c>
      <c r="V44" s="103">
        <f>IFERROR(IF((($C44*s_TR)/up_out!E44)&lt;0.01,($C44*s_TR)/up_out!E44,1-EXP(-(($C44*s_TR)/up_out!E44))),".")</f>
        <v>1</v>
      </c>
      <c r="W44" s="103">
        <f>IFERROR(IF((($C44*s_TR)/up_out!F44)&lt;0.01,($C44*s_TR)/up_out!F44,1-EXP(-(($C44*s_TR)/up_out!F44))),".")</f>
        <v>0.99999999982173493</v>
      </c>
      <c r="X44" s="103">
        <f>IFERROR(IF((($C44*s_TR)/up_out!G44)&lt;0.01,($C44*s_TR)/up_out!G44,1-EXP(-(($C44*s_TR)/up_out!G44))),".")</f>
        <v>1</v>
      </c>
      <c r="Y44" s="103">
        <f>IFERROR(IF((($C44*s_TR)/up_out!H44)&lt;0.01,($C44*s_TR)/up_out!H44,1-EXP(-(($C44*s_TR)/up_out!H44))),".")</f>
        <v>1</v>
      </c>
      <c r="Z44" s="103">
        <f>IFERROR(IF((($C44*s_TR)/up_out!I44)&lt;0.01,($C44*s_TR)/up_out!I44,1-EXP(-(($C44*s_TR)/up_out!I44))),".")</f>
        <v>1</v>
      </c>
      <c r="AA44" s="103">
        <f>IFERROR(IF((($C44*s_TR)/up_out!J44)&lt;0.01,($C44*s_TR)/up_out!J44,1-EXP(-(($C44*s_TR)/up_out!J44))),".")</f>
        <v>1</v>
      </c>
      <c r="AB44" s="103">
        <f>IFERROR(IF((($C44*s_TR)/up_out!K44)&lt;0.01,($C44*s_TR)/up_out!K44,1-EXP(-(($C44*s_TR)/up_out!K44))),".")</f>
        <v>1</v>
      </c>
      <c r="AC44" s="103">
        <f>IFERROR(IF((($C44*s_TR)/up_out!L44)&lt;0.01,($C44*s_TR)/up_out!L44,1-EXP(-(($C44*s_TR)/up_out!L44))),".")</f>
        <v>1</v>
      </c>
      <c r="AD44" s="103">
        <f>IFERROR(IF((($C44*s_TR)/up_out!M44)&lt;0.01,($C44*s_TR)/up_out!M44,1-EXP(-(($C44*s_TR)/up_out!M44))),".")</f>
        <v>1</v>
      </c>
      <c r="AE44" s="103">
        <f>IFERROR(IF((($C44*s_TR)/up_out!N44)&lt;0.01,($C44*s_TR)/up_out!N44,1-EXP(-(($C44*s_TR)/up_out!N44))),".")</f>
        <v>1</v>
      </c>
      <c r="AF44" s="103">
        <f>IFERROR(IF((($C44*s_TR)/up_out!O44)&lt;0.01,($C44*s_TR)/up_out!O44,1-EXP(-(($C44*s_TR)/up_out!O44))),".")</f>
        <v>1</v>
      </c>
      <c r="AG44" s="103">
        <f>IFERROR(IF((($C44*s_TR)/up_out!P44)&lt;0.01,($C44*s_TR)/up_out!P44,1-EXP(-(($C44*s_TR)/up_out!P44))),".")</f>
        <v>1</v>
      </c>
      <c r="AH44" s="103">
        <f>IFERROR(IF((($C44*s_TR)/up_out!Q44)&lt;0.01,($C44*s_TR)/up_out!Q44,1-EXP(-(($C44*s_TR)/up_out!Q44))),".")</f>
        <v>1</v>
      </c>
      <c r="AI44" s="103">
        <f>IFERROR(IF((($C44*s_TR)/up_out!R44)&lt;0.01,($C44*s_TR)/up_out!R44,1-EXP(-(($C44*s_TR)/up_out!R44))),".")</f>
        <v>1</v>
      </c>
    </row>
    <row r="45" spans="1:35">
      <c r="A45" s="98" t="s">
        <v>33</v>
      </c>
      <c r="B45" s="98" t="s">
        <v>24</v>
      </c>
      <c r="C45" s="89">
        <v>5</v>
      </c>
      <c r="D45" s="99">
        <f>SUM(D46:D47)</f>
        <v>7155159.8088075891</v>
      </c>
      <c r="E45" s="99">
        <f t="shared" ref="E45:S45" si="16">SUM(E46:E47)</f>
        <v>203295028.80174619</v>
      </c>
      <c r="F45" s="99">
        <f t="shared" si="16"/>
        <v>570757.44023048703</v>
      </c>
      <c r="G45" s="99">
        <f t="shared" si="16"/>
        <v>43.4523767007449</v>
      </c>
      <c r="H45" s="99">
        <f t="shared" si="16"/>
        <v>7725960.7014147788</v>
      </c>
      <c r="I45" s="99">
        <f t="shared" si="16"/>
        <v>210450232.06293052</v>
      </c>
      <c r="J45" s="99">
        <f t="shared" si="16"/>
        <v>251.3713658675799</v>
      </c>
      <c r="K45" s="99">
        <f t="shared" si="16"/>
        <v>251.3713658675799</v>
      </c>
      <c r="L45" s="99">
        <f t="shared" si="16"/>
        <v>251.3713658675799</v>
      </c>
      <c r="M45" s="99">
        <f t="shared" si="16"/>
        <v>251.3713658675799</v>
      </c>
      <c r="N45" s="99">
        <f t="shared" si="16"/>
        <v>251.3713658675799</v>
      </c>
      <c r="O45" s="99">
        <f t="shared" si="16"/>
        <v>215.67946715677778</v>
      </c>
      <c r="P45" s="99">
        <f t="shared" si="16"/>
        <v>225.46925247913344</v>
      </c>
      <c r="Q45" s="99">
        <f t="shared" si="16"/>
        <v>225.28732619018507</v>
      </c>
      <c r="R45" s="99">
        <f t="shared" si="16"/>
        <v>222.96164758593983</v>
      </c>
      <c r="S45" s="99">
        <f t="shared" si="16"/>
        <v>218.73571314570745</v>
      </c>
      <c r="T45" s="100">
        <f>IFERROR(IF(D45&lt;0.01,D45,1-EXP(-(D45))),".")</f>
        <v>1</v>
      </c>
      <c r="U45" s="100">
        <f t="shared" ref="U45" si="17">IFERROR(IF(E45&lt;0.01,E45,1-EXP(-(E45))),".")</f>
        <v>1</v>
      </c>
      <c r="V45" s="100">
        <f t="shared" ref="V45" si="18">IFERROR(IF(F45&lt;0.01,F45,1-EXP(-(F45))),".")</f>
        <v>1</v>
      </c>
      <c r="W45" s="100">
        <f t="shared" ref="W45" si="19">IFERROR(IF(G45&lt;0.01,G45,1-EXP(-(G45))),".")</f>
        <v>1</v>
      </c>
      <c r="X45" s="100">
        <f t="shared" ref="X45" si="20">IFERROR(IF(H45&lt;0.01,H45,1-EXP(-(H45))),".")</f>
        <v>1</v>
      </c>
      <c r="Y45" s="100">
        <f t="shared" ref="Y45" si="21">IFERROR(IF(I45&lt;0.01,I45,1-EXP(-(I45))),".")</f>
        <v>1</v>
      </c>
      <c r="Z45" s="100">
        <f t="shared" ref="Z45" si="22">IFERROR(IF(J45&lt;0.01,J45,1-EXP(-(J45))),".")</f>
        <v>1</v>
      </c>
      <c r="AA45" s="100">
        <f t="shared" ref="AA45" si="23">IFERROR(IF(K45&lt;0.01,K45,1-EXP(-(K45))),".")</f>
        <v>1</v>
      </c>
      <c r="AB45" s="100">
        <f t="shared" ref="AB45" si="24">IFERROR(IF(L45&lt;0.01,L45,1-EXP(-(L45))),".")</f>
        <v>1</v>
      </c>
      <c r="AC45" s="100">
        <f t="shared" ref="AC45" si="25">IFERROR(IF(M45&lt;0.01,M45,1-EXP(-(M45))),".")</f>
        <v>1</v>
      </c>
      <c r="AD45" s="100">
        <f t="shared" ref="AD45" si="26">IFERROR(IF(N45&lt;0.01,N45,1-EXP(-(N45))),".")</f>
        <v>1</v>
      </c>
      <c r="AE45" s="100">
        <f t="shared" ref="AE45" si="27">IFERROR(IF(O45&lt;0.01,O45,1-EXP(-(O45))),".")</f>
        <v>1</v>
      </c>
      <c r="AF45" s="100">
        <f t="shared" ref="AF45" si="28">IFERROR(IF(P45&lt;0.01,P45,1-EXP(-(P45))),".")</f>
        <v>1</v>
      </c>
      <c r="AG45" s="100">
        <f t="shared" ref="AG45" si="29">IFERROR(IF(Q45&lt;0.01,Q45,1-EXP(-(Q45))),".")</f>
        <v>1</v>
      </c>
      <c r="AH45" s="100">
        <f t="shared" ref="AH45" si="30">IFERROR(IF(R45&lt;0.01,R45,1-EXP(-(R45))),".")</f>
        <v>1</v>
      </c>
      <c r="AI45" s="100">
        <f t="shared" ref="AI45" si="31">IFERROR(IF(S45&lt;0.01,S45,1-EXP(-(S45))),".")</f>
        <v>1</v>
      </c>
    </row>
    <row r="46" spans="1:35">
      <c r="A46" s="101" t="s">
        <v>316</v>
      </c>
      <c r="B46" s="102">
        <v>1</v>
      </c>
      <c r="C46" s="89">
        <v>5</v>
      </c>
      <c r="D46" s="103">
        <f>IFERROR((($C46*s_TR)/up_out!C46),0)</f>
        <v>3680656.695151513</v>
      </c>
      <c r="E46" s="103">
        <f>IFERROR((($C46*s_TR)/up_out!D46),0)</f>
        <v>104576170.04292522</v>
      </c>
      <c r="F46" s="103">
        <f>IFERROR((($C46*s_TR)/up_out!E46),0)</f>
        <v>293601.01658469799</v>
      </c>
      <c r="G46" s="103">
        <f>IFERROR((($C46*s_TR)/up_out!F46),0)</f>
        <v>22.580488361086811</v>
      </c>
      <c r="H46" s="103">
        <f>IFERROR((($C46*s_TR)/up_out!G46),0)</f>
        <v>3974280.292224572</v>
      </c>
      <c r="I46" s="103">
        <f>IFERROR((($C46*s_TR)/up_out!H46),0)</f>
        <v>108256849.3185651</v>
      </c>
      <c r="J46" s="103">
        <f>IFERROR((($C46*s_TR)/up_out!I46),0)</f>
        <v>134.61187214611871</v>
      </c>
      <c r="K46" s="103">
        <f>IFERROR((($C46*s_TR)/up_out!J46),0)</f>
        <v>134.61187214611871</v>
      </c>
      <c r="L46" s="103">
        <f>IFERROR((($C46*s_TR)/up_out!K46),0)</f>
        <v>134.61187214611871</v>
      </c>
      <c r="M46" s="103">
        <f>IFERROR((($C46*s_TR)/up_out!L46),0)</f>
        <v>134.61187214611871</v>
      </c>
      <c r="N46" s="103">
        <f>IFERROR((($C46*s_TR)/up_out!M46),0)</f>
        <v>134.61187214611871</v>
      </c>
      <c r="O46" s="103">
        <f>IFERROR((($C46*s_TR)/up_out!N46),0)</f>
        <v>107.19456509633591</v>
      </c>
      <c r="P46" s="103">
        <f>IFERROR((($C46*s_TR)/up_out!O46),0)</f>
        <v>114.65157832042887</v>
      </c>
      <c r="Q46" s="103">
        <f>IFERROR((($C46*s_TR)/up_out!P46),0)</f>
        <v>116.5260624797864</v>
      </c>
      <c r="R46" s="103">
        <f>IFERROR((($C46*s_TR)/up_out!Q46),0)</f>
        <v>109.70920451814469</v>
      </c>
      <c r="S46" s="103">
        <f>IFERROR((($C46*s_TR)/up_out!R46),0)</f>
        <v>113.66833300872123</v>
      </c>
      <c r="T46" s="103">
        <f>IFERROR(IF((($C46*s_TR)/up_out!C46)&lt;0.01,($C46*s_TR)/up_out!C46,1-EXP(-(($C46*s_TR)/up_out!C46))),".")</f>
        <v>1</v>
      </c>
      <c r="U46" s="103">
        <f>IFERROR(IF((($C46*s_TR)/up_out!D46)&lt;0.01,($C46*s_TR)/up_out!D46,1-EXP(-(($C46*s_TR)/up_out!D46))),".")</f>
        <v>1</v>
      </c>
      <c r="V46" s="103">
        <f>IFERROR(IF((($C46*s_TR)/up_out!E46)&lt;0.01,($C46*s_TR)/up_out!E46,1-EXP(-(($C46*s_TR)/up_out!E46))),".")</f>
        <v>1</v>
      </c>
      <c r="W46" s="103">
        <f>IFERROR(IF((($C46*s_TR)/up_out!F46)&lt;0.01,($C46*s_TR)/up_out!F46,1-EXP(-(($C46*s_TR)/up_out!F46))),".")</f>
        <v>0.99999999984389443</v>
      </c>
      <c r="X46" s="103">
        <f>IFERROR(IF((($C46*s_TR)/up_out!G46)&lt;0.01,($C46*s_TR)/up_out!G46,1-EXP(-(($C46*s_TR)/up_out!G46))),".")</f>
        <v>1</v>
      </c>
      <c r="Y46" s="103">
        <f>IFERROR(IF((($C46*s_TR)/up_out!H46)&lt;0.01,($C46*s_TR)/up_out!H46,1-EXP(-(($C46*s_TR)/up_out!H46))),".")</f>
        <v>1</v>
      </c>
      <c r="Z46" s="103">
        <f>IFERROR(IF((($C46*s_TR)/up_out!I46)&lt;0.01,($C46*s_TR)/up_out!I46,1-EXP(-(($C46*s_TR)/up_out!I46))),".")</f>
        <v>1</v>
      </c>
      <c r="AA46" s="103">
        <f>IFERROR(IF((($C46*s_TR)/up_out!J46)&lt;0.01,($C46*s_TR)/up_out!J46,1-EXP(-(($C46*s_TR)/up_out!J46))),".")</f>
        <v>1</v>
      </c>
      <c r="AB46" s="103">
        <f>IFERROR(IF((($C46*s_TR)/up_out!K46)&lt;0.01,($C46*s_TR)/up_out!K46,1-EXP(-(($C46*s_TR)/up_out!K46))),".")</f>
        <v>1</v>
      </c>
      <c r="AC46" s="103">
        <f>IFERROR(IF((($C46*s_TR)/up_out!L46)&lt;0.01,($C46*s_TR)/up_out!L46,1-EXP(-(($C46*s_TR)/up_out!L46))),".")</f>
        <v>1</v>
      </c>
      <c r="AD46" s="103">
        <f>IFERROR(IF((($C46*s_TR)/up_out!M46)&lt;0.01,($C46*s_TR)/up_out!M46,1-EXP(-(($C46*s_TR)/up_out!M46))),".")</f>
        <v>1</v>
      </c>
      <c r="AE46" s="103">
        <f>IFERROR(IF((($C46*s_TR)/up_out!N46)&lt;0.01,($C46*s_TR)/up_out!N46,1-EXP(-(($C46*s_TR)/up_out!N46))),".")</f>
        <v>1</v>
      </c>
      <c r="AF46" s="103">
        <f>IFERROR(IF((($C46*s_TR)/up_out!O46)&lt;0.01,($C46*s_TR)/up_out!O46,1-EXP(-(($C46*s_TR)/up_out!O46))),".")</f>
        <v>1</v>
      </c>
      <c r="AG46" s="103">
        <f>IFERROR(IF((($C46*s_TR)/up_out!P46)&lt;0.01,($C46*s_TR)/up_out!P46,1-EXP(-(($C46*s_TR)/up_out!P46))),".")</f>
        <v>1</v>
      </c>
      <c r="AH46" s="103">
        <f>IFERROR(IF((($C46*s_TR)/up_out!Q46)&lt;0.01,($C46*s_TR)/up_out!Q46,1-EXP(-(($C46*s_TR)/up_out!Q46))),".")</f>
        <v>1</v>
      </c>
      <c r="AI46" s="103">
        <f>IFERROR(IF((($C46*s_TR)/up_out!R46)&lt;0.01,($C46*s_TR)/up_out!R46,1-EXP(-(($C46*s_TR)/up_out!R46))),".")</f>
        <v>1</v>
      </c>
    </row>
    <row r="47" spans="1:35">
      <c r="A47" s="101" t="s">
        <v>317</v>
      </c>
      <c r="B47" s="102">
        <v>0.94399</v>
      </c>
      <c r="C47" s="89">
        <v>5</v>
      </c>
      <c r="D47" s="103">
        <f>IFERROR((($C47*s_TR)/up_out!C47),0)</f>
        <v>3474503.1136560766</v>
      </c>
      <c r="E47" s="103">
        <f>IFERROR((($C47*s_TR)/up_out!D47),0)</f>
        <v>98718858.758820981</v>
      </c>
      <c r="F47" s="103">
        <f>IFERROR((($C47*s_TR)/up_out!E47),0)</f>
        <v>277156.42364578904</v>
      </c>
      <c r="G47" s="103">
        <f>IFERROR((($C47*s_TR)/up_out!F47),0)</f>
        <v>20.871888339658089</v>
      </c>
      <c r="H47" s="103">
        <f>IFERROR((($C47*s_TR)/up_out!G47),0)</f>
        <v>3751680.4091902063</v>
      </c>
      <c r="I47" s="103">
        <f>IFERROR((($C47*s_TR)/up_out!H47),0)</f>
        <v>102193382.74436541</v>
      </c>
      <c r="J47" s="103">
        <f>IFERROR((($C47*s_TR)/up_out!I47),0)</f>
        <v>116.75949372146118</v>
      </c>
      <c r="K47" s="103">
        <f>IFERROR((($C47*s_TR)/up_out!J47),0)</f>
        <v>116.75949372146118</v>
      </c>
      <c r="L47" s="103">
        <f>IFERROR((($C47*s_TR)/up_out!K47),0)</f>
        <v>116.75949372146118</v>
      </c>
      <c r="M47" s="103">
        <f>IFERROR((($C47*s_TR)/up_out!L47),0)</f>
        <v>116.75949372146118</v>
      </c>
      <c r="N47" s="103">
        <f>IFERROR((($C47*s_TR)/up_out!M47),0)</f>
        <v>116.75949372146118</v>
      </c>
      <c r="O47" s="103">
        <f>IFERROR((($C47*s_TR)/up_out!N47),0)</f>
        <v>108.48490206044185</v>
      </c>
      <c r="P47" s="103">
        <f>IFERROR((($C47*s_TR)/up_out!O47),0)</f>
        <v>110.81767415870458</v>
      </c>
      <c r="Q47" s="103">
        <f>IFERROR((($C47*s_TR)/up_out!P47),0)</f>
        <v>108.76126371039868</v>
      </c>
      <c r="R47" s="103">
        <f>IFERROR((($C47*s_TR)/up_out!Q47),0)</f>
        <v>113.25244306779514</v>
      </c>
      <c r="S47" s="103">
        <f>IFERROR((($C47*s_TR)/up_out!R47),0)</f>
        <v>105.06738013698623</v>
      </c>
      <c r="T47" s="103">
        <f>IFERROR(IF((($C47*s_TR)/up_out!C47)&lt;0.01,($C47*s_TR)/up_out!C47,1-EXP(-(($C47*s_TR)/up_out!C47))),".")</f>
        <v>1</v>
      </c>
      <c r="U47" s="103">
        <f>IFERROR(IF((($C47*s_TR)/up_out!D47)&lt;0.01,($C47*s_TR)/up_out!D47,1-EXP(-(($C47*s_TR)/up_out!D47))),".")</f>
        <v>1</v>
      </c>
      <c r="V47" s="103">
        <f>IFERROR(IF((($C47*s_TR)/up_out!E47)&lt;0.01,($C47*s_TR)/up_out!E47,1-EXP(-(($C47*s_TR)/up_out!E47))),".")</f>
        <v>1</v>
      </c>
      <c r="W47" s="103">
        <f>IFERROR(IF((($C47*s_TR)/up_out!F47)&lt;0.01,($C47*s_TR)/up_out!F47,1-EXP(-(($C47*s_TR)/up_out!F47))),".")</f>
        <v>0.99999999913810556</v>
      </c>
      <c r="X47" s="103">
        <f>IFERROR(IF((($C47*s_TR)/up_out!G47)&lt;0.01,($C47*s_TR)/up_out!G47,1-EXP(-(($C47*s_TR)/up_out!G47))),".")</f>
        <v>1</v>
      </c>
      <c r="Y47" s="103">
        <f>IFERROR(IF((($C47*s_TR)/up_out!H47)&lt;0.01,($C47*s_TR)/up_out!H47,1-EXP(-(($C47*s_TR)/up_out!H47))),".")</f>
        <v>1</v>
      </c>
      <c r="Z47" s="103">
        <f>IFERROR(IF((($C47*s_TR)/up_out!I47)&lt;0.01,($C47*s_TR)/up_out!I47,1-EXP(-(($C47*s_TR)/up_out!I47))),".")</f>
        <v>1</v>
      </c>
      <c r="AA47" s="103">
        <f>IFERROR(IF((($C47*s_TR)/up_out!J47)&lt;0.01,($C47*s_TR)/up_out!J47,1-EXP(-(($C47*s_TR)/up_out!J47))),".")</f>
        <v>1</v>
      </c>
      <c r="AB47" s="103">
        <f>IFERROR(IF((($C47*s_TR)/up_out!K47)&lt;0.01,($C47*s_TR)/up_out!K47,1-EXP(-(($C47*s_TR)/up_out!K47))),".")</f>
        <v>1</v>
      </c>
      <c r="AC47" s="103">
        <f>IFERROR(IF((($C47*s_TR)/up_out!L47)&lt;0.01,($C47*s_TR)/up_out!L47,1-EXP(-(($C47*s_TR)/up_out!L47))),".")</f>
        <v>1</v>
      </c>
      <c r="AD47" s="103">
        <f>IFERROR(IF((($C47*s_TR)/up_out!M47)&lt;0.01,($C47*s_TR)/up_out!M47,1-EXP(-(($C47*s_TR)/up_out!M47))),".")</f>
        <v>1</v>
      </c>
      <c r="AE47" s="103">
        <f>IFERROR(IF((($C47*s_TR)/up_out!N47)&lt;0.01,($C47*s_TR)/up_out!N47,1-EXP(-(($C47*s_TR)/up_out!N47))),".")</f>
        <v>1</v>
      </c>
      <c r="AF47" s="103">
        <f>IFERROR(IF((($C47*s_TR)/up_out!O47)&lt;0.01,($C47*s_TR)/up_out!O47,1-EXP(-(($C47*s_TR)/up_out!O47))),".")</f>
        <v>1</v>
      </c>
      <c r="AG47" s="103">
        <f>IFERROR(IF((($C47*s_TR)/up_out!P47)&lt;0.01,($C47*s_TR)/up_out!P47,1-EXP(-(($C47*s_TR)/up_out!P47))),".")</f>
        <v>1</v>
      </c>
      <c r="AH47" s="103">
        <f>IFERROR(IF((($C47*s_TR)/up_out!Q47)&lt;0.01,($C47*s_TR)/up_out!Q47,1-EXP(-(($C47*s_TR)/up_out!Q47))),".")</f>
        <v>1</v>
      </c>
      <c r="AI47" s="103">
        <f>IFERROR(IF((($C47*s_TR)/up_out!R47)&lt;0.01,($C47*s_TR)/up_out!R47,1-EXP(-(($C47*s_TR)/up_out!R47))),".")</f>
        <v>1</v>
      </c>
    </row>
    <row r="48" spans="1:35">
      <c r="A48" s="98" t="s">
        <v>46</v>
      </c>
      <c r="B48" s="98" t="s">
        <v>24</v>
      </c>
      <c r="C48" s="89">
        <v>5</v>
      </c>
      <c r="D48" s="99">
        <f>SUM(D49:D62)</f>
        <v>33125915.254695401</v>
      </c>
      <c r="E48" s="99">
        <f t="shared" ref="E48:S48" si="32">SUM(E49:E62)</f>
        <v>941185672.4007659</v>
      </c>
      <c r="F48" s="99">
        <f t="shared" si="32"/>
        <v>2642409.5479724626</v>
      </c>
      <c r="G48" s="99">
        <f t="shared" si="32"/>
        <v>203.2337356831431</v>
      </c>
      <c r="H48" s="99">
        <f t="shared" si="32"/>
        <v>35768528.036403559</v>
      </c>
      <c r="I48" s="99">
        <f t="shared" si="32"/>
        <v>974311790.88919699</v>
      </c>
      <c r="J48" s="99">
        <f t="shared" si="32"/>
        <v>1161.7593424931626</v>
      </c>
      <c r="K48" s="99">
        <f t="shared" si="32"/>
        <v>1161.7593424931626</v>
      </c>
      <c r="L48" s="99">
        <f t="shared" si="32"/>
        <v>1161.7593424931626</v>
      </c>
      <c r="M48" s="99">
        <f t="shared" si="32"/>
        <v>1161.7593424931626</v>
      </c>
      <c r="N48" s="99">
        <f t="shared" si="32"/>
        <v>1161.7593424931626</v>
      </c>
      <c r="O48" s="99">
        <f t="shared" si="32"/>
        <v>1032.1717558514413</v>
      </c>
      <c r="P48" s="99">
        <f t="shared" si="32"/>
        <v>1046.8128105680148</v>
      </c>
      <c r="Q48" s="99">
        <f t="shared" si="32"/>
        <v>1047.1439451350939</v>
      </c>
      <c r="R48" s="99">
        <f t="shared" si="32"/>
        <v>1033.1747222045433</v>
      </c>
      <c r="S48" s="99">
        <f t="shared" si="32"/>
        <v>1023.062016056683</v>
      </c>
      <c r="T48" s="100">
        <f>IFERROR(IF(D48&lt;0.01,D48,1-EXP(-(D48))),".")</f>
        <v>1</v>
      </c>
      <c r="U48" s="100">
        <f t="shared" ref="U48:AI48" si="33">IFERROR(IF(E48&lt;0.01,E48,1-EXP(-(E48))),".")</f>
        <v>1</v>
      </c>
      <c r="V48" s="100">
        <f t="shared" si="33"/>
        <v>1</v>
      </c>
      <c r="W48" s="100">
        <f t="shared" si="33"/>
        <v>1</v>
      </c>
      <c r="X48" s="100">
        <f t="shared" si="33"/>
        <v>1</v>
      </c>
      <c r="Y48" s="100">
        <f t="shared" si="33"/>
        <v>1</v>
      </c>
      <c r="Z48" s="100">
        <f t="shared" si="33"/>
        <v>1</v>
      </c>
      <c r="AA48" s="100">
        <f t="shared" si="33"/>
        <v>1</v>
      </c>
      <c r="AB48" s="100">
        <f t="shared" si="33"/>
        <v>1</v>
      </c>
      <c r="AC48" s="100">
        <f t="shared" si="33"/>
        <v>1</v>
      </c>
      <c r="AD48" s="100">
        <f t="shared" si="33"/>
        <v>1</v>
      </c>
      <c r="AE48" s="100">
        <f t="shared" si="33"/>
        <v>1</v>
      </c>
      <c r="AF48" s="100">
        <f t="shared" si="33"/>
        <v>1</v>
      </c>
      <c r="AG48" s="100">
        <f t="shared" si="33"/>
        <v>1</v>
      </c>
      <c r="AH48" s="100">
        <f t="shared" si="33"/>
        <v>1</v>
      </c>
      <c r="AI48" s="100">
        <f t="shared" si="33"/>
        <v>1</v>
      </c>
    </row>
    <row r="49" spans="1:35">
      <c r="A49" s="101" t="s">
        <v>318</v>
      </c>
      <c r="B49" s="106">
        <v>1</v>
      </c>
      <c r="C49" s="89">
        <v>5</v>
      </c>
      <c r="D49" s="103">
        <f>IFERROR((($C49*s_TR)/up_out!C49),0)</f>
        <v>3680656.695151513</v>
      </c>
      <c r="E49" s="103">
        <f>IFERROR((($C49*s_TR)/up_out!D49),0)</f>
        <v>104576170.04292522</v>
      </c>
      <c r="F49" s="103">
        <f>IFERROR((($C49*s_TR)/up_out!E49),0)</f>
        <v>293601.01658469799</v>
      </c>
      <c r="G49" s="103">
        <f>IFERROR((($C49*s_TR)/up_out!F49),0)</f>
        <v>23.147104077708583</v>
      </c>
      <c r="H49" s="103">
        <f>IFERROR((($C49*s_TR)/up_out!G49),0)</f>
        <v>3974280.8588402886</v>
      </c>
      <c r="I49" s="103">
        <f>IFERROR((($C49*s_TR)/up_out!H49),0)</f>
        <v>108256849.8851808</v>
      </c>
      <c r="J49" s="103">
        <f>IFERROR((($C49*s_TR)/up_out!I49),0)</f>
        <v>136.24429223744292</v>
      </c>
      <c r="K49" s="103">
        <f>IFERROR((($C49*s_TR)/up_out!J49),0)</f>
        <v>136.24429223744292</v>
      </c>
      <c r="L49" s="103">
        <f>IFERROR((($C49*s_TR)/up_out!K49),0)</f>
        <v>136.24429223744292</v>
      </c>
      <c r="M49" s="103">
        <f>IFERROR((($C49*s_TR)/up_out!L49),0)</f>
        <v>136.24429223744292</v>
      </c>
      <c r="N49" s="103">
        <f>IFERROR((($C49*s_TR)/up_out!M49),0)</f>
        <v>136.24429223744292</v>
      </c>
      <c r="O49" s="103">
        <f>IFERROR((($C49*s_TR)/up_out!N49),0)</f>
        <v>103.88445835082234</v>
      </c>
      <c r="P49" s="103">
        <f>IFERROR((($C49*s_TR)/up_out!O49),0)</f>
        <v>110.6854866691648</v>
      </c>
      <c r="Q49" s="103">
        <f>IFERROR((($C49*s_TR)/up_out!P49),0)</f>
        <v>112.08235527683382</v>
      </c>
      <c r="R49" s="103">
        <f>IFERROR((($C49*s_TR)/up_out!Q49),0)</f>
        <v>110.94117125504276</v>
      </c>
      <c r="S49" s="103">
        <f>IFERROR((($C49*s_TR)/up_out!R49),0)</f>
        <v>116.52063021926037</v>
      </c>
      <c r="T49" s="103">
        <f>IFERROR(IF((($C49*s_TR)/up_out!C49)&lt;0.01,($C49*s_TR)/up_out!C49,1-EXP(-(($C49*s_TR)/up_out!C49))),".")</f>
        <v>1</v>
      </c>
      <c r="U49" s="103">
        <f>IFERROR(IF((($C49*s_TR)/up_out!D49)&lt;0.01,($C49*s_TR)/up_out!D49,1-EXP(-(($C49*s_TR)/up_out!D49))),".")</f>
        <v>1</v>
      </c>
      <c r="V49" s="103">
        <f>IFERROR(IF((($C49*s_TR)/up_out!E49)&lt;0.01,($C49*s_TR)/up_out!E49,1-EXP(-(($C49*s_TR)/up_out!E49))),".")</f>
        <v>1</v>
      </c>
      <c r="W49" s="103">
        <f>IFERROR(IF((($C49*s_TR)/up_out!F49)&lt;0.01,($C49*s_TR)/up_out!F49,1-EXP(-(($C49*s_TR)/up_out!F49))),".")</f>
        <v>0.99999999991141908</v>
      </c>
      <c r="X49" s="103">
        <f>IFERROR(IF((($C49*s_TR)/up_out!G49)&lt;0.01,($C49*s_TR)/up_out!G49,1-EXP(-(($C49*s_TR)/up_out!G49))),".")</f>
        <v>1</v>
      </c>
      <c r="Y49" s="103">
        <f>IFERROR(IF((($C49*s_TR)/up_out!H49)&lt;0.01,($C49*s_TR)/up_out!H49,1-EXP(-(($C49*s_TR)/up_out!H49))),".")</f>
        <v>1</v>
      </c>
      <c r="Z49" s="103">
        <f>IFERROR(IF((($C49*s_TR)/up_out!I49)&lt;0.01,($C49*s_TR)/up_out!I49,1-EXP(-(($C49*s_TR)/up_out!I49))),".")</f>
        <v>1</v>
      </c>
      <c r="AA49" s="103">
        <f>IFERROR(IF((($C49*s_TR)/up_out!J49)&lt;0.01,($C49*s_TR)/up_out!J49,1-EXP(-(($C49*s_TR)/up_out!J49))),".")</f>
        <v>1</v>
      </c>
      <c r="AB49" s="103">
        <f>IFERROR(IF((($C49*s_TR)/up_out!K49)&lt;0.01,($C49*s_TR)/up_out!K49,1-EXP(-(($C49*s_TR)/up_out!K49))),".")</f>
        <v>1</v>
      </c>
      <c r="AC49" s="103">
        <f>IFERROR(IF((($C49*s_TR)/up_out!L49)&lt;0.01,($C49*s_TR)/up_out!L49,1-EXP(-(($C49*s_TR)/up_out!L49))),".")</f>
        <v>1</v>
      </c>
      <c r="AD49" s="103">
        <f>IFERROR(IF((($C49*s_TR)/up_out!M49)&lt;0.01,($C49*s_TR)/up_out!M49,1-EXP(-(($C49*s_TR)/up_out!M49))),".")</f>
        <v>1</v>
      </c>
      <c r="AE49" s="103">
        <f>IFERROR(IF((($C49*s_TR)/up_out!N49)&lt;0.01,($C49*s_TR)/up_out!N49,1-EXP(-(($C49*s_TR)/up_out!N49))),".")</f>
        <v>1</v>
      </c>
      <c r="AF49" s="103">
        <f>IFERROR(IF((($C49*s_TR)/up_out!O49)&lt;0.01,($C49*s_TR)/up_out!O49,1-EXP(-(($C49*s_TR)/up_out!O49))),".")</f>
        <v>1</v>
      </c>
      <c r="AG49" s="103">
        <f>IFERROR(IF((($C49*s_TR)/up_out!P49)&lt;0.01,($C49*s_TR)/up_out!P49,1-EXP(-(($C49*s_TR)/up_out!P49))),".")</f>
        <v>1</v>
      </c>
      <c r="AH49" s="103">
        <f>IFERROR(IF((($C49*s_TR)/up_out!Q49)&lt;0.01,($C49*s_TR)/up_out!Q49,1-EXP(-(($C49*s_TR)/up_out!Q49))),".")</f>
        <v>1</v>
      </c>
      <c r="AI49" s="103">
        <f>IFERROR(IF((($C49*s_TR)/up_out!R49)&lt;0.01,($C49*s_TR)/up_out!R49,1-EXP(-(($C49*s_TR)/up_out!R49))),".")</f>
        <v>1</v>
      </c>
    </row>
    <row r="50" spans="1:35">
      <c r="A50" s="101" t="s">
        <v>319</v>
      </c>
      <c r="B50" s="106">
        <v>1</v>
      </c>
      <c r="C50" s="89">
        <v>5</v>
      </c>
      <c r="D50" s="103">
        <f>IFERROR((($C50*s_TR)/up_out!C50),0)</f>
        <v>3680656.695151513</v>
      </c>
      <c r="E50" s="103">
        <f>IFERROR((($C50*s_TR)/up_out!D50),0)</f>
        <v>104576170.04292522</v>
      </c>
      <c r="F50" s="103">
        <f>IFERROR((($C50*s_TR)/up_out!E50),0)</f>
        <v>293601.01658469799</v>
      </c>
      <c r="G50" s="103">
        <f>IFERROR((($C50*s_TR)/up_out!F50),0)</f>
        <v>21.983667169034323</v>
      </c>
      <c r="H50" s="103">
        <f>IFERROR((($C50*s_TR)/up_out!G50),0)</f>
        <v>3974279.6954033799</v>
      </c>
      <c r="I50" s="103">
        <f>IFERROR((($C50*s_TR)/up_out!H50),0)</f>
        <v>108256848.72174388</v>
      </c>
      <c r="J50" s="103">
        <f>IFERROR((($C50*s_TR)/up_out!I50),0)</f>
        <v>125.44520547945206</v>
      </c>
      <c r="K50" s="103">
        <f>IFERROR((($C50*s_TR)/up_out!J50),0)</f>
        <v>125.44520547945206</v>
      </c>
      <c r="L50" s="103">
        <f>IFERROR((($C50*s_TR)/up_out!K50),0)</f>
        <v>125.44520547945206</v>
      </c>
      <c r="M50" s="103">
        <f>IFERROR((($C50*s_TR)/up_out!L50),0)</f>
        <v>125.44520547945206</v>
      </c>
      <c r="N50" s="103">
        <f>IFERROR((($C50*s_TR)/up_out!M50),0)</f>
        <v>125.44520547945206</v>
      </c>
      <c r="O50" s="103">
        <f>IFERROR((($C50*s_TR)/up_out!N50),0)</f>
        <v>118.43607305936069</v>
      </c>
      <c r="P50" s="103">
        <f>IFERROR((($C50*s_TR)/up_out!O50),0)</f>
        <v>117.97254457144523</v>
      </c>
      <c r="Q50" s="103">
        <f>IFERROR((($C50*s_TR)/up_out!P50),0)</f>
        <v>117.02407420688994</v>
      </c>
      <c r="R50" s="103">
        <f>IFERROR((($C50*s_TR)/up_out!Q50),0)</f>
        <v>115.50142155595759</v>
      </c>
      <c r="S50" s="103">
        <f>IFERROR((($C50*s_TR)/up_out!R50),0)</f>
        <v>110.66398390342053</v>
      </c>
      <c r="T50" s="103">
        <f>IFERROR(IF((($C50*s_TR)/up_out!C50)&lt;0.01,($C50*s_TR)/up_out!C50,1-EXP(-(($C50*s_TR)/up_out!C50))),".")</f>
        <v>1</v>
      </c>
      <c r="U50" s="103">
        <f>IFERROR(IF((($C50*s_TR)/up_out!D50)&lt;0.01,($C50*s_TR)/up_out!D50,1-EXP(-(($C50*s_TR)/up_out!D50))),".")</f>
        <v>1</v>
      </c>
      <c r="V50" s="103">
        <f>IFERROR(IF((($C50*s_TR)/up_out!E50)&lt;0.01,($C50*s_TR)/up_out!E50,1-EXP(-(($C50*s_TR)/up_out!E50))),".")</f>
        <v>1</v>
      </c>
      <c r="W50" s="103">
        <f>IFERROR(IF((($C50*s_TR)/up_out!F50)&lt;0.01,($C50*s_TR)/up_out!F50,1-EXP(-(($C50*s_TR)/up_out!F50))),".")</f>
        <v>0.99999999971645981</v>
      </c>
      <c r="X50" s="103">
        <f>IFERROR(IF((($C50*s_TR)/up_out!G50)&lt;0.01,($C50*s_TR)/up_out!G50,1-EXP(-(($C50*s_TR)/up_out!G50))),".")</f>
        <v>1</v>
      </c>
      <c r="Y50" s="103">
        <f>IFERROR(IF((($C50*s_TR)/up_out!H50)&lt;0.01,($C50*s_TR)/up_out!H50,1-EXP(-(($C50*s_TR)/up_out!H50))),".")</f>
        <v>1</v>
      </c>
      <c r="Z50" s="103">
        <f>IFERROR(IF((($C50*s_TR)/up_out!I50)&lt;0.01,($C50*s_TR)/up_out!I50,1-EXP(-(($C50*s_TR)/up_out!I50))),".")</f>
        <v>1</v>
      </c>
      <c r="AA50" s="103">
        <f>IFERROR(IF((($C50*s_TR)/up_out!J50)&lt;0.01,($C50*s_TR)/up_out!J50,1-EXP(-(($C50*s_TR)/up_out!J50))),".")</f>
        <v>1</v>
      </c>
      <c r="AB50" s="103">
        <f>IFERROR(IF((($C50*s_TR)/up_out!K50)&lt;0.01,($C50*s_TR)/up_out!K50,1-EXP(-(($C50*s_TR)/up_out!K50))),".")</f>
        <v>1</v>
      </c>
      <c r="AC50" s="103">
        <f>IFERROR(IF((($C50*s_TR)/up_out!L50)&lt;0.01,($C50*s_TR)/up_out!L50,1-EXP(-(($C50*s_TR)/up_out!L50))),".")</f>
        <v>1</v>
      </c>
      <c r="AD50" s="103">
        <f>IFERROR(IF((($C50*s_TR)/up_out!M50)&lt;0.01,($C50*s_TR)/up_out!M50,1-EXP(-(($C50*s_TR)/up_out!M50))),".")</f>
        <v>1</v>
      </c>
      <c r="AE50" s="103">
        <f>IFERROR(IF((($C50*s_TR)/up_out!N50)&lt;0.01,($C50*s_TR)/up_out!N50,1-EXP(-(($C50*s_TR)/up_out!N50))),".")</f>
        <v>1</v>
      </c>
      <c r="AF50" s="103">
        <f>IFERROR(IF((($C50*s_TR)/up_out!O50)&lt;0.01,($C50*s_TR)/up_out!O50,1-EXP(-(($C50*s_TR)/up_out!O50))),".")</f>
        <v>1</v>
      </c>
      <c r="AG50" s="103">
        <f>IFERROR(IF((($C50*s_TR)/up_out!P50)&lt;0.01,($C50*s_TR)/up_out!P50,1-EXP(-(($C50*s_TR)/up_out!P50))),".")</f>
        <v>1</v>
      </c>
      <c r="AH50" s="103">
        <f>IFERROR(IF((($C50*s_TR)/up_out!Q50)&lt;0.01,($C50*s_TR)/up_out!Q50,1-EXP(-(($C50*s_TR)/up_out!Q50))),".")</f>
        <v>1</v>
      </c>
      <c r="AI50" s="103">
        <f>IFERROR(IF((($C50*s_TR)/up_out!R50)&lt;0.01,($C50*s_TR)/up_out!R50,1-EXP(-(($C50*s_TR)/up_out!R50))),".")</f>
        <v>1</v>
      </c>
    </row>
    <row r="51" spans="1:35">
      <c r="A51" s="101" t="s">
        <v>320</v>
      </c>
      <c r="B51" s="106">
        <v>1</v>
      </c>
      <c r="C51" s="89">
        <v>5</v>
      </c>
      <c r="D51" s="103">
        <f>IFERROR((($C51*s_TR)/up_out!C51),0)</f>
        <v>3680656.695151513</v>
      </c>
      <c r="E51" s="103">
        <f>IFERROR((($C51*s_TR)/up_out!D51),0)</f>
        <v>104576170.04292522</v>
      </c>
      <c r="F51" s="103">
        <f>IFERROR((($C51*s_TR)/up_out!E51),0)</f>
        <v>293601.01658469799</v>
      </c>
      <c r="G51" s="103">
        <f>IFERROR((($C51*s_TR)/up_out!F51),0)</f>
        <v>22.450443663719302</v>
      </c>
      <c r="H51" s="103">
        <f>IFERROR((($C51*s_TR)/up_out!G51),0)</f>
        <v>3974280.1621798747</v>
      </c>
      <c r="I51" s="103">
        <f>IFERROR((($C51*s_TR)/up_out!H51),0)</f>
        <v>108256849.18852039</v>
      </c>
      <c r="J51" s="103">
        <f>IFERROR((($C51*s_TR)/up_out!I51),0)</f>
        <v>121.80365296803652</v>
      </c>
      <c r="K51" s="103">
        <f>IFERROR((($C51*s_TR)/up_out!J51),0)</f>
        <v>121.80365296803652</v>
      </c>
      <c r="L51" s="103">
        <f>IFERROR((($C51*s_TR)/up_out!K51),0)</f>
        <v>121.80365296803652</v>
      </c>
      <c r="M51" s="103">
        <f>IFERROR((($C51*s_TR)/up_out!L51),0)</f>
        <v>121.80365296803652</v>
      </c>
      <c r="N51" s="103">
        <f>IFERROR((($C51*s_TR)/up_out!M51),0)</f>
        <v>121.80365296803652</v>
      </c>
      <c r="O51" s="103">
        <f>IFERROR((($C51*s_TR)/up_out!N51),0)</f>
        <v>113.01369863013699</v>
      </c>
      <c r="P51" s="103">
        <f>IFERROR((($C51*s_TR)/up_out!O51),0)</f>
        <v>113.01369863013699</v>
      </c>
      <c r="Q51" s="103">
        <f>IFERROR((($C51*s_TR)/up_out!P51),0)</f>
        <v>113.01369863013699</v>
      </c>
      <c r="R51" s="103">
        <f>IFERROR((($C51*s_TR)/up_out!Q51),0)</f>
        <v>113.01369863013699</v>
      </c>
      <c r="S51" s="103">
        <f>IFERROR((($C51*s_TR)/up_out!R51),0)</f>
        <v>113.01369863013699</v>
      </c>
      <c r="T51" s="103">
        <f>IFERROR(IF((($C51*s_TR)/up_out!C51)&lt;0.01,($C51*s_TR)/up_out!C51,1-EXP(-(($C51*s_TR)/up_out!C51))),".")</f>
        <v>1</v>
      </c>
      <c r="U51" s="103">
        <f>IFERROR(IF((($C51*s_TR)/up_out!D51)&lt;0.01,($C51*s_TR)/up_out!D51,1-EXP(-(($C51*s_TR)/up_out!D51))),".")</f>
        <v>1</v>
      </c>
      <c r="V51" s="103">
        <f>IFERROR(IF((($C51*s_TR)/up_out!E51)&lt;0.01,($C51*s_TR)/up_out!E51,1-EXP(-(($C51*s_TR)/up_out!E51))),".")</f>
        <v>1</v>
      </c>
      <c r="W51" s="103">
        <f>IFERROR(IF((($C51*s_TR)/up_out!F51)&lt;0.01,($C51*s_TR)/up_out!F51,1-EXP(-(($C51*s_TR)/up_out!F51))),".")</f>
        <v>0.99999999982221455</v>
      </c>
      <c r="X51" s="103">
        <f>IFERROR(IF((($C51*s_TR)/up_out!G51)&lt;0.01,($C51*s_TR)/up_out!G51,1-EXP(-(($C51*s_TR)/up_out!G51))),".")</f>
        <v>1</v>
      </c>
      <c r="Y51" s="103">
        <f>IFERROR(IF((($C51*s_TR)/up_out!H51)&lt;0.01,($C51*s_TR)/up_out!H51,1-EXP(-(($C51*s_TR)/up_out!H51))),".")</f>
        <v>1</v>
      </c>
      <c r="Z51" s="103">
        <f>IFERROR(IF((($C51*s_TR)/up_out!I51)&lt;0.01,($C51*s_TR)/up_out!I51,1-EXP(-(($C51*s_TR)/up_out!I51))),".")</f>
        <v>1</v>
      </c>
      <c r="AA51" s="103">
        <f>IFERROR(IF((($C51*s_TR)/up_out!J51)&lt;0.01,($C51*s_TR)/up_out!J51,1-EXP(-(($C51*s_TR)/up_out!J51))),".")</f>
        <v>1</v>
      </c>
      <c r="AB51" s="103">
        <f>IFERROR(IF((($C51*s_TR)/up_out!K51)&lt;0.01,($C51*s_TR)/up_out!K51,1-EXP(-(($C51*s_TR)/up_out!K51))),".")</f>
        <v>1</v>
      </c>
      <c r="AC51" s="103">
        <f>IFERROR(IF((($C51*s_TR)/up_out!L51)&lt;0.01,($C51*s_TR)/up_out!L51,1-EXP(-(($C51*s_TR)/up_out!L51))),".")</f>
        <v>1</v>
      </c>
      <c r="AD51" s="103">
        <f>IFERROR(IF((($C51*s_TR)/up_out!M51)&lt;0.01,($C51*s_TR)/up_out!M51,1-EXP(-(($C51*s_TR)/up_out!M51))),".")</f>
        <v>1</v>
      </c>
      <c r="AE51" s="103">
        <f>IFERROR(IF((($C51*s_TR)/up_out!N51)&lt;0.01,($C51*s_TR)/up_out!N51,1-EXP(-(($C51*s_TR)/up_out!N51))),".")</f>
        <v>1</v>
      </c>
      <c r="AF51" s="103">
        <f>IFERROR(IF((($C51*s_TR)/up_out!O51)&lt;0.01,($C51*s_TR)/up_out!O51,1-EXP(-(($C51*s_TR)/up_out!O51))),".")</f>
        <v>1</v>
      </c>
      <c r="AG51" s="103">
        <f>IFERROR(IF((($C51*s_TR)/up_out!P51)&lt;0.01,($C51*s_TR)/up_out!P51,1-EXP(-(($C51*s_TR)/up_out!P51))),".")</f>
        <v>1</v>
      </c>
      <c r="AH51" s="103">
        <f>IFERROR(IF((($C51*s_TR)/up_out!Q51)&lt;0.01,($C51*s_TR)/up_out!Q51,1-EXP(-(($C51*s_TR)/up_out!Q51))),".")</f>
        <v>1</v>
      </c>
      <c r="AI51" s="103">
        <f>IFERROR(IF((($C51*s_TR)/up_out!R51)&lt;0.01,($C51*s_TR)/up_out!R51,1-EXP(-(($C51*s_TR)/up_out!R51))),".")</f>
        <v>1</v>
      </c>
    </row>
    <row r="52" spans="1:35">
      <c r="A52" s="101" t="s">
        <v>321</v>
      </c>
      <c r="B52" s="106">
        <v>0.99980000000000002</v>
      </c>
      <c r="C52" s="89">
        <v>5</v>
      </c>
      <c r="D52" s="103">
        <f>IFERROR((($C52*s_TR)/up_out!C52),0)</f>
        <v>3679920.5638124831</v>
      </c>
      <c r="E52" s="103">
        <f>IFERROR((($C52*s_TR)/up_out!D52),0)</f>
        <v>104555254.80891663</v>
      </c>
      <c r="F52" s="103">
        <f>IFERROR((($C52*s_TR)/up_out!E52),0)</f>
        <v>293542.29638138105</v>
      </c>
      <c r="G52" s="103">
        <f>IFERROR((($C52*s_TR)/up_out!F52),0)</f>
        <v>22.487987195913497</v>
      </c>
      <c r="H52" s="103">
        <f>IFERROR((($C52*s_TR)/up_out!G52),0)</f>
        <v>3973485.3481810596</v>
      </c>
      <c r="I52" s="103">
        <f>IFERROR((($C52*s_TR)/up_out!H52),0)</f>
        <v>108235197.86071633</v>
      </c>
      <c r="J52" s="103">
        <f>IFERROR((($C52*s_TR)/up_out!I52),0)</f>
        <v>130.31639726027399</v>
      </c>
      <c r="K52" s="103">
        <f>IFERROR((($C52*s_TR)/up_out!J52),0)</f>
        <v>130.31639726027399</v>
      </c>
      <c r="L52" s="103">
        <f>IFERROR((($C52*s_TR)/up_out!K52),0)</f>
        <v>130.31639726027399</v>
      </c>
      <c r="M52" s="103">
        <f>IFERROR((($C52*s_TR)/up_out!L52),0)</f>
        <v>130.31639726027399</v>
      </c>
      <c r="N52" s="103">
        <f>IFERROR((($C52*s_TR)/up_out!M52),0)</f>
        <v>130.31639726027399</v>
      </c>
      <c r="O52" s="103">
        <f>IFERROR((($C52*s_TR)/up_out!N52),0)</f>
        <v>116.0506120256322</v>
      </c>
      <c r="P52" s="103">
        <f>IFERROR((($C52*s_TR)/up_out!O52),0)</f>
        <v>116.20272910693427</v>
      </c>
      <c r="Q52" s="103">
        <f>IFERROR((($C52*s_TR)/up_out!P52),0)</f>
        <v>116.71823273401827</v>
      </c>
      <c r="R52" s="103">
        <f>IFERROR((($C52*s_TR)/up_out!Q52),0)</f>
        <v>110.37556126331816</v>
      </c>
      <c r="S52" s="103">
        <f>IFERROR((($C52*s_TR)/up_out!R52),0)</f>
        <v>113.20268970293984</v>
      </c>
      <c r="T52" s="103">
        <f>IFERROR(IF((($C52*s_TR)/up_out!C52)&lt;0.01,($C52*s_TR)/up_out!C52,1-EXP(-(($C52*s_TR)/up_out!C52))),".")</f>
        <v>1</v>
      </c>
      <c r="U52" s="103">
        <f>IFERROR(IF((($C52*s_TR)/up_out!D52)&lt;0.01,($C52*s_TR)/up_out!D52,1-EXP(-(($C52*s_TR)/up_out!D52))),".")</f>
        <v>1</v>
      </c>
      <c r="V52" s="103">
        <f>IFERROR(IF((($C52*s_TR)/up_out!E52)&lt;0.01,($C52*s_TR)/up_out!E52,1-EXP(-(($C52*s_TR)/up_out!E52))),".")</f>
        <v>1</v>
      </c>
      <c r="W52" s="103">
        <f>IFERROR(IF((($C52*s_TR)/up_out!F52)&lt;0.01,($C52*s_TR)/up_out!F52,1-EXP(-(($C52*s_TR)/up_out!F52))),".")</f>
        <v>0.99999999982876553</v>
      </c>
      <c r="X52" s="103">
        <f>IFERROR(IF((($C52*s_TR)/up_out!G52)&lt;0.01,($C52*s_TR)/up_out!G52,1-EXP(-(($C52*s_TR)/up_out!G52))),".")</f>
        <v>1</v>
      </c>
      <c r="Y52" s="103">
        <f>IFERROR(IF((($C52*s_TR)/up_out!H52)&lt;0.01,($C52*s_TR)/up_out!H52,1-EXP(-(($C52*s_TR)/up_out!H52))),".")</f>
        <v>1</v>
      </c>
      <c r="Z52" s="103">
        <f>IFERROR(IF((($C52*s_TR)/up_out!I52)&lt;0.01,($C52*s_TR)/up_out!I52,1-EXP(-(($C52*s_TR)/up_out!I52))),".")</f>
        <v>1</v>
      </c>
      <c r="AA52" s="103">
        <f>IFERROR(IF((($C52*s_TR)/up_out!J52)&lt;0.01,($C52*s_TR)/up_out!J52,1-EXP(-(($C52*s_TR)/up_out!J52))),".")</f>
        <v>1</v>
      </c>
      <c r="AB52" s="103">
        <f>IFERROR(IF((($C52*s_TR)/up_out!K52)&lt;0.01,($C52*s_TR)/up_out!K52,1-EXP(-(($C52*s_TR)/up_out!K52))),".")</f>
        <v>1</v>
      </c>
      <c r="AC52" s="103">
        <f>IFERROR(IF((($C52*s_TR)/up_out!L52)&lt;0.01,($C52*s_TR)/up_out!L52,1-EXP(-(($C52*s_TR)/up_out!L52))),".")</f>
        <v>1</v>
      </c>
      <c r="AD52" s="103">
        <f>IFERROR(IF((($C52*s_TR)/up_out!M52)&lt;0.01,($C52*s_TR)/up_out!M52,1-EXP(-(($C52*s_TR)/up_out!M52))),".")</f>
        <v>1</v>
      </c>
      <c r="AE52" s="103">
        <f>IFERROR(IF((($C52*s_TR)/up_out!N52)&lt;0.01,($C52*s_TR)/up_out!N52,1-EXP(-(($C52*s_TR)/up_out!N52))),".")</f>
        <v>1</v>
      </c>
      <c r="AF52" s="103">
        <f>IFERROR(IF((($C52*s_TR)/up_out!O52)&lt;0.01,($C52*s_TR)/up_out!O52,1-EXP(-(($C52*s_TR)/up_out!O52))),".")</f>
        <v>1</v>
      </c>
      <c r="AG52" s="103">
        <f>IFERROR(IF((($C52*s_TR)/up_out!P52)&lt;0.01,($C52*s_TR)/up_out!P52,1-EXP(-(($C52*s_TR)/up_out!P52))),".")</f>
        <v>1</v>
      </c>
      <c r="AH52" s="103">
        <f>IFERROR(IF((($C52*s_TR)/up_out!Q52)&lt;0.01,($C52*s_TR)/up_out!Q52,1-EXP(-(($C52*s_TR)/up_out!Q52))),".")</f>
        <v>1</v>
      </c>
      <c r="AI52" s="103">
        <f>IFERROR(IF((($C52*s_TR)/up_out!R52)&lt;0.01,($C52*s_TR)/up_out!R52,1-EXP(-(($C52*s_TR)/up_out!R52))),".")</f>
        <v>1</v>
      </c>
    </row>
    <row r="53" spans="1:35">
      <c r="A53" s="101" t="s">
        <v>322</v>
      </c>
      <c r="B53" s="106">
        <v>2.0000000000000001E-4</v>
      </c>
      <c r="C53" s="89">
        <v>5</v>
      </c>
      <c r="D53" s="103">
        <f>IFERROR((($C53*s_TR)/up_out!C53),0)</f>
        <v>736.13133903030268</v>
      </c>
      <c r="E53" s="103">
        <f>IFERROR((($C53*s_TR)/up_out!D53),0)</f>
        <v>20915.234008585045</v>
      </c>
      <c r="F53" s="103">
        <f>IFERROR((($C53*s_TR)/up_out!E53),0)</f>
        <v>58.720203316939603</v>
      </c>
      <c r="G53" s="103">
        <f>IFERROR((($C53*s_TR)/up_out!F53),0)</f>
        <v>4.490088732743861E-3</v>
      </c>
      <c r="H53" s="103">
        <f>IFERROR((($C53*s_TR)/up_out!G53),0)</f>
        <v>794.85603243597495</v>
      </c>
      <c r="I53" s="103">
        <f>IFERROR((($C53*s_TR)/up_out!H53),0)</f>
        <v>21651.369837704082</v>
      </c>
      <c r="J53" s="103">
        <f>IFERROR((($C53*s_TR)/up_out!I53),0)</f>
        <v>3.0036529680365288E-2</v>
      </c>
      <c r="K53" s="103">
        <f>IFERROR((($C53*s_TR)/up_out!J53),0)</f>
        <v>3.0036529680365288E-2</v>
      </c>
      <c r="L53" s="103">
        <f>IFERROR((($C53*s_TR)/up_out!K53),0)</f>
        <v>3.0036529680365288E-2</v>
      </c>
      <c r="M53" s="103">
        <f>IFERROR((($C53*s_TR)/up_out!L53),0)</f>
        <v>3.0036529680365288E-2</v>
      </c>
      <c r="N53" s="103">
        <f>IFERROR((($C53*s_TR)/up_out!M53),0)</f>
        <v>3.0036529680365288E-2</v>
      </c>
      <c r="O53" s="103">
        <f>IFERROR((($C53*s_TR)/up_out!N53),0)</f>
        <v>2.2602739726027398E-2</v>
      </c>
      <c r="P53" s="103">
        <f>IFERROR((($C53*s_TR)/up_out!O53),0)</f>
        <v>2.2602739726027398E-2</v>
      </c>
      <c r="Q53" s="103">
        <f>IFERROR((($C53*s_TR)/up_out!P53),0)</f>
        <v>2.2602739726027398E-2</v>
      </c>
      <c r="R53" s="103">
        <f>IFERROR((($C53*s_TR)/up_out!Q53),0)</f>
        <v>2.2602739726027398E-2</v>
      </c>
      <c r="S53" s="103">
        <f>IFERROR((($C53*s_TR)/up_out!R53),0)</f>
        <v>2.2602739726027398E-2</v>
      </c>
      <c r="T53" s="103">
        <f>IFERROR(IF((($C53*s_TR)/up_out!C53)&lt;0.01,($C53*s_TR)/up_out!C53,1-EXP(-(($C53*s_TR)/up_out!C53))),".")</f>
        <v>1</v>
      </c>
      <c r="U53" s="103">
        <f>IFERROR(IF((($C53*s_TR)/up_out!D53)&lt;0.01,($C53*s_TR)/up_out!D53,1-EXP(-(($C53*s_TR)/up_out!D53))),".")</f>
        <v>1</v>
      </c>
      <c r="V53" s="103">
        <f>IFERROR(IF((($C53*s_TR)/up_out!E53)&lt;0.01,($C53*s_TR)/up_out!E53,1-EXP(-(($C53*s_TR)/up_out!E53))),".")</f>
        <v>1</v>
      </c>
      <c r="W53" s="103">
        <f>IFERROR(IF((($C53*s_TR)/up_out!F53)&lt;0.01,($C53*s_TR)/up_out!F53,1-EXP(-(($C53*s_TR)/up_out!F53))),".")</f>
        <v>4.490088732743861E-3</v>
      </c>
      <c r="X53" s="103">
        <f>IFERROR(IF((($C53*s_TR)/up_out!G53)&lt;0.01,($C53*s_TR)/up_out!G53,1-EXP(-(($C53*s_TR)/up_out!G53))),".")</f>
        <v>1</v>
      </c>
      <c r="Y53" s="103">
        <f>IFERROR(IF((($C53*s_TR)/up_out!H53)&lt;0.01,($C53*s_TR)/up_out!H53,1-EXP(-(($C53*s_TR)/up_out!H53))),".")</f>
        <v>1</v>
      </c>
      <c r="Z53" s="103">
        <f>IFERROR(IF((($C53*s_TR)/up_out!I53)&lt;0.01,($C53*s_TR)/up_out!I53,1-EXP(-(($C53*s_TR)/up_out!I53))),".")</f>
        <v>2.9589915869162375E-2</v>
      </c>
      <c r="AA53" s="103">
        <f>IFERROR(IF((($C53*s_TR)/up_out!J53)&lt;0.01,($C53*s_TR)/up_out!J53,1-EXP(-(($C53*s_TR)/up_out!J53))),".")</f>
        <v>2.9589915869162375E-2</v>
      </c>
      <c r="AB53" s="103">
        <f>IFERROR(IF((($C53*s_TR)/up_out!K53)&lt;0.01,($C53*s_TR)/up_out!K53,1-EXP(-(($C53*s_TR)/up_out!K53))),".")</f>
        <v>2.9589915869162375E-2</v>
      </c>
      <c r="AC53" s="103">
        <f>IFERROR(IF((($C53*s_TR)/up_out!L53)&lt;0.01,($C53*s_TR)/up_out!L53,1-EXP(-(($C53*s_TR)/up_out!L53))),".")</f>
        <v>2.9589915869162375E-2</v>
      </c>
      <c r="AD53" s="103">
        <f>IFERROR(IF((($C53*s_TR)/up_out!M53)&lt;0.01,($C53*s_TR)/up_out!M53,1-EXP(-(($C53*s_TR)/up_out!M53))),".")</f>
        <v>2.9589915869162375E-2</v>
      </c>
      <c r="AE53" s="103">
        <f>IFERROR(IF((($C53*s_TR)/up_out!N53)&lt;0.01,($C53*s_TR)/up_out!N53,1-EXP(-(($C53*s_TR)/up_out!N53))),".")</f>
        <v>2.2349211540769742E-2</v>
      </c>
      <c r="AF53" s="103">
        <f>IFERROR(IF((($C53*s_TR)/up_out!O53)&lt;0.01,($C53*s_TR)/up_out!O53,1-EXP(-(($C53*s_TR)/up_out!O53))),".")</f>
        <v>2.2349211540769742E-2</v>
      </c>
      <c r="AG53" s="103">
        <f>IFERROR(IF((($C53*s_TR)/up_out!P53)&lt;0.01,($C53*s_TR)/up_out!P53,1-EXP(-(($C53*s_TR)/up_out!P53))),".")</f>
        <v>2.2349211540769742E-2</v>
      </c>
      <c r="AH53" s="103">
        <f>IFERROR(IF((($C53*s_TR)/up_out!Q53)&lt;0.01,($C53*s_TR)/up_out!Q53,1-EXP(-(($C53*s_TR)/up_out!Q53))),".")</f>
        <v>2.2349211540769742E-2</v>
      </c>
      <c r="AI53" s="103">
        <f>IFERROR(IF((($C53*s_TR)/up_out!R53)&lt;0.01,($C53*s_TR)/up_out!R53,1-EXP(-(($C53*s_TR)/up_out!R53))),".")</f>
        <v>2.2349211540769742E-2</v>
      </c>
    </row>
    <row r="54" spans="1:35">
      <c r="A54" s="101" t="s">
        <v>323</v>
      </c>
      <c r="B54" s="106">
        <v>0.99999979999999999</v>
      </c>
      <c r="C54" s="89">
        <v>5</v>
      </c>
      <c r="D54" s="103">
        <f>IFERROR((($C54*s_TR)/up_out!C54),0)</f>
        <v>3680655.9590201741</v>
      </c>
      <c r="E54" s="103">
        <f>IFERROR((($C54*s_TR)/up_out!D54),0)</f>
        <v>104576149.12769122</v>
      </c>
      <c r="F54" s="103">
        <f>IFERROR((($C54*s_TR)/up_out!E54),0)</f>
        <v>293600.9578644947</v>
      </c>
      <c r="G54" s="103">
        <f>IFERROR((($C54*s_TR)/up_out!F54),0)</f>
        <v>21.598660993601218</v>
      </c>
      <c r="H54" s="103">
        <f>IFERROR((($C54*s_TR)/up_out!G54),0)</f>
        <v>3974278.515545662</v>
      </c>
      <c r="I54" s="103">
        <f>IFERROR((($C54*s_TR)/up_out!H54),0)</f>
        <v>108256826.6853724</v>
      </c>
      <c r="J54" s="103">
        <f>IFERROR((($C54*s_TR)/up_out!I54),0)</f>
        <v>118.6643598287671</v>
      </c>
      <c r="K54" s="103">
        <f>IFERROR((($C54*s_TR)/up_out!J54),0)</f>
        <v>118.6643598287671</v>
      </c>
      <c r="L54" s="103">
        <f>IFERROR((($C54*s_TR)/up_out!K54),0)</f>
        <v>118.6643598287671</v>
      </c>
      <c r="M54" s="103">
        <f>IFERROR((($C54*s_TR)/up_out!L54),0)</f>
        <v>118.6643598287671</v>
      </c>
      <c r="N54" s="103">
        <f>IFERROR((($C54*s_TR)/up_out!M54),0)</f>
        <v>118.6643598287671</v>
      </c>
      <c r="O54" s="103">
        <f>IFERROR((($C54*s_TR)/up_out!N54),0)</f>
        <v>118.33324387114604</v>
      </c>
      <c r="P54" s="103">
        <f>IFERROR((($C54*s_TR)/up_out!O54),0)</f>
        <v>117.35584218836674</v>
      </c>
      <c r="Q54" s="103">
        <f>IFERROR((($C54*s_TR)/up_out!P54),0)</f>
        <v>118.60534738023364</v>
      </c>
      <c r="R54" s="103">
        <f>IFERROR((($C54*s_TR)/up_out!Q54),0)</f>
        <v>117.72257919520548</v>
      </c>
      <c r="S54" s="103">
        <f>IFERROR((($C54*s_TR)/up_out!R54),0)</f>
        <v>108.72589428110031</v>
      </c>
      <c r="T54" s="103">
        <f>IFERROR(IF((($C54*s_TR)/up_out!C54)&lt;0.01,($C54*s_TR)/up_out!C54,1-EXP(-(($C54*s_TR)/up_out!C54))),".")</f>
        <v>1</v>
      </c>
      <c r="U54" s="103">
        <f>IFERROR(IF((($C54*s_TR)/up_out!D54)&lt;0.01,($C54*s_TR)/up_out!D54,1-EXP(-(($C54*s_TR)/up_out!D54))),".")</f>
        <v>1</v>
      </c>
      <c r="V54" s="103">
        <f>IFERROR(IF((($C54*s_TR)/up_out!E54)&lt;0.01,($C54*s_TR)/up_out!E54,1-EXP(-(($C54*s_TR)/up_out!E54))),".")</f>
        <v>1</v>
      </c>
      <c r="W54" s="103">
        <f>IFERROR(IF((($C54*s_TR)/up_out!F54)&lt;0.01,($C54*s_TR)/up_out!F54,1-EXP(-(($C54*s_TR)/up_out!F54))),".")</f>
        <v>0.99999999958330266</v>
      </c>
      <c r="X54" s="103">
        <f>IFERROR(IF((($C54*s_TR)/up_out!G54)&lt;0.01,($C54*s_TR)/up_out!G54,1-EXP(-(($C54*s_TR)/up_out!G54))),".")</f>
        <v>1</v>
      </c>
      <c r="Y54" s="103">
        <f>IFERROR(IF((($C54*s_TR)/up_out!H54)&lt;0.01,($C54*s_TR)/up_out!H54,1-EXP(-(($C54*s_TR)/up_out!H54))),".")</f>
        <v>1</v>
      </c>
      <c r="Z54" s="103">
        <f>IFERROR(IF((($C54*s_TR)/up_out!I54)&lt;0.01,($C54*s_TR)/up_out!I54,1-EXP(-(($C54*s_TR)/up_out!I54))),".")</f>
        <v>1</v>
      </c>
      <c r="AA54" s="103">
        <f>IFERROR(IF((($C54*s_TR)/up_out!J54)&lt;0.01,($C54*s_TR)/up_out!J54,1-EXP(-(($C54*s_TR)/up_out!J54))),".")</f>
        <v>1</v>
      </c>
      <c r="AB54" s="103">
        <f>IFERROR(IF((($C54*s_TR)/up_out!K54)&lt;0.01,($C54*s_TR)/up_out!K54,1-EXP(-(($C54*s_TR)/up_out!K54))),".")</f>
        <v>1</v>
      </c>
      <c r="AC54" s="103">
        <f>IFERROR(IF((($C54*s_TR)/up_out!L54)&lt;0.01,($C54*s_TR)/up_out!L54,1-EXP(-(($C54*s_TR)/up_out!L54))),".")</f>
        <v>1</v>
      </c>
      <c r="AD54" s="103">
        <f>IFERROR(IF((($C54*s_TR)/up_out!M54)&lt;0.01,($C54*s_TR)/up_out!M54,1-EXP(-(($C54*s_TR)/up_out!M54))),".")</f>
        <v>1</v>
      </c>
      <c r="AE54" s="103">
        <f>IFERROR(IF((($C54*s_TR)/up_out!N54)&lt;0.01,($C54*s_TR)/up_out!N54,1-EXP(-(($C54*s_TR)/up_out!N54))),".")</f>
        <v>1</v>
      </c>
      <c r="AF54" s="103">
        <f>IFERROR(IF((($C54*s_TR)/up_out!O54)&lt;0.01,($C54*s_TR)/up_out!O54,1-EXP(-(($C54*s_TR)/up_out!O54))),".")</f>
        <v>1</v>
      </c>
      <c r="AG54" s="103">
        <f>IFERROR(IF((($C54*s_TR)/up_out!P54)&lt;0.01,($C54*s_TR)/up_out!P54,1-EXP(-(($C54*s_TR)/up_out!P54))),".")</f>
        <v>1</v>
      </c>
      <c r="AH54" s="103">
        <f>IFERROR(IF((($C54*s_TR)/up_out!Q54)&lt;0.01,($C54*s_TR)/up_out!Q54,1-EXP(-(($C54*s_TR)/up_out!Q54))),".")</f>
        <v>1</v>
      </c>
      <c r="AI54" s="103">
        <f>IFERROR(IF((($C54*s_TR)/up_out!R54)&lt;0.01,($C54*s_TR)/up_out!R54,1-EXP(-(($C54*s_TR)/up_out!R54))),".")</f>
        <v>1</v>
      </c>
    </row>
    <row r="55" spans="1:35">
      <c r="A55" s="101" t="s">
        <v>324</v>
      </c>
      <c r="B55" s="106">
        <v>1.9999999999999999E-7</v>
      </c>
      <c r="C55" s="89">
        <v>5</v>
      </c>
      <c r="D55" s="103">
        <f>IFERROR((($C55*s_TR)/up_out!C55),0)</f>
        <v>0.73613133903030259</v>
      </c>
      <c r="E55" s="103">
        <f>IFERROR((($C55*s_TR)/up_out!D55),0)</f>
        <v>20.915234008585042</v>
      </c>
      <c r="F55" s="103">
        <f>IFERROR((($C55*s_TR)/up_out!E55),0)</f>
        <v>5.8720203316939598E-2</v>
      </c>
      <c r="G55" s="103">
        <f>IFERROR((($C55*s_TR)/up_out!F55),0)</f>
        <v>4.4206218184538706E-6</v>
      </c>
      <c r="H55" s="103">
        <f>IFERROR((($C55*s_TR)/up_out!G55),0)</f>
        <v>0.79485596296906058</v>
      </c>
      <c r="I55" s="103">
        <f>IFERROR((($C55*s_TR)/up_out!H55),0)</f>
        <v>21.651369768237164</v>
      </c>
      <c r="J55" s="103">
        <f>IFERROR((($C55*s_TR)/up_out!I55),0)</f>
        <v>2.4837899543378997E-5</v>
      </c>
      <c r="K55" s="103">
        <f>IFERROR((($C55*s_TR)/up_out!J55),0)</f>
        <v>2.4837899543378997E-5</v>
      </c>
      <c r="L55" s="103">
        <f>IFERROR((($C55*s_TR)/up_out!K55),0)</f>
        <v>2.4837899543378997E-5</v>
      </c>
      <c r="M55" s="103">
        <f>IFERROR((($C55*s_TR)/up_out!L55),0)</f>
        <v>2.4837899543378997E-5</v>
      </c>
      <c r="N55" s="103">
        <f>IFERROR((($C55*s_TR)/up_out!M55),0)</f>
        <v>2.4837899543378997E-5</v>
      </c>
      <c r="O55" s="103">
        <f>IFERROR((($C55*s_TR)/up_out!N55),0)</f>
        <v>2.2939465829953314E-5</v>
      </c>
      <c r="P55" s="103">
        <f>IFERROR((($C55*s_TR)/up_out!O55),0)</f>
        <v>2.3453715234537141E-5</v>
      </c>
      <c r="Q55" s="103">
        <f>IFERROR((($C55*s_TR)/up_out!P55),0)</f>
        <v>2.3083361025981868E-5</v>
      </c>
      <c r="R55" s="103">
        <f>IFERROR((($C55*s_TR)/up_out!Q55),0)</f>
        <v>2.3984018264840181E-5</v>
      </c>
      <c r="S55" s="103">
        <f>IFERROR((($C55*s_TR)/up_out!R55),0)</f>
        <v>2.2253048956707715E-5</v>
      </c>
      <c r="T55" s="103">
        <f>IFERROR(IF((($C55*s_TR)/up_out!C55)&lt;0.01,($C55*s_TR)/up_out!C55,1-EXP(-(($C55*s_TR)/up_out!C55))),".")</f>
        <v>0.52103671751554592</v>
      </c>
      <c r="U55" s="103">
        <f>IFERROR(IF((($C55*s_TR)/up_out!D55)&lt;0.01,($C55*s_TR)/up_out!D55,1-EXP(-(($C55*s_TR)/up_out!D55))),".")</f>
        <v>0.99999999917466686</v>
      </c>
      <c r="V55" s="103">
        <f>IFERROR(IF((($C55*s_TR)/up_out!E55)&lt;0.01,($C55*s_TR)/up_out!E55,1-EXP(-(($C55*s_TR)/up_out!E55))),".")</f>
        <v>5.7029427711892011E-2</v>
      </c>
      <c r="W55" s="103">
        <f>IFERROR(IF((($C55*s_TR)/up_out!F55)&lt;0.01,($C55*s_TR)/up_out!F55,1-EXP(-(($C55*s_TR)/up_out!F55))),".")</f>
        <v>4.4206218184538706E-6</v>
      </c>
      <c r="X55" s="103">
        <f>IFERROR(IF((($C55*s_TR)/up_out!G55)&lt;0.01,($C55*s_TR)/up_out!G55,1-EXP(-(($C55*s_TR)/up_out!G55))),".")</f>
        <v>0.54835371597247407</v>
      </c>
      <c r="Y55" s="103">
        <f>IFERROR(IF((($C55*s_TR)/up_out!H55)&lt;0.01,($C55*s_TR)/up_out!H55,1-EXP(-(($C55*s_TR)/up_out!H55))),".")</f>
        <v>0.99999999960469743</v>
      </c>
      <c r="Z55" s="103">
        <f>IFERROR(IF((($C55*s_TR)/up_out!I55)&lt;0.01,($C55*s_TR)/up_out!I55,1-EXP(-(($C55*s_TR)/up_out!I55))),".")</f>
        <v>2.4837899543378997E-5</v>
      </c>
      <c r="AA55" s="103">
        <f>IFERROR(IF((($C55*s_TR)/up_out!J55)&lt;0.01,($C55*s_TR)/up_out!J55,1-EXP(-(($C55*s_TR)/up_out!J55))),".")</f>
        <v>2.4837899543378997E-5</v>
      </c>
      <c r="AB55" s="103">
        <f>IFERROR(IF((($C55*s_TR)/up_out!K55)&lt;0.01,($C55*s_TR)/up_out!K55,1-EXP(-(($C55*s_TR)/up_out!K55))),".")</f>
        <v>2.4837899543378997E-5</v>
      </c>
      <c r="AC55" s="103">
        <f>IFERROR(IF((($C55*s_TR)/up_out!L55)&lt;0.01,($C55*s_TR)/up_out!L55,1-EXP(-(($C55*s_TR)/up_out!L55))),".")</f>
        <v>2.4837899543378997E-5</v>
      </c>
      <c r="AD55" s="103">
        <f>IFERROR(IF((($C55*s_TR)/up_out!M55)&lt;0.01,($C55*s_TR)/up_out!M55,1-EXP(-(($C55*s_TR)/up_out!M55))),".")</f>
        <v>2.4837899543378997E-5</v>
      </c>
      <c r="AE55" s="103">
        <f>IFERROR(IF((($C55*s_TR)/up_out!N55)&lt;0.01,($C55*s_TR)/up_out!N55,1-EXP(-(($C55*s_TR)/up_out!N55))),".")</f>
        <v>2.2939465829953314E-5</v>
      </c>
      <c r="AF55" s="103">
        <f>IFERROR(IF((($C55*s_TR)/up_out!O55)&lt;0.01,($C55*s_TR)/up_out!O55,1-EXP(-(($C55*s_TR)/up_out!O55))),".")</f>
        <v>2.3453715234537141E-5</v>
      </c>
      <c r="AG55" s="103">
        <f>IFERROR(IF((($C55*s_TR)/up_out!P55)&lt;0.01,($C55*s_TR)/up_out!P55,1-EXP(-(($C55*s_TR)/up_out!P55))),".")</f>
        <v>2.3083361025981868E-5</v>
      </c>
      <c r="AH55" s="103">
        <f>IFERROR(IF((($C55*s_TR)/up_out!Q55)&lt;0.01,($C55*s_TR)/up_out!Q55,1-EXP(-(($C55*s_TR)/up_out!Q55))),".")</f>
        <v>2.3984018264840181E-5</v>
      </c>
      <c r="AI55" s="103">
        <f>IFERROR(IF((($C55*s_TR)/up_out!R55)&lt;0.01,($C55*s_TR)/up_out!R55,1-EXP(-(($C55*s_TR)/up_out!R55))),".")</f>
        <v>2.2253048956707715E-5</v>
      </c>
    </row>
    <row r="56" spans="1:35">
      <c r="A56" s="101" t="s">
        <v>325</v>
      </c>
      <c r="B56" s="106">
        <v>0.99979000004200003</v>
      </c>
      <c r="C56" s="89">
        <v>5</v>
      </c>
      <c r="D56" s="103">
        <f>IFERROR((($C56*s_TR)/up_out!C56),0)</f>
        <v>3679883.7574001192</v>
      </c>
      <c r="E56" s="103">
        <f>IFERROR((($C56*s_TR)/up_out!D56),0)</f>
        <v>104554209.05160841</v>
      </c>
      <c r="F56" s="103">
        <f>IFERROR((($C56*s_TR)/up_out!E56),0)</f>
        <v>293539.3603835465</v>
      </c>
      <c r="G56" s="103">
        <f>IFERROR((($C56*s_TR)/up_out!F56),0)</f>
        <v>21.92718087512171</v>
      </c>
      <c r="H56" s="103">
        <f>IFERROR((($C56*s_TR)/up_out!G56),0)</f>
        <v>3973445.0449645412</v>
      </c>
      <c r="I56" s="103">
        <f>IFERROR((($C56*s_TR)/up_out!H56),0)</f>
        <v>108234114.7361894</v>
      </c>
      <c r="J56" s="103">
        <f>IFERROR((($C56*s_TR)/up_out!I56),0)</f>
        <v>122.02916301882489</v>
      </c>
      <c r="K56" s="103">
        <f>IFERROR((($C56*s_TR)/up_out!J56),0)</f>
        <v>122.02916301882489</v>
      </c>
      <c r="L56" s="103">
        <f>IFERROR((($C56*s_TR)/up_out!K56),0)</f>
        <v>122.02916301882489</v>
      </c>
      <c r="M56" s="103">
        <f>IFERROR((($C56*s_TR)/up_out!L56),0)</f>
        <v>122.02916301882489</v>
      </c>
      <c r="N56" s="103">
        <f>IFERROR((($C56*s_TR)/up_out!M56),0)</f>
        <v>122.02916301882489</v>
      </c>
      <c r="O56" s="103">
        <f>IFERROR((($C56*s_TR)/up_out!N56),0)</f>
        <v>117.13163689707331</v>
      </c>
      <c r="P56" s="103">
        <f>IFERROR((($C56*s_TR)/up_out!O56),0)</f>
        <v>117.55167245027128</v>
      </c>
      <c r="Q56" s="103">
        <f>IFERROR((($C56*s_TR)/up_out!P56),0)</f>
        <v>116.87509956230269</v>
      </c>
      <c r="R56" s="103">
        <f>IFERROR((($C56*s_TR)/up_out!Q56),0)</f>
        <v>118.56971715363642</v>
      </c>
      <c r="S56" s="103">
        <f>IFERROR((($C56*s_TR)/up_out!R56),0)</f>
        <v>110.37963651623325</v>
      </c>
      <c r="T56" s="103">
        <f>IFERROR(IF((($C56*s_TR)/up_out!C56)&lt;0.01,($C56*s_TR)/up_out!C56,1-EXP(-(($C56*s_TR)/up_out!C56))),".")</f>
        <v>1</v>
      </c>
      <c r="U56" s="103">
        <f>IFERROR(IF((($C56*s_TR)/up_out!D56)&lt;0.01,($C56*s_TR)/up_out!D56,1-EXP(-(($C56*s_TR)/up_out!D56))),".")</f>
        <v>1</v>
      </c>
      <c r="V56" s="103">
        <f>IFERROR(IF((($C56*s_TR)/up_out!E56)&lt;0.01,($C56*s_TR)/up_out!E56,1-EXP(-(($C56*s_TR)/up_out!E56))),".")</f>
        <v>1</v>
      </c>
      <c r="W56" s="103">
        <f>IFERROR(IF((($C56*s_TR)/up_out!F56)&lt;0.01,($C56*s_TR)/up_out!F56,1-EXP(-(($C56*s_TR)/up_out!F56))),".")</f>
        <v>0.99999999969998266</v>
      </c>
      <c r="X56" s="103">
        <f>IFERROR(IF((($C56*s_TR)/up_out!G56)&lt;0.01,($C56*s_TR)/up_out!G56,1-EXP(-(($C56*s_TR)/up_out!G56))),".")</f>
        <v>1</v>
      </c>
      <c r="Y56" s="103">
        <f>IFERROR(IF((($C56*s_TR)/up_out!H56)&lt;0.01,($C56*s_TR)/up_out!H56,1-EXP(-(($C56*s_TR)/up_out!H56))),".")</f>
        <v>1</v>
      </c>
      <c r="Z56" s="103">
        <f>IFERROR(IF((($C56*s_TR)/up_out!I56)&lt;0.01,($C56*s_TR)/up_out!I56,1-EXP(-(($C56*s_TR)/up_out!I56))),".")</f>
        <v>1</v>
      </c>
      <c r="AA56" s="103">
        <f>IFERROR(IF((($C56*s_TR)/up_out!J56)&lt;0.01,($C56*s_TR)/up_out!J56,1-EXP(-(($C56*s_TR)/up_out!J56))),".")</f>
        <v>1</v>
      </c>
      <c r="AB56" s="103">
        <f>IFERROR(IF((($C56*s_TR)/up_out!K56)&lt;0.01,($C56*s_TR)/up_out!K56,1-EXP(-(($C56*s_TR)/up_out!K56))),".")</f>
        <v>1</v>
      </c>
      <c r="AC56" s="103">
        <f>IFERROR(IF((($C56*s_TR)/up_out!L56)&lt;0.01,($C56*s_TR)/up_out!L56,1-EXP(-(($C56*s_TR)/up_out!L56))),".")</f>
        <v>1</v>
      </c>
      <c r="AD56" s="103">
        <f>IFERROR(IF((($C56*s_TR)/up_out!M56)&lt;0.01,($C56*s_TR)/up_out!M56,1-EXP(-(($C56*s_TR)/up_out!M56))),".")</f>
        <v>1</v>
      </c>
      <c r="AE56" s="103">
        <f>IFERROR(IF((($C56*s_TR)/up_out!N56)&lt;0.01,($C56*s_TR)/up_out!N56,1-EXP(-(($C56*s_TR)/up_out!N56))),".")</f>
        <v>1</v>
      </c>
      <c r="AF56" s="103">
        <f>IFERROR(IF((($C56*s_TR)/up_out!O56)&lt;0.01,($C56*s_TR)/up_out!O56,1-EXP(-(($C56*s_TR)/up_out!O56))),".")</f>
        <v>1</v>
      </c>
      <c r="AG56" s="103">
        <f>IFERROR(IF((($C56*s_TR)/up_out!P56)&lt;0.01,($C56*s_TR)/up_out!P56,1-EXP(-(($C56*s_TR)/up_out!P56))),".")</f>
        <v>1</v>
      </c>
      <c r="AH56" s="103">
        <f>IFERROR(IF((($C56*s_TR)/up_out!Q56)&lt;0.01,($C56*s_TR)/up_out!Q56,1-EXP(-(($C56*s_TR)/up_out!Q56))),".")</f>
        <v>1</v>
      </c>
      <c r="AI56" s="103">
        <f>IFERROR(IF((($C56*s_TR)/up_out!R56)&lt;0.01,($C56*s_TR)/up_out!R56,1-EXP(-(($C56*s_TR)/up_out!R56))),".")</f>
        <v>1</v>
      </c>
    </row>
    <row r="57" spans="1:35">
      <c r="A57" s="101" t="s">
        <v>326</v>
      </c>
      <c r="B57" s="106">
        <v>2.0999995799999999E-4</v>
      </c>
      <c r="C57" s="89">
        <v>5</v>
      </c>
      <c r="D57" s="103">
        <f>IFERROR((($C57*s_TR)/up_out!C57),0)</f>
        <v>772.93775139423656</v>
      </c>
      <c r="E57" s="103">
        <f>IFERROR((($C57*s_TR)/up_out!D57),0)</f>
        <v>21960.991316815154</v>
      </c>
      <c r="F57" s="103">
        <f>IFERROR((($C57*s_TR)/up_out!E57),0)</f>
        <v>61.656201151543875</v>
      </c>
      <c r="G57" s="103">
        <f>IFERROR((($C57*s_TR)/up_out!F57),0)</f>
        <v>4.5732376094432614E-3</v>
      </c>
      <c r="H57" s="103">
        <f>IFERROR((($C57*s_TR)/up_out!G57),0)</f>
        <v>834.59852578338985</v>
      </c>
      <c r="I57" s="103">
        <f>IFERROR((($C57*s_TR)/up_out!H57),0)</f>
        <v>22733.933641447002</v>
      </c>
      <c r="J57" s="103">
        <f>IFERROR((($C57*s_TR)/up_out!I57),0)</f>
        <v>0</v>
      </c>
      <c r="K57" s="103">
        <f>IFERROR((($C57*s_TR)/up_out!J57),0)</f>
        <v>0</v>
      </c>
      <c r="L57" s="103">
        <f>IFERROR((($C57*s_TR)/up_out!K57),0)</f>
        <v>0</v>
      </c>
      <c r="M57" s="103">
        <f>IFERROR((($C57*s_TR)/up_out!L57),0)</f>
        <v>0</v>
      </c>
      <c r="N57" s="103">
        <f>IFERROR((($C57*s_TR)/up_out!M57),0)</f>
        <v>0</v>
      </c>
      <c r="O57" s="103">
        <f>IFERROR((($C57*s_TR)/up_out!N57),0)</f>
        <v>2.4747097263435169E-2</v>
      </c>
      <c r="P57" s="103">
        <f>IFERROR((($C57*s_TR)/up_out!O57),0)</f>
        <v>2.4803331537366066E-2</v>
      </c>
      <c r="Q57" s="103">
        <f>IFERROR((($C57*s_TR)/up_out!P57),0)</f>
        <v>2.48691341285221E-2</v>
      </c>
      <c r="R57" s="103">
        <f>IFERROR((($C57*s_TR)/up_out!Q57),0)</f>
        <v>2.4627022314399314E-2</v>
      </c>
      <c r="S57" s="103">
        <f>IFERROR((($C57*s_TR)/up_out!R57),0)</f>
        <v>2.3021304375951297E-2</v>
      </c>
      <c r="T57" s="103">
        <f>IFERROR(IF((($C57*s_TR)/up_out!C57)&lt;0.01,($C57*s_TR)/up_out!C57,1-EXP(-(($C57*s_TR)/up_out!C57))),".")</f>
        <v>1</v>
      </c>
      <c r="U57" s="103">
        <f>IFERROR(IF((($C57*s_TR)/up_out!D57)&lt;0.01,($C57*s_TR)/up_out!D57,1-EXP(-(($C57*s_TR)/up_out!D57))),".")</f>
        <v>1</v>
      </c>
      <c r="V57" s="103">
        <f>IFERROR(IF((($C57*s_TR)/up_out!E57)&lt;0.01,($C57*s_TR)/up_out!E57,1-EXP(-(($C57*s_TR)/up_out!E57))),".")</f>
        <v>1</v>
      </c>
      <c r="W57" s="103">
        <f>IFERROR(IF((($C57*s_TR)/up_out!F57)&lt;0.01,($C57*s_TR)/up_out!F57,1-EXP(-(($C57*s_TR)/up_out!F57))),".")</f>
        <v>4.5732376094432614E-3</v>
      </c>
      <c r="X57" s="103">
        <f>IFERROR(IF((($C57*s_TR)/up_out!G57)&lt;0.01,($C57*s_TR)/up_out!G57,1-EXP(-(($C57*s_TR)/up_out!G57))),".")</f>
        <v>1</v>
      </c>
      <c r="Y57" s="103">
        <f>IFERROR(IF((($C57*s_TR)/up_out!H57)&lt;0.01,($C57*s_TR)/up_out!H57,1-EXP(-(($C57*s_TR)/up_out!H57))),".")</f>
        <v>1</v>
      </c>
      <c r="Z57" s="103" t="str">
        <f>IFERROR(IF((($C57*s_TR)/up_out!I57)&lt;0.01,($C57*s_TR)/up_out!I57,1-EXP(-(($C57*s_TR)/up_out!I57))),".")</f>
        <v>.</v>
      </c>
      <c r="AA57" s="103" t="str">
        <f>IFERROR(IF((($C57*s_TR)/up_out!J57)&lt;0.01,($C57*s_TR)/up_out!J57,1-EXP(-(($C57*s_TR)/up_out!J57))),".")</f>
        <v>.</v>
      </c>
      <c r="AB57" s="103" t="str">
        <f>IFERROR(IF((($C57*s_TR)/up_out!K57)&lt;0.01,($C57*s_TR)/up_out!K57,1-EXP(-(($C57*s_TR)/up_out!K57))),".")</f>
        <v>.</v>
      </c>
      <c r="AC57" s="103" t="str">
        <f>IFERROR(IF((($C57*s_TR)/up_out!L57)&lt;0.01,($C57*s_TR)/up_out!L57,1-EXP(-(($C57*s_TR)/up_out!L57))),".")</f>
        <v>.</v>
      </c>
      <c r="AD57" s="103" t="str">
        <f>IFERROR(IF((($C57*s_TR)/up_out!M57)&lt;0.01,($C57*s_TR)/up_out!M57,1-EXP(-(($C57*s_TR)/up_out!M57))),".")</f>
        <v>.</v>
      </c>
      <c r="AE57" s="103">
        <f>IFERROR(IF((($C57*s_TR)/up_out!N57)&lt;0.01,($C57*s_TR)/up_out!N57,1-EXP(-(($C57*s_TR)/up_out!N57))),".")</f>
        <v>2.4443398232976365E-2</v>
      </c>
      <c r="AF57" s="103">
        <f>IFERROR(IF((($C57*s_TR)/up_out!O57)&lt;0.01,($C57*s_TR)/up_out!O57,1-EXP(-(($C57*s_TR)/up_out!O57))),".")</f>
        <v>2.4498256407685992E-2</v>
      </c>
      <c r="AG57" s="103">
        <f>IFERROR(IF((($C57*s_TR)/up_out!P57)&lt;0.01,($C57*s_TR)/up_out!P57,1-EXP(-(($C57*s_TR)/up_out!P57))),".")</f>
        <v>2.4562444838185926E-2</v>
      </c>
      <c r="AH57" s="103">
        <f>IFERROR(IF((($C57*s_TR)/up_out!Q57)&lt;0.01,($C57*s_TR)/up_out!Q57,1-EXP(-(($C57*s_TR)/up_out!Q57))),".")</f>
        <v>2.4326251290671785E-2</v>
      </c>
      <c r="AI57" s="103">
        <f>IFERROR(IF((($C57*s_TR)/up_out!R57)&lt;0.01,($C57*s_TR)/up_out!R57,1-EXP(-(($C57*s_TR)/up_out!R57))),".")</f>
        <v>2.27583359723037E-2</v>
      </c>
    </row>
    <row r="58" spans="1:35">
      <c r="A58" s="101" t="s">
        <v>327</v>
      </c>
      <c r="B58" s="106">
        <v>1</v>
      </c>
      <c r="C58" s="89">
        <v>5</v>
      </c>
      <c r="D58" s="103">
        <f>IFERROR((($C58*s_TR)/up_out!C58),0)</f>
        <v>3680656.695151513</v>
      </c>
      <c r="E58" s="103">
        <f>IFERROR((($C58*s_TR)/up_out!D58),0)</f>
        <v>104576170.04292522</v>
      </c>
      <c r="F58" s="103">
        <f>IFERROR((($C58*s_TR)/up_out!E58),0)</f>
        <v>293601.01658469799</v>
      </c>
      <c r="G58" s="103">
        <f>IFERROR((($C58*s_TR)/up_out!F58),0)</f>
        <v>24.944937404132563</v>
      </c>
      <c r="H58" s="103">
        <f>IFERROR((($C58*s_TR)/up_out!G58),0)</f>
        <v>3974282.6566736144</v>
      </c>
      <c r="I58" s="103">
        <f>IFERROR((($C58*s_TR)/up_out!H58),0)</f>
        <v>108256851.68301414</v>
      </c>
      <c r="J58" s="103">
        <f>IFERROR((($C58*s_TR)/up_out!I58),0)</f>
        <v>150.5593607305936</v>
      </c>
      <c r="K58" s="103">
        <f>IFERROR((($C58*s_TR)/up_out!J58),0)</f>
        <v>150.5593607305936</v>
      </c>
      <c r="L58" s="103">
        <f>IFERROR((($C58*s_TR)/up_out!K58),0)</f>
        <v>150.5593607305936</v>
      </c>
      <c r="M58" s="103">
        <f>IFERROR((($C58*s_TR)/up_out!L58),0)</f>
        <v>150.5593607305936</v>
      </c>
      <c r="N58" s="103">
        <f>IFERROR((($C58*s_TR)/up_out!M58),0)</f>
        <v>150.5593607305936</v>
      </c>
      <c r="O58" s="103">
        <f>IFERROR((($C58*s_TR)/up_out!N58),0)</f>
        <v>118.84377038486619</v>
      </c>
      <c r="P58" s="103">
        <f>IFERROR((($C58*s_TR)/up_out!O58),0)</f>
        <v>122.33826122338257</v>
      </c>
      <c r="Q58" s="103">
        <f>IFERROR((($C58*s_TR)/up_out!P58),0)</f>
        <v>119.20739232383063</v>
      </c>
      <c r="R58" s="103">
        <f>IFERROR((($C58*s_TR)/up_out!Q58),0)</f>
        <v>118.5946220192795</v>
      </c>
      <c r="S58" s="103">
        <f>IFERROR((($C58*s_TR)/up_out!R58),0)</f>
        <v>125.57077625570774</v>
      </c>
      <c r="T58" s="103">
        <f>IFERROR(IF((($C58*s_TR)/up_out!C58)&lt;0.01,($C58*s_TR)/up_out!C58,1-EXP(-(($C58*s_TR)/up_out!C58))),".")</f>
        <v>1</v>
      </c>
      <c r="U58" s="103">
        <f>IFERROR(IF((($C58*s_TR)/up_out!D58)&lt;0.01,($C58*s_TR)/up_out!D58,1-EXP(-(($C58*s_TR)/up_out!D58))),".")</f>
        <v>1</v>
      </c>
      <c r="V58" s="103">
        <f>IFERROR(IF((($C58*s_TR)/up_out!E58)&lt;0.01,($C58*s_TR)/up_out!E58,1-EXP(-(($C58*s_TR)/up_out!E58))),".")</f>
        <v>1</v>
      </c>
      <c r="W58" s="103">
        <f>IFERROR(IF((($C58*s_TR)/up_out!F58)&lt;0.01,($C58*s_TR)/up_out!F58,1-EXP(-(($C58*s_TR)/up_out!F58))),".")</f>
        <v>0.99999999998532596</v>
      </c>
      <c r="X58" s="103">
        <f>IFERROR(IF((($C58*s_TR)/up_out!G58)&lt;0.01,($C58*s_TR)/up_out!G58,1-EXP(-(($C58*s_TR)/up_out!G58))),".")</f>
        <v>1</v>
      </c>
      <c r="Y58" s="103">
        <f>IFERROR(IF((($C58*s_TR)/up_out!H58)&lt;0.01,($C58*s_TR)/up_out!H58,1-EXP(-(($C58*s_TR)/up_out!H58))),".")</f>
        <v>1</v>
      </c>
      <c r="Z58" s="103">
        <f>IFERROR(IF((($C58*s_TR)/up_out!I58)&lt;0.01,($C58*s_TR)/up_out!I58,1-EXP(-(($C58*s_TR)/up_out!I58))),".")</f>
        <v>1</v>
      </c>
      <c r="AA58" s="103">
        <f>IFERROR(IF((($C58*s_TR)/up_out!J58)&lt;0.01,($C58*s_TR)/up_out!J58,1-EXP(-(($C58*s_TR)/up_out!J58))),".")</f>
        <v>1</v>
      </c>
      <c r="AB58" s="103">
        <f>IFERROR(IF((($C58*s_TR)/up_out!K58)&lt;0.01,($C58*s_TR)/up_out!K58,1-EXP(-(($C58*s_TR)/up_out!K58))),".")</f>
        <v>1</v>
      </c>
      <c r="AC58" s="103">
        <f>IFERROR(IF((($C58*s_TR)/up_out!L58)&lt;0.01,($C58*s_TR)/up_out!L58,1-EXP(-(($C58*s_TR)/up_out!L58))),".")</f>
        <v>1</v>
      </c>
      <c r="AD58" s="103">
        <f>IFERROR(IF((($C58*s_TR)/up_out!M58)&lt;0.01,($C58*s_TR)/up_out!M58,1-EXP(-(($C58*s_TR)/up_out!M58))),".")</f>
        <v>1</v>
      </c>
      <c r="AE58" s="103">
        <f>IFERROR(IF((($C58*s_TR)/up_out!N58)&lt;0.01,($C58*s_TR)/up_out!N58,1-EXP(-(($C58*s_TR)/up_out!N58))),".")</f>
        <v>1</v>
      </c>
      <c r="AF58" s="103">
        <f>IFERROR(IF((($C58*s_TR)/up_out!O58)&lt;0.01,($C58*s_TR)/up_out!O58,1-EXP(-(($C58*s_TR)/up_out!O58))),".")</f>
        <v>1</v>
      </c>
      <c r="AG58" s="103">
        <f>IFERROR(IF((($C58*s_TR)/up_out!P58)&lt;0.01,($C58*s_TR)/up_out!P58,1-EXP(-(($C58*s_TR)/up_out!P58))),".")</f>
        <v>1</v>
      </c>
      <c r="AH58" s="103">
        <f>IFERROR(IF((($C58*s_TR)/up_out!Q58)&lt;0.01,($C58*s_TR)/up_out!Q58,1-EXP(-(($C58*s_TR)/up_out!Q58))),".")</f>
        <v>1</v>
      </c>
      <c r="AI58" s="103">
        <f>IFERROR(IF((($C58*s_TR)/up_out!R58)&lt;0.01,($C58*s_TR)/up_out!R58,1-EXP(-(($C58*s_TR)/up_out!R58))),".")</f>
        <v>1</v>
      </c>
    </row>
    <row r="59" spans="1:35">
      <c r="A59" s="101" t="s">
        <v>328</v>
      </c>
      <c r="B59" s="106">
        <v>1</v>
      </c>
      <c r="C59" s="89">
        <v>5</v>
      </c>
      <c r="D59" s="103">
        <f>IFERROR((($C59*s_TR)/up_out!C59),0)</f>
        <v>3680656.695151513</v>
      </c>
      <c r="E59" s="103">
        <f>IFERROR((($C59*s_TR)/up_out!D59),0)</f>
        <v>104576170.04292522</v>
      </c>
      <c r="F59" s="103">
        <f>IFERROR((($C59*s_TR)/up_out!E59),0)</f>
        <v>293601.01658469799</v>
      </c>
      <c r="G59" s="103">
        <f>IFERROR((($C59*s_TR)/up_out!F59),0)</f>
        <v>22.69928610497708</v>
      </c>
      <c r="H59" s="103">
        <f>IFERROR((($C59*s_TR)/up_out!G59),0)</f>
        <v>3974280.4110223162</v>
      </c>
      <c r="I59" s="103">
        <f>IFERROR((($C59*s_TR)/up_out!H59),0)</f>
        <v>108256849.43736283</v>
      </c>
      <c r="J59" s="103">
        <f>IFERROR((($C59*s_TR)/up_out!I59),0)</f>
        <v>134.61187214611871</v>
      </c>
      <c r="K59" s="103">
        <f>IFERROR((($C59*s_TR)/up_out!J59),0)</f>
        <v>134.61187214611871</v>
      </c>
      <c r="L59" s="103">
        <f>IFERROR((($C59*s_TR)/up_out!K59),0)</f>
        <v>134.61187214611871</v>
      </c>
      <c r="M59" s="103">
        <f>IFERROR((($C59*s_TR)/up_out!L59),0)</f>
        <v>134.61187214611871</v>
      </c>
      <c r="N59" s="103">
        <f>IFERROR((($C59*s_TR)/up_out!M59),0)</f>
        <v>134.61187214611871</v>
      </c>
      <c r="O59" s="103">
        <f>IFERROR((($C59*s_TR)/up_out!N59),0)</f>
        <v>108.88098953817702</v>
      </c>
      <c r="P59" s="103">
        <f>IFERROR((($C59*s_TR)/up_out!O59),0)</f>
        <v>114.06810972846731</v>
      </c>
      <c r="Q59" s="103">
        <f>IFERROR((($C59*s_TR)/up_out!P59),0)</f>
        <v>116.77282377919319</v>
      </c>
      <c r="R59" s="103">
        <f>IFERROR((($C59*s_TR)/up_out!Q59),0)</f>
        <v>109.78634646823389</v>
      </c>
      <c r="S59" s="103">
        <f>IFERROR((($C59*s_TR)/up_out!R59),0)</f>
        <v>114.26635114266352</v>
      </c>
      <c r="T59" s="103">
        <f>IFERROR(IF((($C59*s_TR)/up_out!C59)&lt;0.01,($C59*s_TR)/up_out!C59,1-EXP(-(($C59*s_TR)/up_out!C59))),".")</f>
        <v>1</v>
      </c>
      <c r="U59" s="103">
        <f>IFERROR(IF((($C59*s_TR)/up_out!D59)&lt;0.01,($C59*s_TR)/up_out!D59,1-EXP(-(($C59*s_TR)/up_out!D59))),".")</f>
        <v>1</v>
      </c>
      <c r="V59" s="103">
        <f>IFERROR(IF((($C59*s_TR)/up_out!E59)&lt;0.01,($C59*s_TR)/up_out!E59,1-EXP(-(($C59*s_TR)/up_out!E59))),".")</f>
        <v>1</v>
      </c>
      <c r="W59" s="103">
        <f>IFERROR(IF((($C59*s_TR)/up_out!F59)&lt;0.01,($C59*s_TR)/up_out!F59,1-EXP(-(($C59*s_TR)/up_out!F59))),".")</f>
        <v>0.99999999986138022</v>
      </c>
      <c r="X59" s="103">
        <f>IFERROR(IF((($C59*s_TR)/up_out!G59)&lt;0.01,($C59*s_TR)/up_out!G59,1-EXP(-(($C59*s_TR)/up_out!G59))),".")</f>
        <v>1</v>
      </c>
      <c r="Y59" s="103">
        <f>IFERROR(IF((($C59*s_TR)/up_out!H59)&lt;0.01,($C59*s_TR)/up_out!H59,1-EXP(-(($C59*s_TR)/up_out!H59))),".")</f>
        <v>1</v>
      </c>
      <c r="Z59" s="103">
        <f>IFERROR(IF((($C59*s_TR)/up_out!I59)&lt;0.01,($C59*s_TR)/up_out!I59,1-EXP(-(($C59*s_TR)/up_out!I59))),".")</f>
        <v>1</v>
      </c>
      <c r="AA59" s="103">
        <f>IFERROR(IF((($C59*s_TR)/up_out!J59)&lt;0.01,($C59*s_TR)/up_out!J59,1-EXP(-(($C59*s_TR)/up_out!J59))),".")</f>
        <v>1</v>
      </c>
      <c r="AB59" s="103">
        <f>IFERROR(IF((($C59*s_TR)/up_out!K59)&lt;0.01,($C59*s_TR)/up_out!K59,1-EXP(-(($C59*s_TR)/up_out!K59))),".")</f>
        <v>1</v>
      </c>
      <c r="AC59" s="103">
        <f>IFERROR(IF((($C59*s_TR)/up_out!L59)&lt;0.01,($C59*s_TR)/up_out!L59,1-EXP(-(($C59*s_TR)/up_out!L59))),".")</f>
        <v>1</v>
      </c>
      <c r="AD59" s="103">
        <f>IFERROR(IF((($C59*s_TR)/up_out!M59)&lt;0.01,($C59*s_TR)/up_out!M59,1-EXP(-(($C59*s_TR)/up_out!M59))),".")</f>
        <v>1</v>
      </c>
      <c r="AE59" s="103">
        <f>IFERROR(IF((($C59*s_TR)/up_out!N59)&lt;0.01,($C59*s_TR)/up_out!N59,1-EXP(-(($C59*s_TR)/up_out!N59))),".")</f>
        <v>1</v>
      </c>
      <c r="AF59" s="103">
        <f>IFERROR(IF((($C59*s_TR)/up_out!O59)&lt;0.01,($C59*s_TR)/up_out!O59,1-EXP(-(($C59*s_TR)/up_out!O59))),".")</f>
        <v>1</v>
      </c>
      <c r="AG59" s="103">
        <f>IFERROR(IF((($C59*s_TR)/up_out!P59)&lt;0.01,($C59*s_TR)/up_out!P59,1-EXP(-(($C59*s_TR)/up_out!P59))),".")</f>
        <v>1</v>
      </c>
      <c r="AH59" s="103">
        <f>IFERROR(IF((($C59*s_TR)/up_out!Q59)&lt;0.01,($C59*s_TR)/up_out!Q59,1-EXP(-(($C59*s_TR)/up_out!Q59))),".")</f>
        <v>1</v>
      </c>
      <c r="AI59" s="103">
        <f>IFERROR(IF((($C59*s_TR)/up_out!R59)&lt;0.01,($C59*s_TR)/up_out!R59,1-EXP(-(($C59*s_TR)/up_out!R59))),".")</f>
        <v>1</v>
      </c>
    </row>
    <row r="60" spans="1:35">
      <c r="A60" s="101" t="s">
        <v>329</v>
      </c>
      <c r="B60" s="107">
        <v>1.9000000000000001E-8</v>
      </c>
      <c r="C60" s="89">
        <v>5</v>
      </c>
      <c r="D60" s="103">
        <f>IFERROR((($C60*s_TR)/up_out!C60),0)</f>
        <v>6.9932477207878749E-2</v>
      </c>
      <c r="E60" s="103">
        <f>IFERROR((($C60*s_TR)/up_out!D60),0)</f>
        <v>1.9869472308155793</v>
      </c>
      <c r="F60" s="103">
        <f>IFERROR((($C60*s_TR)/up_out!E60),0)</f>
        <v>5.5784193151092627E-3</v>
      </c>
      <c r="G60" s="103">
        <f>IFERROR((($C60*s_TR)/up_out!F60),0)</f>
        <v>4.274307372376824E-7</v>
      </c>
      <c r="H60" s="103">
        <f>IFERROR((($C60*s_TR)/up_out!G60),0)</f>
        <v>7.5511323953725257E-2</v>
      </c>
      <c r="I60" s="103">
        <f>IFERROR((($C60*s_TR)/up_out!H60),0)</f>
        <v>2.0568801354541955</v>
      </c>
      <c r="J60" s="103">
        <f>IFERROR((($C60*s_TR)/up_out!I60),0)</f>
        <v>0</v>
      </c>
      <c r="K60" s="103">
        <f>IFERROR((($C60*s_TR)/up_out!J60),0)</f>
        <v>0</v>
      </c>
      <c r="L60" s="103">
        <f>IFERROR((($C60*s_TR)/up_out!K60),0)</f>
        <v>0</v>
      </c>
      <c r="M60" s="103">
        <f>IFERROR((($C60*s_TR)/up_out!L60),0)</f>
        <v>0</v>
      </c>
      <c r="N60" s="103">
        <f>IFERROR((($C60*s_TR)/up_out!M60),0)</f>
        <v>0</v>
      </c>
      <c r="O60" s="103">
        <f>IFERROR((($C60*s_TR)/up_out!N60),0)</f>
        <v>2.1323738902107546E-6</v>
      </c>
      <c r="P60" s="103">
        <f>IFERROR((($C60*s_TR)/up_out!O60),0)</f>
        <v>2.2010587339958805E-6</v>
      </c>
      <c r="Q60" s="103">
        <f>IFERROR((($C60*s_TR)/up_out!P60),0)</f>
        <v>2.215150165200283E-6</v>
      </c>
      <c r="R60" s="103">
        <f>IFERROR((($C60*s_TR)/up_out!Q60),0)</f>
        <v>2.1092250678313811E-6</v>
      </c>
      <c r="S60" s="103">
        <f>IFERROR((($C60*s_TR)/up_out!R60),0)</f>
        <v>2.15165139927725E-6</v>
      </c>
      <c r="T60" s="103">
        <f>IFERROR(IF((($C60*s_TR)/up_out!C60)&lt;0.01,($C60*s_TR)/up_out!C60,1-EXP(-(($C60*s_TR)/up_out!C60))),".")</f>
        <v>6.7543220134382964E-2</v>
      </c>
      <c r="U60" s="103">
        <f>IFERROR(IF((($C60*s_TR)/up_out!D60)&lt;0.01,($C60*s_TR)/up_out!D60,1-EXP(-(($C60*s_TR)/up_out!D60))),".")</f>
        <v>0.86288663736371318</v>
      </c>
      <c r="V60" s="103">
        <f>IFERROR(IF((($C60*s_TR)/up_out!E60)&lt;0.01,($C60*s_TR)/up_out!E60,1-EXP(-(($C60*s_TR)/up_out!E60))),".")</f>
        <v>5.5784193151092627E-3</v>
      </c>
      <c r="W60" s="103">
        <f>IFERROR(IF((($C60*s_TR)/up_out!F60)&lt;0.01,($C60*s_TR)/up_out!F60,1-EXP(-(($C60*s_TR)/up_out!F60))),".")</f>
        <v>4.274307372376824E-7</v>
      </c>
      <c r="X60" s="103">
        <f>IFERROR(IF((($C60*s_TR)/up_out!G60)&lt;0.01,($C60*s_TR)/up_out!G60,1-EXP(-(($C60*s_TR)/up_out!G60))),".")</f>
        <v>7.2730769879306933E-2</v>
      </c>
      <c r="Y60" s="103">
        <f>IFERROR(IF((($C60*s_TR)/up_out!H60)&lt;0.01,($C60*s_TR)/up_out!H60,1-EXP(-(($C60*s_TR)/up_out!H60))),".")</f>
        <v>0.87214777004760602</v>
      </c>
      <c r="Z60" s="103" t="str">
        <f>IFERROR(IF((($C60*s_TR)/up_out!I60)&lt;0.01,($C60*s_TR)/up_out!I60,1-EXP(-(($C60*s_TR)/up_out!I60))),".")</f>
        <v>.</v>
      </c>
      <c r="AA60" s="103" t="str">
        <f>IFERROR(IF((($C60*s_TR)/up_out!J60)&lt;0.01,($C60*s_TR)/up_out!J60,1-EXP(-(($C60*s_TR)/up_out!J60))),".")</f>
        <v>.</v>
      </c>
      <c r="AB60" s="103" t="str">
        <f>IFERROR(IF((($C60*s_TR)/up_out!K60)&lt;0.01,($C60*s_TR)/up_out!K60,1-EXP(-(($C60*s_TR)/up_out!K60))),".")</f>
        <v>.</v>
      </c>
      <c r="AC60" s="103" t="str">
        <f>IFERROR(IF((($C60*s_TR)/up_out!L60)&lt;0.01,($C60*s_TR)/up_out!L60,1-EXP(-(($C60*s_TR)/up_out!L60))),".")</f>
        <v>.</v>
      </c>
      <c r="AD60" s="103" t="str">
        <f>IFERROR(IF((($C60*s_TR)/up_out!M60)&lt;0.01,($C60*s_TR)/up_out!M60,1-EXP(-(($C60*s_TR)/up_out!M60))),".")</f>
        <v>.</v>
      </c>
      <c r="AE60" s="103">
        <f>IFERROR(IF((($C60*s_TR)/up_out!N60)&lt;0.01,($C60*s_TR)/up_out!N60,1-EXP(-(($C60*s_TR)/up_out!N60))),".")</f>
        <v>2.1323738902107546E-6</v>
      </c>
      <c r="AF60" s="103">
        <f>IFERROR(IF((($C60*s_TR)/up_out!O60)&lt;0.01,($C60*s_TR)/up_out!O60,1-EXP(-(($C60*s_TR)/up_out!O60))),".")</f>
        <v>2.2010587339958805E-6</v>
      </c>
      <c r="AG60" s="103">
        <f>IFERROR(IF((($C60*s_TR)/up_out!P60)&lt;0.01,($C60*s_TR)/up_out!P60,1-EXP(-(($C60*s_TR)/up_out!P60))),".")</f>
        <v>2.215150165200283E-6</v>
      </c>
      <c r="AH60" s="103">
        <f>IFERROR(IF((($C60*s_TR)/up_out!Q60)&lt;0.01,($C60*s_TR)/up_out!Q60,1-EXP(-(($C60*s_TR)/up_out!Q60))),".")</f>
        <v>2.1092250678313811E-6</v>
      </c>
      <c r="AI60" s="103">
        <f>IFERROR(IF((($C60*s_TR)/up_out!R60)&lt;0.01,($C60*s_TR)/up_out!R60,1-EXP(-(($C60*s_TR)/up_out!R60))),".")</f>
        <v>2.15165139927725E-6</v>
      </c>
    </row>
    <row r="61" spans="1:35">
      <c r="A61" s="101" t="s">
        <v>330</v>
      </c>
      <c r="B61" s="106">
        <v>1</v>
      </c>
      <c r="C61" s="89">
        <v>5</v>
      </c>
      <c r="D61" s="103">
        <f>IFERROR((($C61*s_TR)/up_out!C61),0)</f>
        <v>3680656.695151513</v>
      </c>
      <c r="E61" s="103">
        <f>IFERROR((($C61*s_TR)/up_out!D61),0)</f>
        <v>104576170.04292522</v>
      </c>
      <c r="F61" s="103">
        <f>IFERROR((($C61*s_TR)/up_out!E61),0)</f>
        <v>293601.01658469799</v>
      </c>
      <c r="G61" s="103">
        <f>IFERROR((($C61*s_TR)/up_out!F61),0)</f>
        <v>21.985368559574457</v>
      </c>
      <c r="H61" s="103">
        <f>IFERROR((($C61*s_TR)/up_out!G61),0)</f>
        <v>3974279.6971047698</v>
      </c>
      <c r="I61" s="103">
        <f>IFERROR((($C61*s_TR)/up_out!H61),0)</f>
        <v>108256848.72344528</v>
      </c>
      <c r="J61" s="103">
        <f>IFERROR((($C61*s_TR)/up_out!I61),0)</f>
        <v>122.0547945205479</v>
      </c>
      <c r="K61" s="103">
        <f>IFERROR((($C61*s_TR)/up_out!J61),0)</f>
        <v>122.0547945205479</v>
      </c>
      <c r="L61" s="103">
        <f>IFERROR((($C61*s_TR)/up_out!K61),0)</f>
        <v>122.0547945205479</v>
      </c>
      <c r="M61" s="103">
        <f>IFERROR((($C61*s_TR)/up_out!L61),0)</f>
        <v>122.0547945205479</v>
      </c>
      <c r="N61" s="103">
        <f>IFERROR((($C61*s_TR)/up_out!M61),0)</f>
        <v>122.0547945205479</v>
      </c>
      <c r="O61" s="103">
        <f>IFERROR((($C61*s_TR)/up_out!N61),0)</f>
        <v>117.54973548166474</v>
      </c>
      <c r="P61" s="103">
        <f>IFERROR((($C61*s_TR)/up_out!O61),0)</f>
        <v>117.5768806850526</v>
      </c>
      <c r="Q61" s="103">
        <f>IFERROR((($C61*s_TR)/up_out!P61),0)</f>
        <v>116.79727223784167</v>
      </c>
      <c r="R61" s="103">
        <f>IFERROR((($C61*s_TR)/up_out!Q61),0)</f>
        <v>118.62219575143929</v>
      </c>
      <c r="S61" s="103">
        <f>IFERROR((($C61*s_TR)/up_out!R61),0)</f>
        <v>110.67254856435261</v>
      </c>
      <c r="T61" s="103">
        <f>IFERROR(IF((($C61*s_TR)/up_out!C61)&lt;0.01,($C61*s_TR)/up_out!C61,1-EXP(-(($C61*s_TR)/up_out!C61))),".")</f>
        <v>1</v>
      </c>
      <c r="U61" s="103">
        <f>IFERROR(IF((($C61*s_TR)/up_out!D61)&lt;0.01,($C61*s_TR)/up_out!D61,1-EXP(-(($C61*s_TR)/up_out!D61))),".")</f>
        <v>1</v>
      </c>
      <c r="V61" s="103">
        <f>IFERROR(IF((($C61*s_TR)/up_out!E61)&lt;0.01,($C61*s_TR)/up_out!E61,1-EXP(-(($C61*s_TR)/up_out!E61))),".")</f>
        <v>1</v>
      </c>
      <c r="W61" s="103">
        <f>IFERROR(IF((($C61*s_TR)/up_out!F61)&lt;0.01,($C61*s_TR)/up_out!F61,1-EXP(-(($C61*s_TR)/up_out!F61))),".")</f>
        <v>0.99999999971694176</v>
      </c>
      <c r="X61" s="103">
        <f>IFERROR(IF((($C61*s_TR)/up_out!G61)&lt;0.01,($C61*s_TR)/up_out!G61,1-EXP(-(($C61*s_TR)/up_out!G61))),".")</f>
        <v>1</v>
      </c>
      <c r="Y61" s="103">
        <f>IFERROR(IF((($C61*s_TR)/up_out!H61)&lt;0.01,($C61*s_TR)/up_out!H61,1-EXP(-(($C61*s_TR)/up_out!H61))),".")</f>
        <v>1</v>
      </c>
      <c r="Z61" s="103">
        <f>IFERROR(IF((($C61*s_TR)/up_out!I61)&lt;0.01,($C61*s_TR)/up_out!I61,1-EXP(-(($C61*s_TR)/up_out!I61))),".")</f>
        <v>1</v>
      </c>
      <c r="AA61" s="103">
        <f>IFERROR(IF((($C61*s_TR)/up_out!J61)&lt;0.01,($C61*s_TR)/up_out!J61,1-EXP(-(($C61*s_TR)/up_out!J61))),".")</f>
        <v>1</v>
      </c>
      <c r="AB61" s="103">
        <f>IFERROR(IF((($C61*s_TR)/up_out!K61)&lt;0.01,($C61*s_TR)/up_out!K61,1-EXP(-(($C61*s_TR)/up_out!K61))),".")</f>
        <v>1</v>
      </c>
      <c r="AC61" s="103">
        <f>IFERROR(IF((($C61*s_TR)/up_out!L61)&lt;0.01,($C61*s_TR)/up_out!L61,1-EXP(-(($C61*s_TR)/up_out!L61))),".")</f>
        <v>1</v>
      </c>
      <c r="AD61" s="103">
        <f>IFERROR(IF((($C61*s_TR)/up_out!M61)&lt;0.01,($C61*s_TR)/up_out!M61,1-EXP(-(($C61*s_TR)/up_out!M61))),".")</f>
        <v>1</v>
      </c>
      <c r="AE61" s="103">
        <f>IFERROR(IF((($C61*s_TR)/up_out!N61)&lt;0.01,($C61*s_TR)/up_out!N61,1-EXP(-(($C61*s_TR)/up_out!N61))),".")</f>
        <v>1</v>
      </c>
      <c r="AF61" s="103">
        <f>IFERROR(IF((($C61*s_TR)/up_out!O61)&lt;0.01,($C61*s_TR)/up_out!O61,1-EXP(-(($C61*s_TR)/up_out!O61))),".")</f>
        <v>1</v>
      </c>
      <c r="AG61" s="103">
        <f>IFERROR(IF((($C61*s_TR)/up_out!P61)&lt;0.01,($C61*s_TR)/up_out!P61,1-EXP(-(($C61*s_TR)/up_out!P61))),".")</f>
        <v>1</v>
      </c>
      <c r="AH61" s="103">
        <f>IFERROR(IF((($C61*s_TR)/up_out!Q61)&lt;0.01,($C61*s_TR)/up_out!Q61,1-EXP(-(($C61*s_TR)/up_out!Q61))),".")</f>
        <v>1</v>
      </c>
      <c r="AI61" s="103">
        <f>IFERROR(IF((($C61*s_TR)/up_out!R61)&lt;0.01,($C61*s_TR)/up_out!R61,1-EXP(-(($C61*s_TR)/up_out!R61))),".")</f>
        <v>1</v>
      </c>
    </row>
    <row r="62" spans="1:35">
      <c r="A62" s="101" t="s">
        <v>331</v>
      </c>
      <c r="B62" s="106">
        <v>1.339E-6</v>
      </c>
      <c r="C62" s="89">
        <v>5</v>
      </c>
      <c r="D62" s="103">
        <f>IFERROR((($C62*s_TR)/up_out!C62),0)</f>
        <v>4.9283993148078764</v>
      </c>
      <c r="E62" s="103">
        <f>IFERROR((($C62*s_TR)/up_out!D62),0)</f>
        <v>140.02749168747687</v>
      </c>
      <c r="F62" s="103">
        <f>IFERROR((($C62*s_TR)/up_out!E62),0)</f>
        <v>0.39313176120691062</v>
      </c>
      <c r="G62" s="103">
        <f>IFERROR((($C62*s_TR)/up_out!F62),0)</f>
        <v>3.146496560824169E-5</v>
      </c>
      <c r="H62" s="103">
        <f>IFERROR((($C62*s_TR)/up_out!G62),0)</f>
        <v>5.3215625409803948</v>
      </c>
      <c r="I62" s="103">
        <f>IFERROR((($C62*s_TR)/up_out!H62),0)</f>
        <v>144.95592246725033</v>
      </c>
      <c r="J62" s="103">
        <f>IFERROR((($C62*s_TR)/up_out!I62),0)</f>
        <v>1.8293552511415529E-4</v>
      </c>
      <c r="K62" s="103">
        <f>IFERROR((($C62*s_TR)/up_out!J62),0)</f>
        <v>1.8293552511415529E-4</v>
      </c>
      <c r="L62" s="103">
        <f>IFERROR((($C62*s_TR)/up_out!K62),0)</f>
        <v>1.8293552511415529E-4</v>
      </c>
      <c r="M62" s="103">
        <f>IFERROR((($C62*s_TR)/up_out!L62),0)</f>
        <v>1.8293552511415529E-4</v>
      </c>
      <c r="N62" s="103">
        <f>IFERROR((($C62*s_TR)/up_out!M62),0)</f>
        <v>1.8293552511415529E-4</v>
      </c>
      <c r="O62" s="103">
        <f>IFERROR((($C62*s_TR)/up_out!N62),0)</f>
        <v>1.6270373267989285E-4</v>
      </c>
      <c r="P62" s="103">
        <f>IFERROR((($C62*s_TR)/up_out!O62),0)</f>
        <v>1.5358875570776245E-4</v>
      </c>
      <c r="Q62" s="103">
        <f>IFERROR((($C62*s_TR)/up_out!P62),0)</f>
        <v>1.5183144729005361E-4</v>
      </c>
      <c r="R62" s="103">
        <f>IFERROR((($C62*s_TR)/up_out!Q62),0)</f>
        <v>1.5305700935997203E-4</v>
      </c>
      <c r="S62" s="103">
        <f>IFERROR((($C62*s_TR)/up_out!R62),0)</f>
        <v>1.5839206538283365E-4</v>
      </c>
      <c r="T62" s="103">
        <f>IFERROR(IF((($C62*s_TR)/up_out!C62)&lt;0.01,($C62*s_TR)/up_out!C62,1-EXP(-(($C62*s_TR)/up_out!C62))),".")</f>
        <v>0.99276192009904018</v>
      </c>
      <c r="U62" s="103">
        <f>IFERROR(IF((($C62*s_TR)/up_out!D62)&lt;0.01,($C62*s_TR)/up_out!D62,1-EXP(-(($C62*s_TR)/up_out!D62))),".")</f>
        <v>1</v>
      </c>
      <c r="V62" s="103">
        <f>IFERROR(IF((($C62*s_TR)/up_out!E62)&lt;0.01,($C62*s_TR)/up_out!E62,1-EXP(-(($C62*s_TR)/up_out!E62))),".")</f>
        <v>0.32506018915701318</v>
      </c>
      <c r="W62" s="103">
        <f>IFERROR(IF((($C62*s_TR)/up_out!F62)&lt;0.01,($C62*s_TR)/up_out!F62,1-EXP(-(($C62*s_TR)/up_out!F62))),".")</f>
        <v>3.146496560824169E-5</v>
      </c>
      <c r="X62" s="103">
        <f>IFERROR(IF((($C62*s_TR)/up_out!G62)&lt;0.01,($C62*s_TR)/up_out!G62,1-EXP(-(($C62*s_TR)/up_out!G62))),".")</f>
        <v>0.99511488543315985</v>
      </c>
      <c r="Y62" s="103">
        <f>IFERROR(IF((($C62*s_TR)/up_out!H62)&lt;0.01,($C62*s_TR)/up_out!H62,1-EXP(-(($C62*s_TR)/up_out!H62))),".")</f>
        <v>1</v>
      </c>
      <c r="Z62" s="103">
        <f>IFERROR(IF((($C62*s_TR)/up_out!I62)&lt;0.01,($C62*s_TR)/up_out!I62,1-EXP(-(($C62*s_TR)/up_out!I62))),".")</f>
        <v>1.8293552511415529E-4</v>
      </c>
      <c r="AA62" s="103">
        <f>IFERROR(IF((($C62*s_TR)/up_out!J62)&lt;0.01,($C62*s_TR)/up_out!J62,1-EXP(-(($C62*s_TR)/up_out!J62))),".")</f>
        <v>1.8293552511415529E-4</v>
      </c>
      <c r="AB62" s="103">
        <f>IFERROR(IF((($C62*s_TR)/up_out!K62)&lt;0.01,($C62*s_TR)/up_out!K62,1-EXP(-(($C62*s_TR)/up_out!K62))),".")</f>
        <v>1.8293552511415529E-4</v>
      </c>
      <c r="AC62" s="103">
        <f>IFERROR(IF((($C62*s_TR)/up_out!L62)&lt;0.01,($C62*s_TR)/up_out!L62,1-EXP(-(($C62*s_TR)/up_out!L62))),".")</f>
        <v>1.8293552511415529E-4</v>
      </c>
      <c r="AD62" s="103">
        <f>IFERROR(IF((($C62*s_TR)/up_out!M62)&lt;0.01,($C62*s_TR)/up_out!M62,1-EXP(-(($C62*s_TR)/up_out!M62))),".")</f>
        <v>1.8293552511415529E-4</v>
      </c>
      <c r="AE62" s="103">
        <f>IFERROR(IF((($C62*s_TR)/up_out!N62)&lt;0.01,($C62*s_TR)/up_out!N62,1-EXP(-(($C62*s_TR)/up_out!N62))),".")</f>
        <v>1.6270373267989285E-4</v>
      </c>
      <c r="AF62" s="103">
        <f>IFERROR(IF((($C62*s_TR)/up_out!O62)&lt;0.01,($C62*s_TR)/up_out!O62,1-EXP(-(($C62*s_TR)/up_out!O62))),".")</f>
        <v>1.5358875570776245E-4</v>
      </c>
      <c r="AG62" s="103">
        <f>IFERROR(IF((($C62*s_TR)/up_out!P62)&lt;0.01,($C62*s_TR)/up_out!P62,1-EXP(-(($C62*s_TR)/up_out!P62))),".")</f>
        <v>1.5183144729005361E-4</v>
      </c>
      <c r="AH62" s="103">
        <f>IFERROR(IF((($C62*s_TR)/up_out!Q62)&lt;0.01,($C62*s_TR)/up_out!Q62,1-EXP(-(($C62*s_TR)/up_out!Q62))),".")</f>
        <v>1.5305700935997203E-4</v>
      </c>
      <c r="AI62" s="103">
        <f>IFERROR(IF((($C62*s_TR)/up_out!R62)&lt;0.01,($C62*s_TR)/up_out!R62,1-EXP(-(($C62*s_TR)/up_out!R62))),".")</f>
        <v>1.5839206538283365E-4</v>
      </c>
    </row>
    <row r="63" spans="1:35">
      <c r="A63" s="98" t="s">
        <v>48</v>
      </c>
      <c r="B63" s="98" t="s">
        <v>24</v>
      </c>
      <c r="C63" s="89">
        <v>5</v>
      </c>
      <c r="D63" s="99">
        <f>SUM(D64:D76)</f>
        <v>29445258.559543889</v>
      </c>
      <c r="E63" s="99">
        <f t="shared" ref="E63:S63" si="34">SUM(E64:E76)</f>
        <v>836609502.35784066</v>
      </c>
      <c r="F63" s="99">
        <f t="shared" si="34"/>
        <v>2348808.5313877645</v>
      </c>
      <c r="G63" s="99">
        <f t="shared" si="34"/>
        <v>180.08663160543452</v>
      </c>
      <c r="H63" s="99">
        <f t="shared" si="34"/>
        <v>31794247.177563269</v>
      </c>
      <c r="I63" s="99">
        <f t="shared" si="34"/>
        <v>866054941.00401616</v>
      </c>
      <c r="J63" s="99">
        <f t="shared" si="34"/>
        <v>1025.5150502557196</v>
      </c>
      <c r="K63" s="99">
        <f t="shared" si="34"/>
        <v>1025.5150502557196</v>
      </c>
      <c r="L63" s="99">
        <f t="shared" si="34"/>
        <v>1025.5150502557196</v>
      </c>
      <c r="M63" s="99">
        <f t="shared" si="34"/>
        <v>1025.5150502557196</v>
      </c>
      <c r="N63" s="99">
        <f t="shared" si="34"/>
        <v>1025.5150502557196</v>
      </c>
      <c r="O63" s="99">
        <f t="shared" si="34"/>
        <v>928.28729750061905</v>
      </c>
      <c r="P63" s="99">
        <f t="shared" si="34"/>
        <v>936.12732389885002</v>
      </c>
      <c r="Q63" s="99">
        <f t="shared" si="34"/>
        <v>935.06158985826005</v>
      </c>
      <c r="R63" s="99">
        <f t="shared" si="34"/>
        <v>922.23355094950045</v>
      </c>
      <c r="S63" s="99">
        <f t="shared" si="34"/>
        <v>906.54138583742247</v>
      </c>
      <c r="T63" s="100">
        <f>IFERROR(IF(D63&lt;0.01,D63,1-EXP(-(D63))),".")</f>
        <v>1</v>
      </c>
      <c r="U63" s="100">
        <f t="shared" ref="U63" si="35">IFERROR(IF(E63&lt;0.01,E63,1-EXP(-(E63))),".")</f>
        <v>1</v>
      </c>
      <c r="V63" s="100">
        <f t="shared" ref="V63" si="36">IFERROR(IF(F63&lt;0.01,F63,1-EXP(-(F63))),".")</f>
        <v>1</v>
      </c>
      <c r="W63" s="100">
        <f t="shared" ref="W63" si="37">IFERROR(IF(G63&lt;0.01,G63,1-EXP(-(G63))),".")</f>
        <v>1</v>
      </c>
      <c r="X63" s="100">
        <f t="shared" ref="X63" si="38">IFERROR(IF(H63&lt;0.01,H63,1-EXP(-(H63))),".")</f>
        <v>1</v>
      </c>
      <c r="Y63" s="100">
        <f t="shared" ref="Y63" si="39">IFERROR(IF(I63&lt;0.01,I63,1-EXP(-(I63))),".")</f>
        <v>1</v>
      </c>
      <c r="Z63" s="100">
        <f t="shared" ref="Z63" si="40">IFERROR(IF(J63&lt;0.01,J63,1-EXP(-(J63))),".")</f>
        <v>1</v>
      </c>
      <c r="AA63" s="100">
        <f t="shared" ref="AA63" si="41">IFERROR(IF(K63&lt;0.01,K63,1-EXP(-(K63))),".")</f>
        <v>1</v>
      </c>
      <c r="AB63" s="100">
        <f t="shared" ref="AB63" si="42">IFERROR(IF(L63&lt;0.01,L63,1-EXP(-(L63))),".")</f>
        <v>1</v>
      </c>
      <c r="AC63" s="100">
        <f t="shared" ref="AC63" si="43">IFERROR(IF(M63&lt;0.01,M63,1-EXP(-(M63))),".")</f>
        <v>1</v>
      </c>
      <c r="AD63" s="100">
        <f t="shared" ref="AD63" si="44">IFERROR(IF(N63&lt;0.01,N63,1-EXP(-(N63))),".")</f>
        <v>1</v>
      </c>
      <c r="AE63" s="100">
        <f t="shared" ref="AE63" si="45">IFERROR(IF(O63&lt;0.01,O63,1-EXP(-(O63))),".")</f>
        <v>1</v>
      </c>
      <c r="AF63" s="100">
        <f t="shared" ref="AF63" si="46">IFERROR(IF(P63&lt;0.01,P63,1-EXP(-(P63))),".")</f>
        <v>1</v>
      </c>
      <c r="AG63" s="100">
        <f t="shared" ref="AG63" si="47">IFERROR(IF(Q63&lt;0.01,Q63,1-EXP(-(Q63))),".")</f>
        <v>1</v>
      </c>
      <c r="AH63" s="100">
        <f t="shared" ref="AH63" si="48">IFERROR(IF(R63&lt;0.01,R63,1-EXP(-(R63))),".")</f>
        <v>1</v>
      </c>
      <c r="AI63" s="100">
        <f t="shared" ref="AI63" si="49">IFERROR(IF(S63&lt;0.01,S63,1-EXP(-(S63))),".")</f>
        <v>1</v>
      </c>
    </row>
    <row r="64" spans="1:35">
      <c r="A64" s="101" t="s">
        <v>319</v>
      </c>
      <c r="B64" s="106">
        <v>1</v>
      </c>
      <c r="C64" s="89">
        <v>5</v>
      </c>
      <c r="D64" s="103">
        <f>IFERROR((($C64*s_TR)/up_out!C64),0)</f>
        <v>3680656.695151513</v>
      </c>
      <c r="E64" s="103">
        <f>IFERROR((($C64*s_TR)/up_out!D64),0)</f>
        <v>104576170.04292522</v>
      </c>
      <c r="F64" s="103">
        <f>IFERROR((($C64*s_TR)/up_out!E64),0)</f>
        <v>293601.01658469799</v>
      </c>
      <c r="G64" s="103">
        <f>IFERROR((($C64*s_TR)/up_out!F64),0)</f>
        <v>21.983667169034323</v>
      </c>
      <c r="H64" s="103">
        <f>IFERROR((($C64*s_TR)/up_out!G64),0)</f>
        <v>3974279.6954033799</v>
      </c>
      <c r="I64" s="103">
        <f>IFERROR((($C64*s_TR)/up_out!H64),0)</f>
        <v>108256848.72174388</v>
      </c>
      <c r="J64" s="103">
        <f>IFERROR((($C64*s_TR)/up_out!I64),0)</f>
        <v>125.44520547945206</v>
      </c>
      <c r="K64" s="103">
        <f>IFERROR((($C64*s_TR)/up_out!J64),0)</f>
        <v>125.44520547945206</v>
      </c>
      <c r="L64" s="103">
        <f>IFERROR((($C64*s_TR)/up_out!K64),0)</f>
        <v>125.44520547945206</v>
      </c>
      <c r="M64" s="103">
        <f>IFERROR((($C64*s_TR)/up_out!L64),0)</f>
        <v>125.44520547945206</v>
      </c>
      <c r="N64" s="103">
        <f>IFERROR((($C64*s_TR)/up_out!M64),0)</f>
        <v>125.44520547945206</v>
      </c>
      <c r="O64" s="103">
        <f>IFERROR((($C64*s_TR)/up_out!N64),0)</f>
        <v>118.43607305936069</v>
      </c>
      <c r="P64" s="103">
        <f>IFERROR((($C64*s_TR)/up_out!O64),0)</f>
        <v>117.97254457144523</v>
      </c>
      <c r="Q64" s="103">
        <f>IFERROR((($C64*s_TR)/up_out!P64),0)</f>
        <v>117.02407420688994</v>
      </c>
      <c r="R64" s="103">
        <f>IFERROR((($C64*s_TR)/up_out!Q64),0)</f>
        <v>115.50142155595759</v>
      </c>
      <c r="S64" s="103">
        <f>IFERROR((($C64*s_TR)/up_out!R64),0)</f>
        <v>110.66398390342053</v>
      </c>
      <c r="T64" s="103">
        <f>IFERROR(IF((($C64*s_TR)/up_out!C64)&lt;0.01,($C64*s_TR)/up_out!C64,1-EXP(-(($C64*s_TR)/up_out!C64))),".")</f>
        <v>1</v>
      </c>
      <c r="U64" s="103">
        <f>IFERROR(IF((($C64*s_TR)/up_out!D64)&lt;0.01,($C64*s_TR)/up_out!D64,1-EXP(-(($C64*s_TR)/up_out!D64))),".")</f>
        <v>1</v>
      </c>
      <c r="V64" s="103">
        <f>IFERROR(IF((($C64*s_TR)/up_out!E64)&lt;0.01,($C64*s_TR)/up_out!E64,1-EXP(-(($C64*s_TR)/up_out!E64))),".")</f>
        <v>1</v>
      </c>
      <c r="W64" s="103">
        <f>IFERROR(IF((($C64*s_TR)/up_out!F64)&lt;0.01,($C64*s_TR)/up_out!F64,1-EXP(-(($C64*s_TR)/up_out!F64))),".")</f>
        <v>0.99999999971645981</v>
      </c>
      <c r="X64" s="103">
        <f>IFERROR(IF((($C64*s_TR)/up_out!G64)&lt;0.01,($C64*s_TR)/up_out!G64,1-EXP(-(($C64*s_TR)/up_out!G64))),".")</f>
        <v>1</v>
      </c>
      <c r="Y64" s="103">
        <f>IFERROR(IF((($C64*s_TR)/up_out!H64)&lt;0.01,($C64*s_TR)/up_out!H64,1-EXP(-(($C64*s_TR)/up_out!H64))),".")</f>
        <v>1</v>
      </c>
      <c r="Z64" s="103">
        <f>IFERROR(IF((($C64*s_TR)/up_out!I64)&lt;0.01,($C64*s_TR)/up_out!I64,1-EXP(-(($C64*s_TR)/up_out!I64))),".")</f>
        <v>1</v>
      </c>
      <c r="AA64" s="103">
        <f>IFERROR(IF((($C64*s_TR)/up_out!J64)&lt;0.01,($C64*s_TR)/up_out!J64,1-EXP(-(($C64*s_TR)/up_out!J64))),".")</f>
        <v>1</v>
      </c>
      <c r="AB64" s="103">
        <f>IFERROR(IF((($C64*s_TR)/up_out!K64)&lt;0.01,($C64*s_TR)/up_out!K64,1-EXP(-(($C64*s_TR)/up_out!K64))),".")</f>
        <v>1</v>
      </c>
      <c r="AC64" s="103">
        <f>IFERROR(IF((($C64*s_TR)/up_out!L64)&lt;0.01,($C64*s_TR)/up_out!L64,1-EXP(-(($C64*s_TR)/up_out!L64))),".")</f>
        <v>1</v>
      </c>
      <c r="AD64" s="103">
        <f>IFERROR(IF((($C64*s_TR)/up_out!M64)&lt;0.01,($C64*s_TR)/up_out!M64,1-EXP(-(($C64*s_TR)/up_out!M64))),".")</f>
        <v>1</v>
      </c>
      <c r="AE64" s="103">
        <f>IFERROR(IF((($C64*s_TR)/up_out!N64)&lt;0.01,($C64*s_TR)/up_out!N64,1-EXP(-(($C64*s_TR)/up_out!N64))),".")</f>
        <v>1</v>
      </c>
      <c r="AF64" s="103">
        <f>IFERROR(IF((($C64*s_TR)/up_out!O64)&lt;0.01,($C64*s_TR)/up_out!O64,1-EXP(-(($C64*s_TR)/up_out!O64))),".")</f>
        <v>1</v>
      </c>
      <c r="AG64" s="103">
        <f>IFERROR(IF((($C64*s_TR)/up_out!P64)&lt;0.01,($C64*s_TR)/up_out!P64,1-EXP(-(($C64*s_TR)/up_out!P64))),".")</f>
        <v>1</v>
      </c>
      <c r="AH64" s="103">
        <f>IFERROR(IF((($C64*s_TR)/up_out!Q64)&lt;0.01,($C64*s_TR)/up_out!Q64,1-EXP(-(($C64*s_TR)/up_out!Q64))),".")</f>
        <v>1</v>
      </c>
      <c r="AI64" s="103">
        <f>IFERROR(IF((($C64*s_TR)/up_out!R64)&lt;0.01,($C64*s_TR)/up_out!R64,1-EXP(-(($C64*s_TR)/up_out!R64))),".")</f>
        <v>1</v>
      </c>
    </row>
    <row r="65" spans="1:35">
      <c r="A65" s="101" t="s">
        <v>320</v>
      </c>
      <c r="B65" s="106">
        <v>1</v>
      </c>
      <c r="C65" s="89">
        <v>5</v>
      </c>
      <c r="D65" s="103">
        <f>IFERROR((($C65*s_TR)/up_out!C65),0)</f>
        <v>3680656.695151513</v>
      </c>
      <c r="E65" s="103">
        <f>IFERROR((($C65*s_TR)/up_out!D65),0)</f>
        <v>104576170.04292522</v>
      </c>
      <c r="F65" s="103">
        <f>IFERROR((($C65*s_TR)/up_out!E65),0)</f>
        <v>293601.01658469799</v>
      </c>
      <c r="G65" s="103">
        <f>IFERROR((($C65*s_TR)/up_out!F65),0)</f>
        <v>22.450443663719302</v>
      </c>
      <c r="H65" s="103">
        <f>IFERROR((($C65*s_TR)/up_out!G65),0)</f>
        <v>3974280.1621798747</v>
      </c>
      <c r="I65" s="103">
        <f>IFERROR((($C65*s_TR)/up_out!H65),0)</f>
        <v>108256849.18852039</v>
      </c>
      <c r="J65" s="103">
        <f>IFERROR((($C65*s_TR)/up_out!I65),0)</f>
        <v>121.80365296803652</v>
      </c>
      <c r="K65" s="103">
        <f>IFERROR((($C65*s_TR)/up_out!J65),0)</f>
        <v>121.80365296803652</v>
      </c>
      <c r="L65" s="103">
        <f>IFERROR((($C65*s_TR)/up_out!K65),0)</f>
        <v>121.80365296803652</v>
      </c>
      <c r="M65" s="103">
        <f>IFERROR((($C65*s_TR)/up_out!L65),0)</f>
        <v>121.80365296803652</v>
      </c>
      <c r="N65" s="103">
        <f>IFERROR((($C65*s_TR)/up_out!M65),0)</f>
        <v>121.80365296803652</v>
      </c>
      <c r="O65" s="103">
        <f>IFERROR((($C65*s_TR)/up_out!N65),0)</f>
        <v>113.01369863013699</v>
      </c>
      <c r="P65" s="103">
        <f>IFERROR((($C65*s_TR)/up_out!O65),0)</f>
        <v>113.01369863013699</v>
      </c>
      <c r="Q65" s="103">
        <f>IFERROR((($C65*s_TR)/up_out!P65),0)</f>
        <v>113.01369863013699</v>
      </c>
      <c r="R65" s="103">
        <f>IFERROR((($C65*s_TR)/up_out!Q65),0)</f>
        <v>113.01369863013699</v>
      </c>
      <c r="S65" s="103">
        <f>IFERROR((($C65*s_TR)/up_out!R65),0)</f>
        <v>113.01369863013699</v>
      </c>
      <c r="T65" s="103">
        <f>IFERROR(IF((($C65*s_TR)/up_out!C65)&lt;0.01,($C65*s_TR)/up_out!C65,1-EXP(-(($C65*s_TR)/up_out!C65))),".")</f>
        <v>1</v>
      </c>
      <c r="U65" s="103">
        <f>IFERROR(IF((($C65*s_TR)/up_out!D65)&lt;0.01,($C65*s_TR)/up_out!D65,1-EXP(-(($C65*s_TR)/up_out!D65))),".")</f>
        <v>1</v>
      </c>
      <c r="V65" s="103">
        <f>IFERROR(IF((($C65*s_TR)/up_out!E65)&lt;0.01,($C65*s_TR)/up_out!E65,1-EXP(-(($C65*s_TR)/up_out!E65))),".")</f>
        <v>1</v>
      </c>
      <c r="W65" s="103">
        <f>IFERROR(IF((($C65*s_TR)/up_out!F65)&lt;0.01,($C65*s_TR)/up_out!F65,1-EXP(-(($C65*s_TR)/up_out!F65))),".")</f>
        <v>0.99999999982221455</v>
      </c>
      <c r="X65" s="103">
        <f>IFERROR(IF((($C65*s_TR)/up_out!G65)&lt;0.01,($C65*s_TR)/up_out!G65,1-EXP(-(($C65*s_TR)/up_out!G65))),".")</f>
        <v>1</v>
      </c>
      <c r="Y65" s="103">
        <f>IFERROR(IF((($C65*s_TR)/up_out!H65)&lt;0.01,($C65*s_TR)/up_out!H65,1-EXP(-(($C65*s_TR)/up_out!H65))),".")</f>
        <v>1</v>
      </c>
      <c r="Z65" s="103">
        <f>IFERROR(IF((($C65*s_TR)/up_out!I65)&lt;0.01,($C65*s_TR)/up_out!I65,1-EXP(-(($C65*s_TR)/up_out!I65))),".")</f>
        <v>1</v>
      </c>
      <c r="AA65" s="103">
        <f>IFERROR(IF((($C65*s_TR)/up_out!J65)&lt;0.01,($C65*s_TR)/up_out!J65,1-EXP(-(($C65*s_TR)/up_out!J65))),".")</f>
        <v>1</v>
      </c>
      <c r="AB65" s="103">
        <f>IFERROR(IF((($C65*s_TR)/up_out!K65)&lt;0.01,($C65*s_TR)/up_out!K65,1-EXP(-(($C65*s_TR)/up_out!K65))),".")</f>
        <v>1</v>
      </c>
      <c r="AC65" s="103">
        <f>IFERROR(IF((($C65*s_TR)/up_out!L65)&lt;0.01,($C65*s_TR)/up_out!L65,1-EXP(-(($C65*s_TR)/up_out!L65))),".")</f>
        <v>1</v>
      </c>
      <c r="AD65" s="103">
        <f>IFERROR(IF((($C65*s_TR)/up_out!M65)&lt;0.01,($C65*s_TR)/up_out!M65,1-EXP(-(($C65*s_TR)/up_out!M65))),".")</f>
        <v>1</v>
      </c>
      <c r="AE65" s="103">
        <f>IFERROR(IF((($C65*s_TR)/up_out!N65)&lt;0.01,($C65*s_TR)/up_out!N65,1-EXP(-(($C65*s_TR)/up_out!N65))),".")</f>
        <v>1</v>
      </c>
      <c r="AF65" s="103">
        <f>IFERROR(IF((($C65*s_TR)/up_out!O65)&lt;0.01,($C65*s_TR)/up_out!O65,1-EXP(-(($C65*s_TR)/up_out!O65))),".")</f>
        <v>1</v>
      </c>
      <c r="AG65" s="103">
        <f>IFERROR(IF((($C65*s_TR)/up_out!P65)&lt;0.01,($C65*s_TR)/up_out!P65,1-EXP(-(($C65*s_TR)/up_out!P65))),".")</f>
        <v>1</v>
      </c>
      <c r="AH65" s="103">
        <f>IFERROR(IF((($C65*s_TR)/up_out!Q65)&lt;0.01,($C65*s_TR)/up_out!Q65,1-EXP(-(($C65*s_TR)/up_out!Q65))),".")</f>
        <v>1</v>
      </c>
      <c r="AI65" s="103">
        <f>IFERROR(IF((($C65*s_TR)/up_out!R65)&lt;0.01,($C65*s_TR)/up_out!R65,1-EXP(-(($C65*s_TR)/up_out!R65))),".")</f>
        <v>1</v>
      </c>
    </row>
    <row r="66" spans="1:35">
      <c r="A66" s="101" t="s">
        <v>321</v>
      </c>
      <c r="B66" s="106">
        <v>0.99980000000000002</v>
      </c>
      <c r="C66" s="89">
        <v>5</v>
      </c>
      <c r="D66" s="103">
        <f>IFERROR((($C66*s_TR)/up_out!C66),0)</f>
        <v>3679920.5638124831</v>
      </c>
      <c r="E66" s="103">
        <f>IFERROR((($C66*s_TR)/up_out!D66),0)</f>
        <v>104555254.80891663</v>
      </c>
      <c r="F66" s="103">
        <f>IFERROR((($C66*s_TR)/up_out!E66),0)</f>
        <v>293542.29638138105</v>
      </c>
      <c r="G66" s="103">
        <f>IFERROR((($C66*s_TR)/up_out!F66),0)</f>
        <v>22.487987195913497</v>
      </c>
      <c r="H66" s="103">
        <f>IFERROR((($C66*s_TR)/up_out!G66),0)</f>
        <v>3973485.3481810596</v>
      </c>
      <c r="I66" s="103">
        <f>IFERROR((($C66*s_TR)/up_out!H66),0)</f>
        <v>108235197.86071633</v>
      </c>
      <c r="J66" s="103">
        <f>IFERROR((($C66*s_TR)/up_out!I66),0)</f>
        <v>130.31639726027399</v>
      </c>
      <c r="K66" s="103">
        <f>IFERROR((($C66*s_TR)/up_out!J66),0)</f>
        <v>130.31639726027399</v>
      </c>
      <c r="L66" s="103">
        <f>IFERROR((($C66*s_TR)/up_out!K66),0)</f>
        <v>130.31639726027399</v>
      </c>
      <c r="M66" s="103">
        <f>IFERROR((($C66*s_TR)/up_out!L66),0)</f>
        <v>130.31639726027399</v>
      </c>
      <c r="N66" s="103">
        <f>IFERROR((($C66*s_TR)/up_out!M66),0)</f>
        <v>130.31639726027399</v>
      </c>
      <c r="O66" s="103">
        <f>IFERROR((($C66*s_TR)/up_out!N66),0)</f>
        <v>116.0506120256322</v>
      </c>
      <c r="P66" s="103">
        <f>IFERROR((($C66*s_TR)/up_out!O66),0)</f>
        <v>116.20272910693427</v>
      </c>
      <c r="Q66" s="103">
        <f>IFERROR((($C66*s_TR)/up_out!P66),0)</f>
        <v>116.71823273401827</v>
      </c>
      <c r="R66" s="103">
        <f>IFERROR((($C66*s_TR)/up_out!Q66),0)</f>
        <v>110.37556126331816</v>
      </c>
      <c r="S66" s="103">
        <f>IFERROR((($C66*s_TR)/up_out!R66),0)</f>
        <v>113.20268970293984</v>
      </c>
      <c r="T66" s="103">
        <f>IFERROR(IF((($C66*s_TR)/up_out!C66)&lt;0.01,($C66*s_TR)/up_out!C66,1-EXP(-(($C66*s_TR)/up_out!C66))),".")</f>
        <v>1</v>
      </c>
      <c r="U66" s="103">
        <f>IFERROR(IF((($C66*s_TR)/up_out!D66)&lt;0.01,($C66*s_TR)/up_out!D66,1-EXP(-(($C66*s_TR)/up_out!D66))),".")</f>
        <v>1</v>
      </c>
      <c r="V66" s="103">
        <f>IFERROR(IF((($C66*s_TR)/up_out!E66)&lt;0.01,($C66*s_TR)/up_out!E66,1-EXP(-(($C66*s_TR)/up_out!E66))),".")</f>
        <v>1</v>
      </c>
      <c r="W66" s="103">
        <f>IFERROR(IF((($C66*s_TR)/up_out!F66)&lt;0.01,($C66*s_TR)/up_out!F66,1-EXP(-(($C66*s_TR)/up_out!F66))),".")</f>
        <v>0.99999999982876553</v>
      </c>
      <c r="X66" s="103">
        <f>IFERROR(IF((($C66*s_TR)/up_out!G66)&lt;0.01,($C66*s_TR)/up_out!G66,1-EXP(-(($C66*s_TR)/up_out!G66))),".")</f>
        <v>1</v>
      </c>
      <c r="Y66" s="103">
        <f>IFERROR(IF((($C66*s_TR)/up_out!H66)&lt;0.01,($C66*s_TR)/up_out!H66,1-EXP(-(($C66*s_TR)/up_out!H66))),".")</f>
        <v>1</v>
      </c>
      <c r="Z66" s="103">
        <f>IFERROR(IF((($C66*s_TR)/up_out!I66)&lt;0.01,($C66*s_TR)/up_out!I66,1-EXP(-(($C66*s_TR)/up_out!I66))),".")</f>
        <v>1</v>
      </c>
      <c r="AA66" s="103">
        <f>IFERROR(IF((($C66*s_TR)/up_out!J66)&lt;0.01,($C66*s_TR)/up_out!J66,1-EXP(-(($C66*s_TR)/up_out!J66))),".")</f>
        <v>1</v>
      </c>
      <c r="AB66" s="103">
        <f>IFERROR(IF((($C66*s_TR)/up_out!K66)&lt;0.01,($C66*s_TR)/up_out!K66,1-EXP(-(($C66*s_TR)/up_out!K66))),".")</f>
        <v>1</v>
      </c>
      <c r="AC66" s="103">
        <f>IFERROR(IF((($C66*s_TR)/up_out!L66)&lt;0.01,($C66*s_TR)/up_out!L66,1-EXP(-(($C66*s_TR)/up_out!L66))),".")</f>
        <v>1</v>
      </c>
      <c r="AD66" s="103">
        <f>IFERROR(IF((($C66*s_TR)/up_out!M66)&lt;0.01,($C66*s_TR)/up_out!M66,1-EXP(-(($C66*s_TR)/up_out!M66))),".")</f>
        <v>1</v>
      </c>
      <c r="AE66" s="103">
        <f>IFERROR(IF((($C66*s_TR)/up_out!N66)&lt;0.01,($C66*s_TR)/up_out!N66,1-EXP(-(($C66*s_TR)/up_out!N66))),".")</f>
        <v>1</v>
      </c>
      <c r="AF66" s="103">
        <f>IFERROR(IF((($C66*s_TR)/up_out!O66)&lt;0.01,($C66*s_TR)/up_out!O66,1-EXP(-(($C66*s_TR)/up_out!O66))),".")</f>
        <v>1</v>
      </c>
      <c r="AG66" s="103">
        <f>IFERROR(IF((($C66*s_TR)/up_out!P66)&lt;0.01,($C66*s_TR)/up_out!P66,1-EXP(-(($C66*s_TR)/up_out!P66))),".")</f>
        <v>1</v>
      </c>
      <c r="AH66" s="103">
        <f>IFERROR(IF((($C66*s_TR)/up_out!Q66)&lt;0.01,($C66*s_TR)/up_out!Q66,1-EXP(-(($C66*s_TR)/up_out!Q66))),".")</f>
        <v>1</v>
      </c>
      <c r="AI66" s="103">
        <f>IFERROR(IF((($C66*s_TR)/up_out!R66)&lt;0.01,($C66*s_TR)/up_out!R66,1-EXP(-(($C66*s_TR)/up_out!R66))),".")</f>
        <v>1</v>
      </c>
    </row>
    <row r="67" spans="1:35">
      <c r="A67" s="101" t="s">
        <v>322</v>
      </c>
      <c r="B67" s="106">
        <v>2.0000000000000001E-4</v>
      </c>
      <c r="C67" s="89">
        <v>5</v>
      </c>
      <c r="D67" s="103">
        <f>IFERROR((($C67*s_TR)/up_out!C67),0)</f>
        <v>736.13133903030268</v>
      </c>
      <c r="E67" s="103">
        <f>IFERROR((($C67*s_TR)/up_out!D67),0)</f>
        <v>20915.234008585045</v>
      </c>
      <c r="F67" s="103">
        <f>IFERROR((($C67*s_TR)/up_out!E67),0)</f>
        <v>58.720203316939603</v>
      </c>
      <c r="G67" s="103">
        <f>IFERROR((($C67*s_TR)/up_out!F67),0)</f>
        <v>4.490088732743861E-3</v>
      </c>
      <c r="H67" s="103">
        <f>IFERROR((($C67*s_TR)/up_out!G67),0)</f>
        <v>794.85603243597495</v>
      </c>
      <c r="I67" s="103">
        <f>IFERROR((($C67*s_TR)/up_out!H67),0)</f>
        <v>21651.369837704082</v>
      </c>
      <c r="J67" s="103">
        <f>IFERROR((($C67*s_TR)/up_out!I67),0)</f>
        <v>3.0036529680365288E-2</v>
      </c>
      <c r="K67" s="103">
        <f>IFERROR((($C67*s_TR)/up_out!J67),0)</f>
        <v>3.0036529680365288E-2</v>
      </c>
      <c r="L67" s="103">
        <f>IFERROR((($C67*s_TR)/up_out!K67),0)</f>
        <v>3.0036529680365288E-2</v>
      </c>
      <c r="M67" s="103">
        <f>IFERROR((($C67*s_TR)/up_out!L67),0)</f>
        <v>3.0036529680365288E-2</v>
      </c>
      <c r="N67" s="103">
        <f>IFERROR((($C67*s_TR)/up_out!M67),0)</f>
        <v>3.0036529680365288E-2</v>
      </c>
      <c r="O67" s="103">
        <f>IFERROR((($C67*s_TR)/up_out!N67),0)</f>
        <v>2.2602739726027398E-2</v>
      </c>
      <c r="P67" s="103">
        <f>IFERROR((($C67*s_TR)/up_out!O67),0)</f>
        <v>2.2602739726027398E-2</v>
      </c>
      <c r="Q67" s="103">
        <f>IFERROR((($C67*s_TR)/up_out!P67),0)</f>
        <v>2.2602739726027398E-2</v>
      </c>
      <c r="R67" s="103">
        <f>IFERROR((($C67*s_TR)/up_out!Q67),0)</f>
        <v>2.2602739726027398E-2</v>
      </c>
      <c r="S67" s="103">
        <f>IFERROR((($C67*s_TR)/up_out!R67),0)</f>
        <v>2.2602739726027398E-2</v>
      </c>
      <c r="T67" s="103">
        <f>IFERROR(IF((($C67*s_TR)/up_out!C67)&lt;0.01,($C67*s_TR)/up_out!C67,1-EXP(-(($C67*s_TR)/up_out!C67))),".")</f>
        <v>1</v>
      </c>
      <c r="U67" s="103">
        <f>IFERROR(IF((($C67*s_TR)/up_out!D67)&lt;0.01,($C67*s_TR)/up_out!D67,1-EXP(-(($C67*s_TR)/up_out!D67))),".")</f>
        <v>1</v>
      </c>
      <c r="V67" s="103">
        <f>IFERROR(IF((($C67*s_TR)/up_out!E67)&lt;0.01,($C67*s_TR)/up_out!E67,1-EXP(-(($C67*s_TR)/up_out!E67))),".")</f>
        <v>1</v>
      </c>
      <c r="W67" s="103">
        <f>IFERROR(IF((($C67*s_TR)/up_out!F67)&lt;0.01,($C67*s_TR)/up_out!F67,1-EXP(-(($C67*s_TR)/up_out!F67))),".")</f>
        <v>4.490088732743861E-3</v>
      </c>
      <c r="X67" s="103">
        <f>IFERROR(IF((($C67*s_TR)/up_out!G67)&lt;0.01,($C67*s_TR)/up_out!G67,1-EXP(-(($C67*s_TR)/up_out!G67))),".")</f>
        <v>1</v>
      </c>
      <c r="Y67" s="103">
        <f>IFERROR(IF((($C67*s_TR)/up_out!H67)&lt;0.01,($C67*s_TR)/up_out!H67,1-EXP(-(($C67*s_TR)/up_out!H67))),".")</f>
        <v>1</v>
      </c>
      <c r="Z67" s="103">
        <f>IFERROR(IF((($C67*s_TR)/up_out!I67)&lt;0.01,($C67*s_TR)/up_out!I67,1-EXP(-(($C67*s_TR)/up_out!I67))),".")</f>
        <v>2.9589915869162375E-2</v>
      </c>
      <c r="AA67" s="103">
        <f>IFERROR(IF((($C67*s_TR)/up_out!J67)&lt;0.01,($C67*s_TR)/up_out!J67,1-EXP(-(($C67*s_TR)/up_out!J67))),".")</f>
        <v>2.9589915869162375E-2</v>
      </c>
      <c r="AB67" s="103">
        <f>IFERROR(IF((($C67*s_TR)/up_out!K67)&lt;0.01,($C67*s_TR)/up_out!K67,1-EXP(-(($C67*s_TR)/up_out!K67))),".")</f>
        <v>2.9589915869162375E-2</v>
      </c>
      <c r="AC67" s="103">
        <f>IFERROR(IF((($C67*s_TR)/up_out!L67)&lt;0.01,($C67*s_TR)/up_out!L67,1-EXP(-(($C67*s_TR)/up_out!L67))),".")</f>
        <v>2.9589915869162375E-2</v>
      </c>
      <c r="AD67" s="103">
        <f>IFERROR(IF((($C67*s_TR)/up_out!M67)&lt;0.01,($C67*s_TR)/up_out!M67,1-EXP(-(($C67*s_TR)/up_out!M67))),".")</f>
        <v>2.9589915869162375E-2</v>
      </c>
      <c r="AE67" s="103">
        <f>IFERROR(IF((($C67*s_TR)/up_out!N67)&lt;0.01,($C67*s_TR)/up_out!N67,1-EXP(-(($C67*s_TR)/up_out!N67))),".")</f>
        <v>2.2349211540769742E-2</v>
      </c>
      <c r="AF67" s="103">
        <f>IFERROR(IF((($C67*s_TR)/up_out!O67)&lt;0.01,($C67*s_TR)/up_out!O67,1-EXP(-(($C67*s_TR)/up_out!O67))),".")</f>
        <v>2.2349211540769742E-2</v>
      </c>
      <c r="AG67" s="103">
        <f>IFERROR(IF((($C67*s_TR)/up_out!P67)&lt;0.01,($C67*s_TR)/up_out!P67,1-EXP(-(($C67*s_TR)/up_out!P67))),".")</f>
        <v>2.2349211540769742E-2</v>
      </c>
      <c r="AH67" s="103">
        <f>IFERROR(IF((($C67*s_TR)/up_out!Q67)&lt;0.01,($C67*s_TR)/up_out!Q67,1-EXP(-(($C67*s_TR)/up_out!Q67))),".")</f>
        <v>2.2349211540769742E-2</v>
      </c>
      <c r="AI67" s="103">
        <f>IFERROR(IF((($C67*s_TR)/up_out!R67)&lt;0.01,($C67*s_TR)/up_out!R67,1-EXP(-(($C67*s_TR)/up_out!R67))),".")</f>
        <v>2.2349211540769742E-2</v>
      </c>
    </row>
    <row r="68" spans="1:35">
      <c r="A68" s="101" t="s">
        <v>323</v>
      </c>
      <c r="B68" s="106">
        <v>0.99999979999999999</v>
      </c>
      <c r="C68" s="89">
        <v>5</v>
      </c>
      <c r="D68" s="103">
        <f>IFERROR((($C68*s_TR)/up_out!C68),0)</f>
        <v>3680655.9590201741</v>
      </c>
      <c r="E68" s="103">
        <f>IFERROR((($C68*s_TR)/up_out!D68),0)</f>
        <v>104576149.12769122</v>
      </c>
      <c r="F68" s="103">
        <f>IFERROR((($C68*s_TR)/up_out!E68),0)</f>
        <v>293600.9578644947</v>
      </c>
      <c r="G68" s="103">
        <f>IFERROR((($C68*s_TR)/up_out!F68),0)</f>
        <v>21.598660993601218</v>
      </c>
      <c r="H68" s="103">
        <f>IFERROR((($C68*s_TR)/up_out!G68),0)</f>
        <v>3974278.515545662</v>
      </c>
      <c r="I68" s="103">
        <f>IFERROR((($C68*s_TR)/up_out!H68),0)</f>
        <v>108256826.6853724</v>
      </c>
      <c r="J68" s="103">
        <f>IFERROR((($C68*s_TR)/up_out!I68),0)</f>
        <v>118.6643598287671</v>
      </c>
      <c r="K68" s="103">
        <f>IFERROR((($C68*s_TR)/up_out!J68),0)</f>
        <v>118.6643598287671</v>
      </c>
      <c r="L68" s="103">
        <f>IFERROR((($C68*s_TR)/up_out!K68),0)</f>
        <v>118.6643598287671</v>
      </c>
      <c r="M68" s="103">
        <f>IFERROR((($C68*s_TR)/up_out!L68),0)</f>
        <v>118.6643598287671</v>
      </c>
      <c r="N68" s="103">
        <f>IFERROR((($C68*s_TR)/up_out!M68),0)</f>
        <v>118.6643598287671</v>
      </c>
      <c r="O68" s="103">
        <f>IFERROR((($C68*s_TR)/up_out!N68),0)</f>
        <v>118.33324387114604</v>
      </c>
      <c r="P68" s="103">
        <f>IFERROR((($C68*s_TR)/up_out!O68),0)</f>
        <v>117.35584218836674</v>
      </c>
      <c r="Q68" s="103">
        <f>IFERROR((($C68*s_TR)/up_out!P68),0)</f>
        <v>118.60534738023364</v>
      </c>
      <c r="R68" s="103">
        <f>IFERROR((($C68*s_TR)/up_out!Q68),0)</f>
        <v>117.72257919520548</v>
      </c>
      <c r="S68" s="103">
        <f>IFERROR((($C68*s_TR)/up_out!R68),0)</f>
        <v>108.72589428110031</v>
      </c>
      <c r="T68" s="103">
        <f>IFERROR(IF((($C68*s_TR)/up_out!C68)&lt;0.01,($C68*s_TR)/up_out!C68,1-EXP(-(($C68*s_TR)/up_out!C68))),".")</f>
        <v>1</v>
      </c>
      <c r="U68" s="103">
        <f>IFERROR(IF((($C68*s_TR)/up_out!D68)&lt;0.01,($C68*s_TR)/up_out!D68,1-EXP(-(($C68*s_TR)/up_out!D68))),".")</f>
        <v>1</v>
      </c>
      <c r="V68" s="103">
        <f>IFERROR(IF((($C68*s_TR)/up_out!E68)&lt;0.01,($C68*s_TR)/up_out!E68,1-EXP(-(($C68*s_TR)/up_out!E68))),".")</f>
        <v>1</v>
      </c>
      <c r="W68" s="103">
        <f>IFERROR(IF((($C68*s_TR)/up_out!F68)&lt;0.01,($C68*s_TR)/up_out!F68,1-EXP(-(($C68*s_TR)/up_out!F68))),".")</f>
        <v>0.99999999958330266</v>
      </c>
      <c r="X68" s="103">
        <f>IFERROR(IF((($C68*s_TR)/up_out!G68)&lt;0.01,($C68*s_TR)/up_out!G68,1-EXP(-(($C68*s_TR)/up_out!G68))),".")</f>
        <v>1</v>
      </c>
      <c r="Y68" s="103">
        <f>IFERROR(IF((($C68*s_TR)/up_out!H68)&lt;0.01,($C68*s_TR)/up_out!H68,1-EXP(-(($C68*s_TR)/up_out!H68))),".")</f>
        <v>1</v>
      </c>
      <c r="Z68" s="103">
        <f>IFERROR(IF((($C68*s_TR)/up_out!I68)&lt;0.01,($C68*s_TR)/up_out!I68,1-EXP(-(($C68*s_TR)/up_out!I68))),".")</f>
        <v>1</v>
      </c>
      <c r="AA68" s="103">
        <f>IFERROR(IF((($C68*s_TR)/up_out!J68)&lt;0.01,($C68*s_TR)/up_out!J68,1-EXP(-(($C68*s_TR)/up_out!J68))),".")</f>
        <v>1</v>
      </c>
      <c r="AB68" s="103">
        <f>IFERROR(IF((($C68*s_TR)/up_out!K68)&lt;0.01,($C68*s_TR)/up_out!K68,1-EXP(-(($C68*s_TR)/up_out!K68))),".")</f>
        <v>1</v>
      </c>
      <c r="AC68" s="103">
        <f>IFERROR(IF((($C68*s_TR)/up_out!L68)&lt;0.01,($C68*s_TR)/up_out!L68,1-EXP(-(($C68*s_TR)/up_out!L68))),".")</f>
        <v>1</v>
      </c>
      <c r="AD68" s="103">
        <f>IFERROR(IF((($C68*s_TR)/up_out!M68)&lt;0.01,($C68*s_TR)/up_out!M68,1-EXP(-(($C68*s_TR)/up_out!M68))),".")</f>
        <v>1</v>
      </c>
      <c r="AE68" s="103">
        <f>IFERROR(IF((($C68*s_TR)/up_out!N68)&lt;0.01,($C68*s_TR)/up_out!N68,1-EXP(-(($C68*s_TR)/up_out!N68))),".")</f>
        <v>1</v>
      </c>
      <c r="AF68" s="103">
        <f>IFERROR(IF((($C68*s_TR)/up_out!O68)&lt;0.01,($C68*s_TR)/up_out!O68,1-EXP(-(($C68*s_TR)/up_out!O68))),".")</f>
        <v>1</v>
      </c>
      <c r="AG68" s="103">
        <f>IFERROR(IF((($C68*s_TR)/up_out!P68)&lt;0.01,($C68*s_TR)/up_out!P68,1-EXP(-(($C68*s_TR)/up_out!P68))),".")</f>
        <v>1</v>
      </c>
      <c r="AH68" s="103">
        <f>IFERROR(IF((($C68*s_TR)/up_out!Q68)&lt;0.01,($C68*s_TR)/up_out!Q68,1-EXP(-(($C68*s_TR)/up_out!Q68))),".")</f>
        <v>1</v>
      </c>
      <c r="AI68" s="103">
        <f>IFERROR(IF((($C68*s_TR)/up_out!R68)&lt;0.01,($C68*s_TR)/up_out!R68,1-EXP(-(($C68*s_TR)/up_out!R68))),".")</f>
        <v>1</v>
      </c>
    </row>
    <row r="69" spans="1:35">
      <c r="A69" s="101" t="s">
        <v>324</v>
      </c>
      <c r="B69" s="106">
        <v>1.9999999999999999E-7</v>
      </c>
      <c r="C69" s="89">
        <v>5</v>
      </c>
      <c r="D69" s="103">
        <f>IFERROR((($C69*s_TR)/up_out!C69),0)</f>
        <v>0.73613133903030259</v>
      </c>
      <c r="E69" s="103">
        <f>IFERROR((($C69*s_TR)/up_out!D69),0)</f>
        <v>20.915234008585042</v>
      </c>
      <c r="F69" s="103">
        <f>IFERROR((($C69*s_TR)/up_out!E69),0)</f>
        <v>5.8720203316939598E-2</v>
      </c>
      <c r="G69" s="103">
        <f>IFERROR((($C69*s_TR)/up_out!F69),0)</f>
        <v>4.4206218184538706E-6</v>
      </c>
      <c r="H69" s="103">
        <f>IFERROR((($C69*s_TR)/up_out!G69),0)</f>
        <v>0.79485596296906058</v>
      </c>
      <c r="I69" s="103">
        <f>IFERROR((($C69*s_TR)/up_out!H69),0)</f>
        <v>21.651369768237164</v>
      </c>
      <c r="J69" s="103">
        <f>IFERROR((($C69*s_TR)/up_out!I69),0)</f>
        <v>2.4837899543378997E-5</v>
      </c>
      <c r="K69" s="103">
        <f>IFERROR((($C69*s_TR)/up_out!J69),0)</f>
        <v>2.4837899543378997E-5</v>
      </c>
      <c r="L69" s="103">
        <f>IFERROR((($C69*s_TR)/up_out!K69),0)</f>
        <v>2.4837899543378997E-5</v>
      </c>
      <c r="M69" s="103">
        <f>IFERROR((($C69*s_TR)/up_out!L69),0)</f>
        <v>2.4837899543378997E-5</v>
      </c>
      <c r="N69" s="103">
        <f>IFERROR((($C69*s_TR)/up_out!M69),0)</f>
        <v>2.4837899543378997E-5</v>
      </c>
      <c r="O69" s="103">
        <f>IFERROR((($C69*s_TR)/up_out!N69),0)</f>
        <v>2.2939465829953314E-5</v>
      </c>
      <c r="P69" s="103">
        <f>IFERROR((($C69*s_TR)/up_out!O69),0)</f>
        <v>2.3453715234537141E-5</v>
      </c>
      <c r="Q69" s="103">
        <f>IFERROR((($C69*s_TR)/up_out!P69),0)</f>
        <v>2.3083361025981868E-5</v>
      </c>
      <c r="R69" s="103">
        <f>IFERROR((($C69*s_TR)/up_out!Q69),0)</f>
        <v>2.3984018264840181E-5</v>
      </c>
      <c r="S69" s="103">
        <f>IFERROR((($C69*s_TR)/up_out!R69),0)</f>
        <v>2.2253048956707715E-5</v>
      </c>
      <c r="T69" s="103">
        <f>IFERROR(IF((($C69*s_TR)/up_out!C69)&lt;0.01,($C69*s_TR)/up_out!C69,1-EXP(-(($C69*s_TR)/up_out!C69))),".")</f>
        <v>0.52103671751554592</v>
      </c>
      <c r="U69" s="103">
        <f>IFERROR(IF((($C69*s_TR)/up_out!D69)&lt;0.01,($C69*s_TR)/up_out!D69,1-EXP(-(($C69*s_TR)/up_out!D69))),".")</f>
        <v>0.99999999917466686</v>
      </c>
      <c r="V69" s="103">
        <f>IFERROR(IF((($C69*s_TR)/up_out!E69)&lt;0.01,($C69*s_TR)/up_out!E69,1-EXP(-(($C69*s_TR)/up_out!E69))),".")</f>
        <v>5.7029427711892011E-2</v>
      </c>
      <c r="W69" s="103">
        <f>IFERROR(IF((($C69*s_TR)/up_out!F69)&lt;0.01,($C69*s_TR)/up_out!F69,1-EXP(-(($C69*s_TR)/up_out!F69))),".")</f>
        <v>4.4206218184538706E-6</v>
      </c>
      <c r="X69" s="103">
        <f>IFERROR(IF((($C69*s_TR)/up_out!G69)&lt;0.01,($C69*s_TR)/up_out!G69,1-EXP(-(($C69*s_TR)/up_out!G69))),".")</f>
        <v>0.54835371597247407</v>
      </c>
      <c r="Y69" s="103">
        <f>IFERROR(IF((($C69*s_TR)/up_out!H69)&lt;0.01,($C69*s_TR)/up_out!H69,1-EXP(-(($C69*s_TR)/up_out!H69))),".")</f>
        <v>0.99999999960469743</v>
      </c>
      <c r="Z69" s="103">
        <f>IFERROR(IF((($C69*s_TR)/up_out!I69)&lt;0.01,($C69*s_TR)/up_out!I69,1-EXP(-(($C69*s_TR)/up_out!I69))),".")</f>
        <v>2.4837899543378997E-5</v>
      </c>
      <c r="AA69" s="103">
        <f>IFERROR(IF((($C69*s_TR)/up_out!J69)&lt;0.01,($C69*s_TR)/up_out!J69,1-EXP(-(($C69*s_TR)/up_out!J69))),".")</f>
        <v>2.4837899543378997E-5</v>
      </c>
      <c r="AB69" s="103">
        <f>IFERROR(IF((($C69*s_TR)/up_out!K69)&lt;0.01,($C69*s_TR)/up_out!K69,1-EXP(-(($C69*s_TR)/up_out!K69))),".")</f>
        <v>2.4837899543378997E-5</v>
      </c>
      <c r="AC69" s="103">
        <f>IFERROR(IF((($C69*s_TR)/up_out!L69)&lt;0.01,($C69*s_TR)/up_out!L69,1-EXP(-(($C69*s_TR)/up_out!L69))),".")</f>
        <v>2.4837899543378997E-5</v>
      </c>
      <c r="AD69" s="103">
        <f>IFERROR(IF((($C69*s_TR)/up_out!M69)&lt;0.01,($C69*s_TR)/up_out!M69,1-EXP(-(($C69*s_TR)/up_out!M69))),".")</f>
        <v>2.4837899543378997E-5</v>
      </c>
      <c r="AE69" s="103">
        <f>IFERROR(IF((($C69*s_TR)/up_out!N69)&lt;0.01,($C69*s_TR)/up_out!N69,1-EXP(-(($C69*s_TR)/up_out!N69))),".")</f>
        <v>2.2939465829953314E-5</v>
      </c>
      <c r="AF69" s="103">
        <f>IFERROR(IF((($C69*s_TR)/up_out!O69)&lt;0.01,($C69*s_TR)/up_out!O69,1-EXP(-(($C69*s_TR)/up_out!O69))),".")</f>
        <v>2.3453715234537141E-5</v>
      </c>
      <c r="AG69" s="103">
        <f>IFERROR(IF((($C69*s_TR)/up_out!P69)&lt;0.01,($C69*s_TR)/up_out!P69,1-EXP(-(($C69*s_TR)/up_out!P69))),".")</f>
        <v>2.3083361025981868E-5</v>
      </c>
      <c r="AH69" s="103">
        <f>IFERROR(IF((($C69*s_TR)/up_out!Q69)&lt;0.01,($C69*s_TR)/up_out!Q69,1-EXP(-(($C69*s_TR)/up_out!Q69))),".")</f>
        <v>2.3984018264840181E-5</v>
      </c>
      <c r="AI69" s="103">
        <f>IFERROR(IF((($C69*s_TR)/up_out!R69)&lt;0.01,($C69*s_TR)/up_out!R69,1-EXP(-(($C69*s_TR)/up_out!R69))),".")</f>
        <v>2.2253048956707715E-5</v>
      </c>
    </row>
    <row r="70" spans="1:35">
      <c r="A70" s="101" t="s">
        <v>325</v>
      </c>
      <c r="B70" s="106">
        <v>0.99979000004200003</v>
      </c>
      <c r="C70" s="89">
        <v>5</v>
      </c>
      <c r="D70" s="103">
        <f>IFERROR((($C70*s_TR)/up_out!C70),0)</f>
        <v>3679883.7574001192</v>
      </c>
      <c r="E70" s="103">
        <f>IFERROR((($C70*s_TR)/up_out!D70),0)</f>
        <v>104554209.05160841</v>
      </c>
      <c r="F70" s="103">
        <f>IFERROR((($C70*s_TR)/up_out!E70),0)</f>
        <v>293539.3603835465</v>
      </c>
      <c r="G70" s="103">
        <f>IFERROR((($C70*s_TR)/up_out!F70),0)</f>
        <v>21.92718087512171</v>
      </c>
      <c r="H70" s="103">
        <f>IFERROR((($C70*s_TR)/up_out!G70),0)</f>
        <v>3973445.0449645412</v>
      </c>
      <c r="I70" s="103">
        <f>IFERROR((($C70*s_TR)/up_out!H70),0)</f>
        <v>108234114.7361894</v>
      </c>
      <c r="J70" s="103">
        <f>IFERROR((($C70*s_TR)/up_out!I70),0)</f>
        <v>122.02916301882489</v>
      </c>
      <c r="K70" s="103">
        <f>IFERROR((($C70*s_TR)/up_out!J70),0)</f>
        <v>122.02916301882489</v>
      </c>
      <c r="L70" s="103">
        <f>IFERROR((($C70*s_TR)/up_out!K70),0)</f>
        <v>122.02916301882489</v>
      </c>
      <c r="M70" s="103">
        <f>IFERROR((($C70*s_TR)/up_out!L70),0)</f>
        <v>122.02916301882489</v>
      </c>
      <c r="N70" s="103">
        <f>IFERROR((($C70*s_TR)/up_out!M70),0)</f>
        <v>122.02916301882489</v>
      </c>
      <c r="O70" s="103">
        <f>IFERROR((($C70*s_TR)/up_out!N70),0)</f>
        <v>117.13163689707331</v>
      </c>
      <c r="P70" s="103">
        <f>IFERROR((($C70*s_TR)/up_out!O70),0)</f>
        <v>117.55167245027128</v>
      </c>
      <c r="Q70" s="103">
        <f>IFERROR((($C70*s_TR)/up_out!P70),0)</f>
        <v>116.87509956230269</v>
      </c>
      <c r="R70" s="103">
        <f>IFERROR((($C70*s_TR)/up_out!Q70),0)</f>
        <v>118.56971715363642</v>
      </c>
      <c r="S70" s="103">
        <f>IFERROR((($C70*s_TR)/up_out!R70),0)</f>
        <v>110.37963651623325</v>
      </c>
      <c r="T70" s="103">
        <f>IFERROR(IF((($C70*s_TR)/up_out!C70)&lt;0.01,($C70*s_TR)/up_out!C70,1-EXP(-(($C70*s_TR)/up_out!C70))),".")</f>
        <v>1</v>
      </c>
      <c r="U70" s="103">
        <f>IFERROR(IF((($C70*s_TR)/up_out!D70)&lt;0.01,($C70*s_TR)/up_out!D70,1-EXP(-(($C70*s_TR)/up_out!D70))),".")</f>
        <v>1</v>
      </c>
      <c r="V70" s="103">
        <f>IFERROR(IF((($C70*s_TR)/up_out!E70)&lt;0.01,($C70*s_TR)/up_out!E70,1-EXP(-(($C70*s_TR)/up_out!E70))),".")</f>
        <v>1</v>
      </c>
      <c r="W70" s="103">
        <f>IFERROR(IF((($C70*s_TR)/up_out!F70)&lt;0.01,($C70*s_TR)/up_out!F70,1-EXP(-(($C70*s_TR)/up_out!F70))),".")</f>
        <v>0.99999999969998266</v>
      </c>
      <c r="X70" s="103">
        <f>IFERROR(IF((($C70*s_TR)/up_out!G70)&lt;0.01,($C70*s_TR)/up_out!G70,1-EXP(-(($C70*s_TR)/up_out!G70))),".")</f>
        <v>1</v>
      </c>
      <c r="Y70" s="103">
        <f>IFERROR(IF((($C70*s_TR)/up_out!H70)&lt;0.01,($C70*s_TR)/up_out!H70,1-EXP(-(($C70*s_TR)/up_out!H70))),".")</f>
        <v>1</v>
      </c>
      <c r="Z70" s="103">
        <f>IFERROR(IF((($C70*s_TR)/up_out!I70)&lt;0.01,($C70*s_TR)/up_out!I70,1-EXP(-(($C70*s_TR)/up_out!I70))),".")</f>
        <v>1</v>
      </c>
      <c r="AA70" s="103">
        <f>IFERROR(IF((($C70*s_TR)/up_out!J70)&lt;0.01,($C70*s_TR)/up_out!J70,1-EXP(-(($C70*s_TR)/up_out!J70))),".")</f>
        <v>1</v>
      </c>
      <c r="AB70" s="103">
        <f>IFERROR(IF((($C70*s_TR)/up_out!K70)&lt;0.01,($C70*s_TR)/up_out!K70,1-EXP(-(($C70*s_TR)/up_out!K70))),".")</f>
        <v>1</v>
      </c>
      <c r="AC70" s="103">
        <f>IFERROR(IF((($C70*s_TR)/up_out!L70)&lt;0.01,($C70*s_TR)/up_out!L70,1-EXP(-(($C70*s_TR)/up_out!L70))),".")</f>
        <v>1</v>
      </c>
      <c r="AD70" s="103">
        <f>IFERROR(IF((($C70*s_TR)/up_out!M70)&lt;0.01,($C70*s_TR)/up_out!M70,1-EXP(-(($C70*s_TR)/up_out!M70))),".")</f>
        <v>1</v>
      </c>
      <c r="AE70" s="103">
        <f>IFERROR(IF((($C70*s_TR)/up_out!N70)&lt;0.01,($C70*s_TR)/up_out!N70,1-EXP(-(($C70*s_TR)/up_out!N70))),".")</f>
        <v>1</v>
      </c>
      <c r="AF70" s="103">
        <f>IFERROR(IF((($C70*s_TR)/up_out!O70)&lt;0.01,($C70*s_TR)/up_out!O70,1-EXP(-(($C70*s_TR)/up_out!O70))),".")</f>
        <v>1</v>
      </c>
      <c r="AG70" s="103">
        <f>IFERROR(IF((($C70*s_TR)/up_out!P70)&lt;0.01,($C70*s_TR)/up_out!P70,1-EXP(-(($C70*s_TR)/up_out!P70))),".")</f>
        <v>1</v>
      </c>
      <c r="AH70" s="103">
        <f>IFERROR(IF((($C70*s_TR)/up_out!Q70)&lt;0.01,($C70*s_TR)/up_out!Q70,1-EXP(-(($C70*s_TR)/up_out!Q70))),".")</f>
        <v>1</v>
      </c>
      <c r="AI70" s="103">
        <f>IFERROR(IF((($C70*s_TR)/up_out!R70)&lt;0.01,($C70*s_TR)/up_out!R70,1-EXP(-(($C70*s_TR)/up_out!R70))),".")</f>
        <v>1</v>
      </c>
    </row>
    <row r="71" spans="1:35">
      <c r="A71" s="101" t="s">
        <v>326</v>
      </c>
      <c r="B71" s="106">
        <v>2.0999995799999999E-4</v>
      </c>
      <c r="C71" s="89">
        <v>5</v>
      </c>
      <c r="D71" s="103">
        <f>IFERROR((($C71*s_TR)/up_out!C71),0)</f>
        <v>772.93775139423656</v>
      </c>
      <c r="E71" s="103">
        <f>IFERROR((($C71*s_TR)/up_out!D71),0)</f>
        <v>21960.991316815154</v>
      </c>
      <c r="F71" s="103">
        <f>IFERROR((($C71*s_TR)/up_out!E71),0)</f>
        <v>61.656201151543875</v>
      </c>
      <c r="G71" s="103">
        <f>IFERROR((($C71*s_TR)/up_out!F71),0)</f>
        <v>4.5732376094432614E-3</v>
      </c>
      <c r="H71" s="103">
        <f>IFERROR((($C71*s_TR)/up_out!G71),0)</f>
        <v>834.59852578338985</v>
      </c>
      <c r="I71" s="103">
        <f>IFERROR((($C71*s_TR)/up_out!H71),0)</f>
        <v>22733.933641447002</v>
      </c>
      <c r="J71" s="103">
        <f>IFERROR((($C71*s_TR)/up_out!I71),0)</f>
        <v>0</v>
      </c>
      <c r="K71" s="103">
        <f>IFERROR((($C71*s_TR)/up_out!J71),0)</f>
        <v>0</v>
      </c>
      <c r="L71" s="103">
        <f>IFERROR((($C71*s_TR)/up_out!K71),0)</f>
        <v>0</v>
      </c>
      <c r="M71" s="103">
        <f>IFERROR((($C71*s_TR)/up_out!L71),0)</f>
        <v>0</v>
      </c>
      <c r="N71" s="103">
        <f>IFERROR((($C71*s_TR)/up_out!M71),0)</f>
        <v>0</v>
      </c>
      <c r="O71" s="103">
        <f>IFERROR((($C71*s_TR)/up_out!N71),0)</f>
        <v>2.4747097263435169E-2</v>
      </c>
      <c r="P71" s="103">
        <f>IFERROR((($C71*s_TR)/up_out!O71),0)</f>
        <v>2.4803331537366066E-2</v>
      </c>
      <c r="Q71" s="103">
        <f>IFERROR((($C71*s_TR)/up_out!P71),0)</f>
        <v>2.48691341285221E-2</v>
      </c>
      <c r="R71" s="103">
        <f>IFERROR((($C71*s_TR)/up_out!Q71),0)</f>
        <v>2.4627022314399314E-2</v>
      </c>
      <c r="S71" s="103">
        <f>IFERROR((($C71*s_TR)/up_out!R71),0)</f>
        <v>2.3021304375951297E-2</v>
      </c>
      <c r="T71" s="103">
        <f>IFERROR(IF((($C71*s_TR)/up_out!C71)&lt;0.01,($C71*s_TR)/up_out!C71,1-EXP(-(($C71*s_TR)/up_out!C71))),".")</f>
        <v>1</v>
      </c>
      <c r="U71" s="103">
        <f>IFERROR(IF((($C71*s_TR)/up_out!D71)&lt;0.01,($C71*s_TR)/up_out!D71,1-EXP(-(($C71*s_TR)/up_out!D71))),".")</f>
        <v>1</v>
      </c>
      <c r="V71" s="103">
        <f>IFERROR(IF((($C71*s_TR)/up_out!E71)&lt;0.01,($C71*s_TR)/up_out!E71,1-EXP(-(($C71*s_TR)/up_out!E71))),".")</f>
        <v>1</v>
      </c>
      <c r="W71" s="103">
        <f>IFERROR(IF((($C71*s_TR)/up_out!F71)&lt;0.01,($C71*s_TR)/up_out!F71,1-EXP(-(($C71*s_TR)/up_out!F71))),".")</f>
        <v>4.5732376094432614E-3</v>
      </c>
      <c r="X71" s="103">
        <f>IFERROR(IF((($C71*s_TR)/up_out!G71)&lt;0.01,($C71*s_TR)/up_out!G71,1-EXP(-(($C71*s_TR)/up_out!G71))),".")</f>
        <v>1</v>
      </c>
      <c r="Y71" s="103">
        <f>IFERROR(IF((($C71*s_TR)/up_out!H71)&lt;0.01,($C71*s_TR)/up_out!H71,1-EXP(-(($C71*s_TR)/up_out!H71))),".")</f>
        <v>1</v>
      </c>
      <c r="Z71" s="103" t="str">
        <f>IFERROR(IF((($C71*s_TR)/up_out!I71)&lt;0.01,($C71*s_TR)/up_out!I71,1-EXP(-(($C71*s_TR)/up_out!I71))),".")</f>
        <v>.</v>
      </c>
      <c r="AA71" s="103" t="str">
        <f>IFERROR(IF((($C71*s_TR)/up_out!J71)&lt;0.01,($C71*s_TR)/up_out!J71,1-EXP(-(($C71*s_TR)/up_out!J71))),".")</f>
        <v>.</v>
      </c>
      <c r="AB71" s="103" t="str">
        <f>IFERROR(IF((($C71*s_TR)/up_out!K71)&lt;0.01,($C71*s_TR)/up_out!K71,1-EXP(-(($C71*s_TR)/up_out!K71))),".")</f>
        <v>.</v>
      </c>
      <c r="AC71" s="103" t="str">
        <f>IFERROR(IF((($C71*s_TR)/up_out!L71)&lt;0.01,($C71*s_TR)/up_out!L71,1-EXP(-(($C71*s_TR)/up_out!L71))),".")</f>
        <v>.</v>
      </c>
      <c r="AD71" s="103" t="str">
        <f>IFERROR(IF((($C71*s_TR)/up_out!M71)&lt;0.01,($C71*s_TR)/up_out!M71,1-EXP(-(($C71*s_TR)/up_out!M71))),".")</f>
        <v>.</v>
      </c>
      <c r="AE71" s="103">
        <f>IFERROR(IF((($C71*s_TR)/up_out!N71)&lt;0.01,($C71*s_TR)/up_out!N71,1-EXP(-(($C71*s_TR)/up_out!N71))),".")</f>
        <v>2.4443398232976365E-2</v>
      </c>
      <c r="AF71" s="103">
        <f>IFERROR(IF((($C71*s_TR)/up_out!O71)&lt;0.01,($C71*s_TR)/up_out!O71,1-EXP(-(($C71*s_TR)/up_out!O71))),".")</f>
        <v>2.4498256407685992E-2</v>
      </c>
      <c r="AG71" s="103">
        <f>IFERROR(IF((($C71*s_TR)/up_out!P71)&lt;0.01,($C71*s_TR)/up_out!P71,1-EXP(-(($C71*s_TR)/up_out!P71))),".")</f>
        <v>2.4562444838185926E-2</v>
      </c>
      <c r="AH71" s="103">
        <f>IFERROR(IF((($C71*s_TR)/up_out!Q71)&lt;0.01,($C71*s_TR)/up_out!Q71,1-EXP(-(($C71*s_TR)/up_out!Q71))),".")</f>
        <v>2.4326251290671785E-2</v>
      </c>
      <c r="AI71" s="103">
        <f>IFERROR(IF((($C71*s_TR)/up_out!R71)&lt;0.01,($C71*s_TR)/up_out!R71,1-EXP(-(($C71*s_TR)/up_out!R71))),".")</f>
        <v>2.27583359723037E-2</v>
      </c>
    </row>
    <row r="72" spans="1:35">
      <c r="A72" s="101" t="s">
        <v>327</v>
      </c>
      <c r="B72" s="106">
        <v>1</v>
      </c>
      <c r="C72" s="89">
        <v>5</v>
      </c>
      <c r="D72" s="103">
        <f>IFERROR((($C72*s_TR)/up_out!C72),0)</f>
        <v>3680656.695151513</v>
      </c>
      <c r="E72" s="103">
        <f>IFERROR((($C72*s_TR)/up_out!D72),0)</f>
        <v>104576170.04292522</v>
      </c>
      <c r="F72" s="103">
        <f>IFERROR((($C72*s_TR)/up_out!E72),0)</f>
        <v>293601.01658469799</v>
      </c>
      <c r="G72" s="103">
        <f>IFERROR((($C72*s_TR)/up_out!F72),0)</f>
        <v>24.944937404132563</v>
      </c>
      <c r="H72" s="103">
        <f>IFERROR((($C72*s_TR)/up_out!G72),0)</f>
        <v>3974282.6566736144</v>
      </c>
      <c r="I72" s="103">
        <f>IFERROR((($C72*s_TR)/up_out!H72),0)</f>
        <v>108256851.68301414</v>
      </c>
      <c r="J72" s="103">
        <f>IFERROR((($C72*s_TR)/up_out!I72),0)</f>
        <v>150.5593607305936</v>
      </c>
      <c r="K72" s="103">
        <f>IFERROR((($C72*s_TR)/up_out!J72),0)</f>
        <v>150.5593607305936</v>
      </c>
      <c r="L72" s="103">
        <f>IFERROR((($C72*s_TR)/up_out!K72),0)</f>
        <v>150.5593607305936</v>
      </c>
      <c r="M72" s="103">
        <f>IFERROR((($C72*s_TR)/up_out!L72),0)</f>
        <v>150.5593607305936</v>
      </c>
      <c r="N72" s="103">
        <f>IFERROR((($C72*s_TR)/up_out!M72),0)</f>
        <v>150.5593607305936</v>
      </c>
      <c r="O72" s="103">
        <f>IFERROR((($C72*s_TR)/up_out!N72),0)</f>
        <v>118.84377038486619</v>
      </c>
      <c r="P72" s="103">
        <f>IFERROR((($C72*s_TR)/up_out!O72),0)</f>
        <v>122.33826122338257</v>
      </c>
      <c r="Q72" s="103">
        <f>IFERROR((($C72*s_TR)/up_out!P72),0)</f>
        <v>119.20739232383063</v>
      </c>
      <c r="R72" s="103">
        <f>IFERROR((($C72*s_TR)/up_out!Q72),0)</f>
        <v>118.5946220192795</v>
      </c>
      <c r="S72" s="103">
        <f>IFERROR((($C72*s_TR)/up_out!R72),0)</f>
        <v>125.57077625570774</v>
      </c>
      <c r="T72" s="103">
        <f>IFERROR(IF((($C72*s_TR)/up_out!C72)&lt;0.01,($C72*s_TR)/up_out!C72,1-EXP(-(($C72*s_TR)/up_out!C72))),".")</f>
        <v>1</v>
      </c>
      <c r="U72" s="103">
        <f>IFERROR(IF((($C72*s_TR)/up_out!D72)&lt;0.01,($C72*s_TR)/up_out!D72,1-EXP(-(($C72*s_TR)/up_out!D72))),".")</f>
        <v>1</v>
      </c>
      <c r="V72" s="103">
        <f>IFERROR(IF((($C72*s_TR)/up_out!E72)&lt;0.01,($C72*s_TR)/up_out!E72,1-EXP(-(($C72*s_TR)/up_out!E72))),".")</f>
        <v>1</v>
      </c>
      <c r="W72" s="103">
        <f>IFERROR(IF((($C72*s_TR)/up_out!F72)&lt;0.01,($C72*s_TR)/up_out!F72,1-EXP(-(($C72*s_TR)/up_out!F72))),".")</f>
        <v>0.99999999998532596</v>
      </c>
      <c r="X72" s="103">
        <f>IFERROR(IF((($C72*s_TR)/up_out!G72)&lt;0.01,($C72*s_TR)/up_out!G72,1-EXP(-(($C72*s_TR)/up_out!G72))),".")</f>
        <v>1</v>
      </c>
      <c r="Y72" s="103">
        <f>IFERROR(IF((($C72*s_TR)/up_out!H72)&lt;0.01,($C72*s_TR)/up_out!H72,1-EXP(-(($C72*s_TR)/up_out!H72))),".")</f>
        <v>1</v>
      </c>
      <c r="Z72" s="103">
        <f>IFERROR(IF((($C72*s_TR)/up_out!I72)&lt;0.01,($C72*s_TR)/up_out!I72,1-EXP(-(($C72*s_TR)/up_out!I72))),".")</f>
        <v>1</v>
      </c>
      <c r="AA72" s="103">
        <f>IFERROR(IF((($C72*s_TR)/up_out!J72)&lt;0.01,($C72*s_TR)/up_out!J72,1-EXP(-(($C72*s_TR)/up_out!J72))),".")</f>
        <v>1</v>
      </c>
      <c r="AB72" s="103">
        <f>IFERROR(IF((($C72*s_TR)/up_out!K72)&lt;0.01,($C72*s_TR)/up_out!K72,1-EXP(-(($C72*s_TR)/up_out!K72))),".")</f>
        <v>1</v>
      </c>
      <c r="AC72" s="103">
        <f>IFERROR(IF((($C72*s_TR)/up_out!L72)&lt;0.01,($C72*s_TR)/up_out!L72,1-EXP(-(($C72*s_TR)/up_out!L72))),".")</f>
        <v>1</v>
      </c>
      <c r="AD72" s="103">
        <f>IFERROR(IF((($C72*s_TR)/up_out!M72)&lt;0.01,($C72*s_TR)/up_out!M72,1-EXP(-(($C72*s_TR)/up_out!M72))),".")</f>
        <v>1</v>
      </c>
      <c r="AE72" s="103">
        <f>IFERROR(IF((($C72*s_TR)/up_out!N72)&lt;0.01,($C72*s_TR)/up_out!N72,1-EXP(-(($C72*s_TR)/up_out!N72))),".")</f>
        <v>1</v>
      </c>
      <c r="AF72" s="103">
        <f>IFERROR(IF((($C72*s_TR)/up_out!O72)&lt;0.01,($C72*s_TR)/up_out!O72,1-EXP(-(($C72*s_TR)/up_out!O72))),".")</f>
        <v>1</v>
      </c>
      <c r="AG72" s="103">
        <f>IFERROR(IF((($C72*s_TR)/up_out!P72)&lt;0.01,($C72*s_TR)/up_out!P72,1-EXP(-(($C72*s_TR)/up_out!P72))),".")</f>
        <v>1</v>
      </c>
      <c r="AH72" s="103">
        <f>IFERROR(IF((($C72*s_TR)/up_out!Q72)&lt;0.01,($C72*s_TR)/up_out!Q72,1-EXP(-(($C72*s_TR)/up_out!Q72))),".")</f>
        <v>1</v>
      </c>
      <c r="AI72" s="103">
        <f>IFERROR(IF((($C72*s_TR)/up_out!R72)&lt;0.01,($C72*s_TR)/up_out!R72,1-EXP(-(($C72*s_TR)/up_out!R72))),".")</f>
        <v>1</v>
      </c>
    </row>
    <row r="73" spans="1:35">
      <c r="A73" s="101" t="s">
        <v>328</v>
      </c>
      <c r="B73" s="106">
        <v>1</v>
      </c>
      <c r="C73" s="89">
        <v>5</v>
      </c>
      <c r="D73" s="103">
        <f>IFERROR((($C73*s_TR)/up_out!C73),0)</f>
        <v>3680656.695151513</v>
      </c>
      <c r="E73" s="103">
        <f>IFERROR((($C73*s_TR)/up_out!D73),0)</f>
        <v>104576170.04292522</v>
      </c>
      <c r="F73" s="103">
        <f>IFERROR((($C73*s_TR)/up_out!E73),0)</f>
        <v>293601.01658469799</v>
      </c>
      <c r="G73" s="103">
        <f>IFERROR((($C73*s_TR)/up_out!F73),0)</f>
        <v>22.69928610497708</v>
      </c>
      <c r="H73" s="103">
        <f>IFERROR((($C73*s_TR)/up_out!G73),0)</f>
        <v>3974280.4110223162</v>
      </c>
      <c r="I73" s="103">
        <f>IFERROR((($C73*s_TR)/up_out!H73),0)</f>
        <v>108256849.43736283</v>
      </c>
      <c r="J73" s="103">
        <f>IFERROR((($C73*s_TR)/up_out!I73),0)</f>
        <v>134.61187214611871</v>
      </c>
      <c r="K73" s="103">
        <f>IFERROR((($C73*s_TR)/up_out!J73),0)</f>
        <v>134.61187214611871</v>
      </c>
      <c r="L73" s="103">
        <f>IFERROR((($C73*s_TR)/up_out!K73),0)</f>
        <v>134.61187214611871</v>
      </c>
      <c r="M73" s="103">
        <f>IFERROR((($C73*s_TR)/up_out!L73),0)</f>
        <v>134.61187214611871</v>
      </c>
      <c r="N73" s="103">
        <f>IFERROR((($C73*s_TR)/up_out!M73),0)</f>
        <v>134.61187214611871</v>
      </c>
      <c r="O73" s="103">
        <f>IFERROR((($C73*s_TR)/up_out!N73),0)</f>
        <v>108.88098953817702</v>
      </c>
      <c r="P73" s="103">
        <f>IFERROR((($C73*s_TR)/up_out!O73),0)</f>
        <v>114.06810972846731</v>
      </c>
      <c r="Q73" s="103">
        <f>IFERROR((($C73*s_TR)/up_out!P73),0)</f>
        <v>116.77282377919319</v>
      </c>
      <c r="R73" s="103">
        <f>IFERROR((($C73*s_TR)/up_out!Q73),0)</f>
        <v>109.78634646823389</v>
      </c>
      <c r="S73" s="103">
        <f>IFERROR((($C73*s_TR)/up_out!R73),0)</f>
        <v>114.26635114266352</v>
      </c>
      <c r="T73" s="103">
        <f>IFERROR(IF((($C73*s_TR)/up_out!C73)&lt;0.01,($C73*s_TR)/up_out!C73,1-EXP(-(($C73*s_TR)/up_out!C73))),".")</f>
        <v>1</v>
      </c>
      <c r="U73" s="103">
        <f>IFERROR(IF((($C73*s_TR)/up_out!D73)&lt;0.01,($C73*s_TR)/up_out!D73,1-EXP(-(($C73*s_TR)/up_out!D73))),".")</f>
        <v>1</v>
      </c>
      <c r="V73" s="103">
        <f>IFERROR(IF((($C73*s_TR)/up_out!E73)&lt;0.01,($C73*s_TR)/up_out!E73,1-EXP(-(($C73*s_TR)/up_out!E73))),".")</f>
        <v>1</v>
      </c>
      <c r="W73" s="103">
        <f>IFERROR(IF((($C73*s_TR)/up_out!F73)&lt;0.01,($C73*s_TR)/up_out!F73,1-EXP(-(($C73*s_TR)/up_out!F73))),".")</f>
        <v>0.99999999986138022</v>
      </c>
      <c r="X73" s="103">
        <f>IFERROR(IF((($C73*s_TR)/up_out!G73)&lt;0.01,($C73*s_TR)/up_out!G73,1-EXP(-(($C73*s_TR)/up_out!G73))),".")</f>
        <v>1</v>
      </c>
      <c r="Y73" s="103">
        <f>IFERROR(IF((($C73*s_TR)/up_out!H73)&lt;0.01,($C73*s_TR)/up_out!H73,1-EXP(-(($C73*s_TR)/up_out!H73))),".")</f>
        <v>1</v>
      </c>
      <c r="Z73" s="103">
        <f>IFERROR(IF((($C73*s_TR)/up_out!I73)&lt;0.01,($C73*s_TR)/up_out!I73,1-EXP(-(($C73*s_TR)/up_out!I73))),".")</f>
        <v>1</v>
      </c>
      <c r="AA73" s="103">
        <f>IFERROR(IF((($C73*s_TR)/up_out!J73)&lt;0.01,($C73*s_TR)/up_out!J73,1-EXP(-(($C73*s_TR)/up_out!J73))),".")</f>
        <v>1</v>
      </c>
      <c r="AB73" s="103">
        <f>IFERROR(IF((($C73*s_TR)/up_out!K73)&lt;0.01,($C73*s_TR)/up_out!K73,1-EXP(-(($C73*s_TR)/up_out!K73))),".")</f>
        <v>1</v>
      </c>
      <c r="AC73" s="103">
        <f>IFERROR(IF((($C73*s_TR)/up_out!L73)&lt;0.01,($C73*s_TR)/up_out!L73,1-EXP(-(($C73*s_TR)/up_out!L73))),".")</f>
        <v>1</v>
      </c>
      <c r="AD73" s="103">
        <f>IFERROR(IF((($C73*s_TR)/up_out!M73)&lt;0.01,($C73*s_TR)/up_out!M73,1-EXP(-(($C73*s_TR)/up_out!M73))),".")</f>
        <v>1</v>
      </c>
      <c r="AE73" s="103">
        <f>IFERROR(IF((($C73*s_TR)/up_out!N73)&lt;0.01,($C73*s_TR)/up_out!N73,1-EXP(-(($C73*s_TR)/up_out!N73))),".")</f>
        <v>1</v>
      </c>
      <c r="AF73" s="103">
        <f>IFERROR(IF((($C73*s_TR)/up_out!O73)&lt;0.01,($C73*s_TR)/up_out!O73,1-EXP(-(($C73*s_TR)/up_out!O73))),".")</f>
        <v>1</v>
      </c>
      <c r="AG73" s="103">
        <f>IFERROR(IF((($C73*s_TR)/up_out!P73)&lt;0.01,($C73*s_TR)/up_out!P73,1-EXP(-(($C73*s_TR)/up_out!P73))),".")</f>
        <v>1</v>
      </c>
      <c r="AH73" s="103">
        <f>IFERROR(IF((($C73*s_TR)/up_out!Q73)&lt;0.01,($C73*s_TR)/up_out!Q73,1-EXP(-(($C73*s_TR)/up_out!Q73))),".")</f>
        <v>1</v>
      </c>
      <c r="AI73" s="103">
        <f>IFERROR(IF((($C73*s_TR)/up_out!R73)&lt;0.01,($C73*s_TR)/up_out!R73,1-EXP(-(($C73*s_TR)/up_out!R73))),".")</f>
        <v>1</v>
      </c>
    </row>
    <row r="74" spans="1:35">
      <c r="A74" s="101" t="s">
        <v>329</v>
      </c>
      <c r="B74" s="107">
        <v>1.9000000000000001E-8</v>
      </c>
      <c r="C74" s="89">
        <v>5</v>
      </c>
      <c r="D74" s="103">
        <f>IFERROR((($C74*s_TR)/up_out!C74),0)</f>
        <v>6.9932477207878749E-2</v>
      </c>
      <c r="E74" s="103">
        <f>IFERROR((($C74*s_TR)/up_out!D74),0)</f>
        <v>1.9869472308155793</v>
      </c>
      <c r="F74" s="103">
        <f>IFERROR((($C74*s_TR)/up_out!E74),0)</f>
        <v>5.5784193151092627E-3</v>
      </c>
      <c r="G74" s="103">
        <f>IFERROR((($C74*s_TR)/up_out!F74),0)</f>
        <v>4.274307372376824E-7</v>
      </c>
      <c r="H74" s="103">
        <f>IFERROR((($C74*s_TR)/up_out!G74),0)</f>
        <v>7.5511323953725257E-2</v>
      </c>
      <c r="I74" s="103">
        <f>IFERROR((($C74*s_TR)/up_out!H74),0)</f>
        <v>2.0568801354541955</v>
      </c>
      <c r="J74" s="103">
        <f>IFERROR((($C74*s_TR)/up_out!I74),0)</f>
        <v>0</v>
      </c>
      <c r="K74" s="103">
        <f>IFERROR((($C74*s_TR)/up_out!J74),0)</f>
        <v>0</v>
      </c>
      <c r="L74" s="103">
        <f>IFERROR((($C74*s_TR)/up_out!K74),0)</f>
        <v>0</v>
      </c>
      <c r="M74" s="103">
        <f>IFERROR((($C74*s_TR)/up_out!L74),0)</f>
        <v>0</v>
      </c>
      <c r="N74" s="103">
        <f>IFERROR((($C74*s_TR)/up_out!M74),0)</f>
        <v>0</v>
      </c>
      <c r="O74" s="103">
        <f>IFERROR((($C74*s_TR)/up_out!N74),0)</f>
        <v>2.1323738902107546E-6</v>
      </c>
      <c r="P74" s="103">
        <f>IFERROR((($C74*s_TR)/up_out!O74),0)</f>
        <v>2.2010587339958805E-6</v>
      </c>
      <c r="Q74" s="103">
        <f>IFERROR((($C74*s_TR)/up_out!P74),0)</f>
        <v>2.215150165200283E-6</v>
      </c>
      <c r="R74" s="103">
        <f>IFERROR((($C74*s_TR)/up_out!Q74),0)</f>
        <v>2.1092250678313811E-6</v>
      </c>
      <c r="S74" s="103">
        <f>IFERROR((($C74*s_TR)/up_out!R74),0)</f>
        <v>2.15165139927725E-6</v>
      </c>
      <c r="T74" s="103">
        <f>IFERROR(IF((($C74*s_TR)/up_out!C74)&lt;0.01,($C74*s_TR)/up_out!C74,1-EXP(-(($C74*s_TR)/up_out!C74))),".")</f>
        <v>6.7543220134382964E-2</v>
      </c>
      <c r="U74" s="103">
        <f>IFERROR(IF((($C74*s_TR)/up_out!D74)&lt;0.01,($C74*s_TR)/up_out!D74,1-EXP(-(($C74*s_TR)/up_out!D74))),".")</f>
        <v>0.86288663736371318</v>
      </c>
      <c r="V74" s="103">
        <f>IFERROR(IF((($C74*s_TR)/up_out!E74)&lt;0.01,($C74*s_TR)/up_out!E74,1-EXP(-(($C74*s_TR)/up_out!E74))),".")</f>
        <v>5.5784193151092627E-3</v>
      </c>
      <c r="W74" s="103">
        <f>IFERROR(IF((($C74*s_TR)/up_out!F74)&lt;0.01,($C74*s_TR)/up_out!F74,1-EXP(-(($C74*s_TR)/up_out!F74))),".")</f>
        <v>4.274307372376824E-7</v>
      </c>
      <c r="X74" s="103">
        <f>IFERROR(IF((($C74*s_TR)/up_out!G74)&lt;0.01,($C74*s_TR)/up_out!G74,1-EXP(-(($C74*s_TR)/up_out!G74))),".")</f>
        <v>7.2730769879306933E-2</v>
      </c>
      <c r="Y74" s="103">
        <f>IFERROR(IF((($C74*s_TR)/up_out!H74)&lt;0.01,($C74*s_TR)/up_out!H74,1-EXP(-(($C74*s_TR)/up_out!H74))),".")</f>
        <v>0.87214777004760602</v>
      </c>
      <c r="Z74" s="103" t="str">
        <f>IFERROR(IF((($C74*s_TR)/up_out!I74)&lt;0.01,($C74*s_TR)/up_out!I74,1-EXP(-(($C74*s_TR)/up_out!I74))),".")</f>
        <v>.</v>
      </c>
      <c r="AA74" s="103" t="str">
        <f>IFERROR(IF((($C74*s_TR)/up_out!J74)&lt;0.01,($C74*s_TR)/up_out!J74,1-EXP(-(($C74*s_TR)/up_out!J74))),".")</f>
        <v>.</v>
      </c>
      <c r="AB74" s="103" t="str">
        <f>IFERROR(IF((($C74*s_TR)/up_out!K74)&lt;0.01,($C74*s_TR)/up_out!K74,1-EXP(-(($C74*s_TR)/up_out!K74))),".")</f>
        <v>.</v>
      </c>
      <c r="AC74" s="103" t="str">
        <f>IFERROR(IF((($C74*s_TR)/up_out!L74)&lt;0.01,($C74*s_TR)/up_out!L74,1-EXP(-(($C74*s_TR)/up_out!L74))),".")</f>
        <v>.</v>
      </c>
      <c r="AD74" s="103" t="str">
        <f>IFERROR(IF((($C74*s_TR)/up_out!M74)&lt;0.01,($C74*s_TR)/up_out!M74,1-EXP(-(($C74*s_TR)/up_out!M74))),".")</f>
        <v>.</v>
      </c>
      <c r="AE74" s="103">
        <f>IFERROR(IF((($C74*s_TR)/up_out!N74)&lt;0.01,($C74*s_TR)/up_out!N74,1-EXP(-(($C74*s_TR)/up_out!N74))),".")</f>
        <v>2.1323738902107546E-6</v>
      </c>
      <c r="AF74" s="103">
        <f>IFERROR(IF((($C74*s_TR)/up_out!O74)&lt;0.01,($C74*s_TR)/up_out!O74,1-EXP(-(($C74*s_TR)/up_out!O74))),".")</f>
        <v>2.2010587339958805E-6</v>
      </c>
      <c r="AG74" s="103">
        <f>IFERROR(IF((($C74*s_TR)/up_out!P74)&lt;0.01,($C74*s_TR)/up_out!P74,1-EXP(-(($C74*s_TR)/up_out!P74))),".")</f>
        <v>2.215150165200283E-6</v>
      </c>
      <c r="AH74" s="103">
        <f>IFERROR(IF((($C74*s_TR)/up_out!Q74)&lt;0.01,($C74*s_TR)/up_out!Q74,1-EXP(-(($C74*s_TR)/up_out!Q74))),".")</f>
        <v>2.1092250678313811E-6</v>
      </c>
      <c r="AI74" s="103">
        <f>IFERROR(IF((($C74*s_TR)/up_out!R74)&lt;0.01,($C74*s_TR)/up_out!R74,1-EXP(-(($C74*s_TR)/up_out!R74))),".")</f>
        <v>2.15165139927725E-6</v>
      </c>
    </row>
    <row r="75" spans="1:35">
      <c r="A75" s="101" t="s">
        <v>330</v>
      </c>
      <c r="B75" s="106">
        <v>1</v>
      </c>
      <c r="C75" s="89">
        <v>5</v>
      </c>
      <c r="D75" s="103">
        <f>IFERROR((($C75*s_TR)/up_out!C75),0)</f>
        <v>3680656.695151513</v>
      </c>
      <c r="E75" s="103">
        <f>IFERROR((($C75*s_TR)/up_out!D75),0)</f>
        <v>104576170.04292522</v>
      </c>
      <c r="F75" s="103">
        <f>IFERROR((($C75*s_TR)/up_out!E75),0)</f>
        <v>293601.01658469799</v>
      </c>
      <c r="G75" s="103">
        <f>IFERROR((($C75*s_TR)/up_out!F75),0)</f>
        <v>21.985368559574457</v>
      </c>
      <c r="H75" s="103">
        <f>IFERROR((($C75*s_TR)/up_out!G75),0)</f>
        <v>3974279.6971047698</v>
      </c>
      <c r="I75" s="103">
        <f>IFERROR((($C75*s_TR)/up_out!H75),0)</f>
        <v>108256848.72344528</v>
      </c>
      <c r="J75" s="103">
        <f>IFERROR((($C75*s_TR)/up_out!I75),0)</f>
        <v>122.0547945205479</v>
      </c>
      <c r="K75" s="103">
        <f>IFERROR((($C75*s_TR)/up_out!J75),0)</f>
        <v>122.0547945205479</v>
      </c>
      <c r="L75" s="103">
        <f>IFERROR((($C75*s_TR)/up_out!K75),0)</f>
        <v>122.0547945205479</v>
      </c>
      <c r="M75" s="103">
        <f>IFERROR((($C75*s_TR)/up_out!L75),0)</f>
        <v>122.0547945205479</v>
      </c>
      <c r="N75" s="103">
        <f>IFERROR((($C75*s_TR)/up_out!M75),0)</f>
        <v>122.0547945205479</v>
      </c>
      <c r="O75" s="103">
        <f>IFERROR((($C75*s_TR)/up_out!N75),0)</f>
        <v>117.54973548166474</v>
      </c>
      <c r="P75" s="103">
        <f>IFERROR((($C75*s_TR)/up_out!O75),0)</f>
        <v>117.5768806850526</v>
      </c>
      <c r="Q75" s="103">
        <f>IFERROR((($C75*s_TR)/up_out!P75),0)</f>
        <v>116.79727223784167</v>
      </c>
      <c r="R75" s="103">
        <f>IFERROR((($C75*s_TR)/up_out!Q75),0)</f>
        <v>118.62219575143929</v>
      </c>
      <c r="S75" s="103">
        <f>IFERROR((($C75*s_TR)/up_out!R75),0)</f>
        <v>110.67254856435261</v>
      </c>
      <c r="T75" s="103">
        <f>IFERROR(IF((($C75*s_TR)/up_out!C75)&lt;0.01,($C75*s_TR)/up_out!C75,1-EXP(-(($C75*s_TR)/up_out!C75))),".")</f>
        <v>1</v>
      </c>
      <c r="U75" s="103">
        <f>IFERROR(IF((($C75*s_TR)/up_out!D75)&lt;0.01,($C75*s_TR)/up_out!D75,1-EXP(-(($C75*s_TR)/up_out!D75))),".")</f>
        <v>1</v>
      </c>
      <c r="V75" s="103">
        <f>IFERROR(IF((($C75*s_TR)/up_out!E75)&lt;0.01,($C75*s_TR)/up_out!E75,1-EXP(-(($C75*s_TR)/up_out!E75))),".")</f>
        <v>1</v>
      </c>
      <c r="W75" s="103">
        <f>IFERROR(IF((($C75*s_TR)/up_out!F75)&lt;0.01,($C75*s_TR)/up_out!F75,1-EXP(-(($C75*s_TR)/up_out!F75))),".")</f>
        <v>0.99999999971694176</v>
      </c>
      <c r="X75" s="103">
        <f>IFERROR(IF((($C75*s_TR)/up_out!G75)&lt;0.01,($C75*s_TR)/up_out!G75,1-EXP(-(($C75*s_TR)/up_out!G75))),".")</f>
        <v>1</v>
      </c>
      <c r="Y75" s="103">
        <f>IFERROR(IF((($C75*s_TR)/up_out!H75)&lt;0.01,($C75*s_TR)/up_out!H75,1-EXP(-(($C75*s_TR)/up_out!H75))),".")</f>
        <v>1</v>
      </c>
      <c r="Z75" s="103">
        <f>IFERROR(IF((($C75*s_TR)/up_out!I75)&lt;0.01,($C75*s_TR)/up_out!I75,1-EXP(-(($C75*s_TR)/up_out!I75))),".")</f>
        <v>1</v>
      </c>
      <c r="AA75" s="103">
        <f>IFERROR(IF((($C75*s_TR)/up_out!J75)&lt;0.01,($C75*s_TR)/up_out!J75,1-EXP(-(($C75*s_TR)/up_out!J75))),".")</f>
        <v>1</v>
      </c>
      <c r="AB75" s="103">
        <f>IFERROR(IF((($C75*s_TR)/up_out!K75)&lt;0.01,($C75*s_TR)/up_out!K75,1-EXP(-(($C75*s_TR)/up_out!K75))),".")</f>
        <v>1</v>
      </c>
      <c r="AC75" s="103">
        <f>IFERROR(IF((($C75*s_TR)/up_out!L75)&lt;0.01,($C75*s_TR)/up_out!L75,1-EXP(-(($C75*s_TR)/up_out!L75))),".")</f>
        <v>1</v>
      </c>
      <c r="AD75" s="103">
        <f>IFERROR(IF((($C75*s_TR)/up_out!M75)&lt;0.01,($C75*s_TR)/up_out!M75,1-EXP(-(($C75*s_TR)/up_out!M75))),".")</f>
        <v>1</v>
      </c>
      <c r="AE75" s="103">
        <f>IFERROR(IF((($C75*s_TR)/up_out!N75)&lt;0.01,($C75*s_TR)/up_out!N75,1-EXP(-(($C75*s_TR)/up_out!N75))),".")</f>
        <v>1</v>
      </c>
      <c r="AF75" s="103">
        <f>IFERROR(IF((($C75*s_TR)/up_out!O75)&lt;0.01,($C75*s_TR)/up_out!O75,1-EXP(-(($C75*s_TR)/up_out!O75))),".")</f>
        <v>1</v>
      </c>
      <c r="AG75" s="103">
        <f>IFERROR(IF((($C75*s_TR)/up_out!P75)&lt;0.01,($C75*s_TR)/up_out!P75,1-EXP(-(($C75*s_TR)/up_out!P75))),".")</f>
        <v>1</v>
      </c>
      <c r="AH75" s="103">
        <f>IFERROR(IF((($C75*s_TR)/up_out!Q75)&lt;0.01,($C75*s_TR)/up_out!Q75,1-EXP(-(($C75*s_TR)/up_out!Q75))),".")</f>
        <v>1</v>
      </c>
      <c r="AI75" s="103">
        <f>IFERROR(IF((($C75*s_TR)/up_out!R75)&lt;0.01,($C75*s_TR)/up_out!R75,1-EXP(-(($C75*s_TR)/up_out!R75))),".")</f>
        <v>1</v>
      </c>
    </row>
    <row r="76" spans="1:35">
      <c r="A76" s="101" t="s">
        <v>331</v>
      </c>
      <c r="B76" s="106">
        <v>1.339E-6</v>
      </c>
      <c r="C76" s="89">
        <v>5</v>
      </c>
      <c r="D76" s="103">
        <f>IFERROR((($C76*s_TR)/up_out!C76),0)</f>
        <v>4.9283993148078764</v>
      </c>
      <c r="E76" s="103">
        <f>IFERROR((($C76*s_TR)/up_out!D76),0)</f>
        <v>140.02749168747687</v>
      </c>
      <c r="F76" s="103">
        <f>IFERROR((($C76*s_TR)/up_out!E76),0)</f>
        <v>0.39313176120691062</v>
      </c>
      <c r="G76" s="103">
        <f>IFERROR((($C76*s_TR)/up_out!F76),0)</f>
        <v>3.146496560824169E-5</v>
      </c>
      <c r="H76" s="103">
        <f>IFERROR((($C76*s_TR)/up_out!G76),0)</f>
        <v>5.3215625409803948</v>
      </c>
      <c r="I76" s="103">
        <f>IFERROR((($C76*s_TR)/up_out!H76),0)</f>
        <v>144.95592246725033</v>
      </c>
      <c r="J76" s="103">
        <f>IFERROR((($C76*s_TR)/up_out!I76),0)</f>
        <v>1.8293552511415529E-4</v>
      </c>
      <c r="K76" s="103">
        <f>IFERROR((($C76*s_TR)/up_out!J76),0)</f>
        <v>1.8293552511415529E-4</v>
      </c>
      <c r="L76" s="103">
        <f>IFERROR((($C76*s_TR)/up_out!K76),0)</f>
        <v>1.8293552511415529E-4</v>
      </c>
      <c r="M76" s="103">
        <f>IFERROR((($C76*s_TR)/up_out!L76),0)</f>
        <v>1.8293552511415529E-4</v>
      </c>
      <c r="N76" s="103">
        <f>IFERROR((($C76*s_TR)/up_out!M76),0)</f>
        <v>1.8293552511415529E-4</v>
      </c>
      <c r="O76" s="103">
        <f>IFERROR((($C76*s_TR)/up_out!N76),0)</f>
        <v>1.6270373267989285E-4</v>
      </c>
      <c r="P76" s="103">
        <f>IFERROR((($C76*s_TR)/up_out!O76),0)</f>
        <v>1.5358875570776245E-4</v>
      </c>
      <c r="Q76" s="103">
        <f>IFERROR((($C76*s_TR)/up_out!P76),0)</f>
        <v>1.5183144729005361E-4</v>
      </c>
      <c r="R76" s="103">
        <f>IFERROR((($C76*s_TR)/up_out!Q76),0)</f>
        <v>1.5305700935997203E-4</v>
      </c>
      <c r="S76" s="103">
        <f>IFERROR((($C76*s_TR)/up_out!R76),0)</f>
        <v>1.5839206538283365E-4</v>
      </c>
      <c r="T76" s="103">
        <f>IFERROR(IF((($C76*s_TR)/up_out!C76)&lt;0.01,($C76*s_TR)/up_out!C76,1-EXP(-(($C76*s_TR)/up_out!C76))),".")</f>
        <v>0.99276192009904018</v>
      </c>
      <c r="U76" s="103">
        <f>IFERROR(IF((($C76*s_TR)/up_out!D76)&lt;0.01,($C76*s_TR)/up_out!D76,1-EXP(-(($C76*s_TR)/up_out!D76))),".")</f>
        <v>1</v>
      </c>
      <c r="V76" s="103">
        <f>IFERROR(IF((($C76*s_TR)/up_out!E76)&lt;0.01,($C76*s_TR)/up_out!E76,1-EXP(-(($C76*s_TR)/up_out!E76))),".")</f>
        <v>0.32506018915701318</v>
      </c>
      <c r="W76" s="103">
        <f>IFERROR(IF((($C76*s_TR)/up_out!F76)&lt;0.01,($C76*s_TR)/up_out!F76,1-EXP(-(($C76*s_TR)/up_out!F76))),".")</f>
        <v>3.146496560824169E-5</v>
      </c>
      <c r="X76" s="103">
        <f>IFERROR(IF((($C76*s_TR)/up_out!G76)&lt;0.01,($C76*s_TR)/up_out!G76,1-EXP(-(($C76*s_TR)/up_out!G76))),".")</f>
        <v>0.99511488543315985</v>
      </c>
      <c r="Y76" s="103">
        <f>IFERROR(IF((($C76*s_TR)/up_out!H76)&lt;0.01,($C76*s_TR)/up_out!H76,1-EXP(-(($C76*s_TR)/up_out!H76))),".")</f>
        <v>1</v>
      </c>
      <c r="Z76" s="103">
        <f>IFERROR(IF((($C76*s_TR)/up_out!I76)&lt;0.01,($C76*s_TR)/up_out!I76,1-EXP(-(($C76*s_TR)/up_out!I76))),".")</f>
        <v>1.8293552511415529E-4</v>
      </c>
      <c r="AA76" s="103">
        <f>IFERROR(IF((($C76*s_TR)/up_out!J76)&lt;0.01,($C76*s_TR)/up_out!J76,1-EXP(-(($C76*s_TR)/up_out!J76))),".")</f>
        <v>1.8293552511415529E-4</v>
      </c>
      <c r="AB76" s="103">
        <f>IFERROR(IF((($C76*s_TR)/up_out!K76)&lt;0.01,($C76*s_TR)/up_out!K76,1-EXP(-(($C76*s_TR)/up_out!K76))),".")</f>
        <v>1.8293552511415529E-4</v>
      </c>
      <c r="AC76" s="103">
        <f>IFERROR(IF((($C76*s_TR)/up_out!L76)&lt;0.01,($C76*s_TR)/up_out!L76,1-EXP(-(($C76*s_TR)/up_out!L76))),".")</f>
        <v>1.8293552511415529E-4</v>
      </c>
      <c r="AD76" s="103">
        <f>IFERROR(IF((($C76*s_TR)/up_out!M76)&lt;0.01,($C76*s_TR)/up_out!M76,1-EXP(-(($C76*s_TR)/up_out!M76))),".")</f>
        <v>1.8293552511415529E-4</v>
      </c>
      <c r="AE76" s="103">
        <f>IFERROR(IF((($C76*s_TR)/up_out!N76)&lt;0.01,($C76*s_TR)/up_out!N76,1-EXP(-(($C76*s_TR)/up_out!N76))),".")</f>
        <v>1.6270373267989285E-4</v>
      </c>
      <c r="AF76" s="103">
        <f>IFERROR(IF((($C76*s_TR)/up_out!O76)&lt;0.01,($C76*s_TR)/up_out!O76,1-EXP(-(($C76*s_TR)/up_out!O76))),".")</f>
        <v>1.5358875570776245E-4</v>
      </c>
      <c r="AG76" s="103">
        <f>IFERROR(IF((($C76*s_TR)/up_out!P76)&lt;0.01,($C76*s_TR)/up_out!P76,1-EXP(-(($C76*s_TR)/up_out!P76))),".")</f>
        <v>1.5183144729005361E-4</v>
      </c>
      <c r="AH76" s="103">
        <f>IFERROR(IF((($C76*s_TR)/up_out!Q76)&lt;0.01,($C76*s_TR)/up_out!Q76,1-EXP(-(($C76*s_TR)/up_out!Q76))),".")</f>
        <v>1.5305700935997203E-4</v>
      </c>
      <c r="AI76" s="103">
        <f>IFERROR(IF((($C76*s_TR)/up_out!R76)&lt;0.01,($C76*s_TR)/up_out!R76,1-EXP(-(($C76*s_TR)/up_out!R76))),".")</f>
        <v>1.5839206538283365E-4</v>
      </c>
    </row>
  </sheetData>
  <sheetProtection algorithmName="SHA-512" hashValue="pMB7nhglllfKFneLc4e7tngNU6Cra6luNpkSl0T+LPoukPxtImh2+P5ComCnGOS/yX5DiXa9P9HpGPYAoI3Hfg==" saltValue="O52HcId7MBvYl7/spBr2Xg==" spinCount="100000" sheet="1" objects="1" scenarios="1" formatColumns="0" autoFilter="0"/>
  <autoFilter ref="A1:AI76" xr:uid="{00000000-0009-0000-0000-000015000000}"/>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7" tint="0.79998168889431442"/>
  </sheetPr>
  <dimension ref="A1:AI76"/>
  <sheetViews>
    <sheetView workbookViewId="0">
      <pane xSplit="3" ySplit="1" topLeftCell="D2" activePane="bottomRight" state="frozen"/>
      <selection pane="topRight" activeCell="D1" sqref="D1"/>
      <selection pane="bottomLeft" activeCell="A2" sqref="A2"/>
      <selection pane="bottomRight" activeCell="D2" sqref="D2"/>
    </sheetView>
  </sheetViews>
  <sheetFormatPr defaultRowHeight="14.25"/>
  <cols>
    <col min="1" max="1" width="14.53125" style="1" bestFit="1" customWidth="1"/>
    <col min="2" max="2" width="11.73046875" style="1" bestFit="1" customWidth="1"/>
    <col min="3" max="3" width="7.19921875" style="9" bestFit="1" customWidth="1"/>
    <col min="4" max="19" width="8.06640625" style="9" bestFit="1" customWidth="1"/>
    <col min="20" max="20" width="14.6640625" style="9" bestFit="1" customWidth="1"/>
    <col min="21" max="21" width="17.19921875" style="9" bestFit="1" customWidth="1"/>
    <col min="22" max="22" width="17.06640625" style="9" bestFit="1" customWidth="1"/>
    <col min="23" max="23" width="14.6640625" style="9" bestFit="1" customWidth="1"/>
    <col min="24" max="24" width="16" style="9" bestFit="1" customWidth="1"/>
    <col min="25" max="25" width="16.1328125" style="9" bestFit="1" customWidth="1"/>
    <col min="26" max="26" width="12.59765625" style="9" bestFit="1" customWidth="1"/>
    <col min="27" max="28" width="14.33203125" style="9" bestFit="1" customWidth="1"/>
    <col min="29" max="29" width="15.3984375" style="9" bestFit="1" customWidth="1"/>
    <col min="30" max="30" width="13" style="9" bestFit="1" customWidth="1"/>
    <col min="31" max="31" width="12.59765625" style="9" bestFit="1" customWidth="1"/>
    <col min="32" max="33" width="14.33203125" style="9" bestFit="1" customWidth="1"/>
    <col min="34" max="34" width="15.3984375" style="9" bestFit="1" customWidth="1"/>
    <col min="35" max="35" width="13" style="9" bestFit="1" customWidth="1"/>
    <col min="36" max="272" width="9.06640625" style="9"/>
    <col min="273" max="273" width="15.3984375" style="9" customWidth="1"/>
    <col min="274" max="274" width="11.1328125" style="9" customWidth="1"/>
    <col min="275" max="275" width="14.59765625" style="9" customWidth="1"/>
    <col min="276" max="276" width="17.3984375" style="9" customWidth="1"/>
    <col min="277" max="277" width="17.59765625" style="9" customWidth="1"/>
    <col min="278" max="278" width="14.73046875" style="9" customWidth="1"/>
    <col min="279" max="279" width="14.3984375" style="9" customWidth="1"/>
    <col min="280" max="280" width="12.1328125" style="9" customWidth="1"/>
    <col min="281" max="281" width="12.3984375" style="9" customWidth="1"/>
    <col min="282" max="283" width="13.86328125" style="9" customWidth="1"/>
    <col min="284" max="284" width="14.86328125" style="9" customWidth="1"/>
    <col min="285" max="285" width="12.1328125" style="9" customWidth="1"/>
    <col min="286" max="286" width="12.3984375" style="9" customWidth="1"/>
    <col min="287" max="288" width="13.86328125" style="9" customWidth="1"/>
    <col min="289" max="289" width="14.86328125" style="9" customWidth="1"/>
    <col min="290" max="528" width="9.06640625" style="9"/>
    <col min="529" max="529" width="15.3984375" style="9" customWidth="1"/>
    <col min="530" max="530" width="11.1328125" style="9" customWidth="1"/>
    <col min="531" max="531" width="14.59765625" style="9" customWidth="1"/>
    <col min="532" max="532" width="17.3984375" style="9" customWidth="1"/>
    <col min="533" max="533" width="17.59765625" style="9" customWidth="1"/>
    <col min="534" max="534" width="14.73046875" style="9" customWidth="1"/>
    <col min="535" max="535" width="14.3984375" style="9" customWidth="1"/>
    <col min="536" max="536" width="12.1328125" style="9" customWidth="1"/>
    <col min="537" max="537" width="12.3984375" style="9" customWidth="1"/>
    <col min="538" max="539" width="13.86328125" style="9" customWidth="1"/>
    <col min="540" max="540" width="14.86328125" style="9" customWidth="1"/>
    <col min="541" max="541" width="12.1328125" style="9" customWidth="1"/>
    <col min="542" max="542" width="12.3984375" style="9" customWidth="1"/>
    <col min="543" max="544" width="13.86328125" style="9" customWidth="1"/>
    <col min="545" max="545" width="14.86328125" style="9" customWidth="1"/>
    <col min="546" max="784" width="9.06640625" style="9"/>
    <col min="785" max="785" width="15.3984375" style="9" customWidth="1"/>
    <col min="786" max="786" width="11.1328125" style="9" customWidth="1"/>
    <col min="787" max="787" width="14.59765625" style="9" customWidth="1"/>
    <col min="788" max="788" width="17.3984375" style="9" customWidth="1"/>
    <col min="789" max="789" width="17.59765625" style="9" customWidth="1"/>
    <col min="790" max="790" width="14.73046875" style="9" customWidth="1"/>
    <col min="791" max="791" width="14.3984375" style="9" customWidth="1"/>
    <col min="792" max="792" width="12.1328125" style="9" customWidth="1"/>
    <col min="793" max="793" width="12.3984375" style="9" customWidth="1"/>
    <col min="794" max="795" width="13.86328125" style="9" customWidth="1"/>
    <col min="796" max="796" width="14.86328125" style="9" customWidth="1"/>
    <col min="797" max="797" width="12.1328125" style="9" customWidth="1"/>
    <col min="798" max="798" width="12.3984375" style="9" customWidth="1"/>
    <col min="799" max="800" width="13.86328125" style="9" customWidth="1"/>
    <col min="801" max="801" width="14.86328125" style="9" customWidth="1"/>
    <col min="802" max="1040" width="9.06640625" style="9"/>
    <col min="1041" max="1041" width="15.3984375" style="9" customWidth="1"/>
    <col min="1042" max="1042" width="11.1328125" style="9" customWidth="1"/>
    <col min="1043" max="1043" width="14.59765625" style="9" customWidth="1"/>
    <col min="1044" max="1044" width="17.3984375" style="9" customWidth="1"/>
    <col min="1045" max="1045" width="17.59765625" style="9" customWidth="1"/>
    <col min="1046" max="1046" width="14.73046875" style="9" customWidth="1"/>
    <col min="1047" max="1047" width="14.3984375" style="9" customWidth="1"/>
    <col min="1048" max="1048" width="12.1328125" style="9" customWidth="1"/>
    <col min="1049" max="1049" width="12.3984375" style="9" customWidth="1"/>
    <col min="1050" max="1051" width="13.86328125" style="9" customWidth="1"/>
    <col min="1052" max="1052" width="14.86328125" style="9" customWidth="1"/>
    <col min="1053" max="1053" width="12.1328125" style="9" customWidth="1"/>
    <col min="1054" max="1054" width="12.3984375" style="9" customWidth="1"/>
    <col min="1055" max="1056" width="13.86328125" style="9" customWidth="1"/>
    <col min="1057" max="1057" width="14.86328125" style="9" customWidth="1"/>
    <col min="1058" max="1296" width="9.06640625" style="9"/>
    <col min="1297" max="1297" width="15.3984375" style="9" customWidth="1"/>
    <col min="1298" max="1298" width="11.1328125" style="9" customWidth="1"/>
    <col min="1299" max="1299" width="14.59765625" style="9" customWidth="1"/>
    <col min="1300" max="1300" width="17.3984375" style="9" customWidth="1"/>
    <col min="1301" max="1301" width="17.59765625" style="9" customWidth="1"/>
    <col min="1302" max="1302" width="14.73046875" style="9" customWidth="1"/>
    <col min="1303" max="1303" width="14.3984375" style="9" customWidth="1"/>
    <col min="1304" max="1304" width="12.1328125" style="9" customWidth="1"/>
    <col min="1305" max="1305" width="12.3984375" style="9" customWidth="1"/>
    <col min="1306" max="1307" width="13.86328125" style="9" customWidth="1"/>
    <col min="1308" max="1308" width="14.86328125" style="9" customWidth="1"/>
    <col min="1309" max="1309" width="12.1328125" style="9" customWidth="1"/>
    <col min="1310" max="1310" width="12.3984375" style="9" customWidth="1"/>
    <col min="1311" max="1312" width="13.86328125" style="9" customWidth="1"/>
    <col min="1313" max="1313" width="14.86328125" style="9" customWidth="1"/>
    <col min="1314" max="1552" width="9.06640625" style="9"/>
    <col min="1553" max="1553" width="15.3984375" style="9" customWidth="1"/>
    <col min="1554" max="1554" width="11.1328125" style="9" customWidth="1"/>
    <col min="1555" max="1555" width="14.59765625" style="9" customWidth="1"/>
    <col min="1556" max="1556" width="17.3984375" style="9" customWidth="1"/>
    <col min="1557" max="1557" width="17.59765625" style="9" customWidth="1"/>
    <col min="1558" max="1558" width="14.73046875" style="9" customWidth="1"/>
    <col min="1559" max="1559" width="14.3984375" style="9" customWidth="1"/>
    <col min="1560" max="1560" width="12.1328125" style="9" customWidth="1"/>
    <col min="1561" max="1561" width="12.3984375" style="9" customWidth="1"/>
    <col min="1562" max="1563" width="13.86328125" style="9" customWidth="1"/>
    <col min="1564" max="1564" width="14.86328125" style="9" customWidth="1"/>
    <col min="1565" max="1565" width="12.1328125" style="9" customWidth="1"/>
    <col min="1566" max="1566" width="12.3984375" style="9" customWidth="1"/>
    <col min="1567" max="1568" width="13.86328125" style="9" customWidth="1"/>
    <col min="1569" max="1569" width="14.86328125" style="9" customWidth="1"/>
    <col min="1570" max="1808" width="9.06640625" style="9"/>
    <col min="1809" max="1809" width="15.3984375" style="9" customWidth="1"/>
    <col min="1810" max="1810" width="11.1328125" style="9" customWidth="1"/>
    <col min="1811" max="1811" width="14.59765625" style="9" customWidth="1"/>
    <col min="1812" max="1812" width="17.3984375" style="9" customWidth="1"/>
    <col min="1813" max="1813" width="17.59765625" style="9" customWidth="1"/>
    <col min="1814" max="1814" width="14.73046875" style="9" customWidth="1"/>
    <col min="1815" max="1815" width="14.3984375" style="9" customWidth="1"/>
    <col min="1816" max="1816" width="12.1328125" style="9" customWidth="1"/>
    <col min="1817" max="1817" width="12.3984375" style="9" customWidth="1"/>
    <col min="1818" max="1819" width="13.86328125" style="9" customWidth="1"/>
    <col min="1820" max="1820" width="14.86328125" style="9" customWidth="1"/>
    <col min="1821" max="1821" width="12.1328125" style="9" customWidth="1"/>
    <col min="1822" max="1822" width="12.3984375" style="9" customWidth="1"/>
    <col min="1823" max="1824" width="13.86328125" style="9" customWidth="1"/>
    <col min="1825" max="1825" width="14.86328125" style="9" customWidth="1"/>
    <col min="1826" max="2064" width="9.06640625" style="9"/>
    <col min="2065" max="2065" width="15.3984375" style="9" customWidth="1"/>
    <col min="2066" max="2066" width="11.1328125" style="9" customWidth="1"/>
    <col min="2067" max="2067" width="14.59765625" style="9" customWidth="1"/>
    <col min="2068" max="2068" width="17.3984375" style="9" customWidth="1"/>
    <col min="2069" max="2069" width="17.59765625" style="9" customWidth="1"/>
    <col min="2070" max="2070" width="14.73046875" style="9" customWidth="1"/>
    <col min="2071" max="2071" width="14.3984375" style="9" customWidth="1"/>
    <col min="2072" max="2072" width="12.1328125" style="9" customWidth="1"/>
    <col min="2073" max="2073" width="12.3984375" style="9" customWidth="1"/>
    <col min="2074" max="2075" width="13.86328125" style="9" customWidth="1"/>
    <col min="2076" max="2076" width="14.86328125" style="9" customWidth="1"/>
    <col min="2077" max="2077" width="12.1328125" style="9" customWidth="1"/>
    <col min="2078" max="2078" width="12.3984375" style="9" customWidth="1"/>
    <col min="2079" max="2080" width="13.86328125" style="9" customWidth="1"/>
    <col min="2081" max="2081" width="14.86328125" style="9" customWidth="1"/>
    <col min="2082" max="2320" width="9.06640625" style="9"/>
    <col min="2321" max="2321" width="15.3984375" style="9" customWidth="1"/>
    <col min="2322" max="2322" width="11.1328125" style="9" customWidth="1"/>
    <col min="2323" max="2323" width="14.59765625" style="9" customWidth="1"/>
    <col min="2324" max="2324" width="17.3984375" style="9" customWidth="1"/>
    <col min="2325" max="2325" width="17.59765625" style="9" customWidth="1"/>
    <col min="2326" max="2326" width="14.73046875" style="9" customWidth="1"/>
    <col min="2327" max="2327" width="14.3984375" style="9" customWidth="1"/>
    <col min="2328" max="2328" width="12.1328125" style="9" customWidth="1"/>
    <col min="2329" max="2329" width="12.3984375" style="9" customWidth="1"/>
    <col min="2330" max="2331" width="13.86328125" style="9" customWidth="1"/>
    <col min="2332" max="2332" width="14.86328125" style="9" customWidth="1"/>
    <col min="2333" max="2333" width="12.1328125" style="9" customWidth="1"/>
    <col min="2334" max="2334" width="12.3984375" style="9" customWidth="1"/>
    <col min="2335" max="2336" width="13.86328125" style="9" customWidth="1"/>
    <col min="2337" max="2337" width="14.86328125" style="9" customWidth="1"/>
    <col min="2338" max="2576" width="9.06640625" style="9"/>
    <col min="2577" max="2577" width="15.3984375" style="9" customWidth="1"/>
    <col min="2578" max="2578" width="11.1328125" style="9" customWidth="1"/>
    <col min="2579" max="2579" width="14.59765625" style="9" customWidth="1"/>
    <col min="2580" max="2580" width="17.3984375" style="9" customWidth="1"/>
    <col min="2581" max="2581" width="17.59765625" style="9" customWidth="1"/>
    <col min="2582" max="2582" width="14.73046875" style="9" customWidth="1"/>
    <col min="2583" max="2583" width="14.3984375" style="9" customWidth="1"/>
    <col min="2584" max="2584" width="12.1328125" style="9" customWidth="1"/>
    <col min="2585" max="2585" width="12.3984375" style="9" customWidth="1"/>
    <col min="2586" max="2587" width="13.86328125" style="9" customWidth="1"/>
    <col min="2588" max="2588" width="14.86328125" style="9" customWidth="1"/>
    <col min="2589" max="2589" width="12.1328125" style="9" customWidth="1"/>
    <col min="2590" max="2590" width="12.3984375" style="9" customWidth="1"/>
    <col min="2591" max="2592" width="13.86328125" style="9" customWidth="1"/>
    <col min="2593" max="2593" width="14.86328125" style="9" customWidth="1"/>
    <col min="2594" max="2832" width="9.06640625" style="9"/>
    <col min="2833" max="2833" width="15.3984375" style="9" customWidth="1"/>
    <col min="2834" max="2834" width="11.1328125" style="9" customWidth="1"/>
    <col min="2835" max="2835" width="14.59765625" style="9" customWidth="1"/>
    <col min="2836" max="2836" width="17.3984375" style="9" customWidth="1"/>
    <col min="2837" max="2837" width="17.59765625" style="9" customWidth="1"/>
    <col min="2838" max="2838" width="14.73046875" style="9" customWidth="1"/>
    <col min="2839" max="2839" width="14.3984375" style="9" customWidth="1"/>
    <col min="2840" max="2840" width="12.1328125" style="9" customWidth="1"/>
    <col min="2841" max="2841" width="12.3984375" style="9" customWidth="1"/>
    <col min="2842" max="2843" width="13.86328125" style="9" customWidth="1"/>
    <col min="2844" max="2844" width="14.86328125" style="9" customWidth="1"/>
    <col min="2845" max="2845" width="12.1328125" style="9" customWidth="1"/>
    <col min="2846" max="2846" width="12.3984375" style="9" customWidth="1"/>
    <col min="2847" max="2848" width="13.86328125" style="9" customWidth="1"/>
    <col min="2849" max="2849" width="14.86328125" style="9" customWidth="1"/>
    <col min="2850" max="3088" width="9.06640625" style="9"/>
    <col min="3089" max="3089" width="15.3984375" style="9" customWidth="1"/>
    <col min="3090" max="3090" width="11.1328125" style="9" customWidth="1"/>
    <col min="3091" max="3091" width="14.59765625" style="9" customWidth="1"/>
    <col min="3092" max="3092" width="17.3984375" style="9" customWidth="1"/>
    <col min="3093" max="3093" width="17.59765625" style="9" customWidth="1"/>
    <col min="3094" max="3094" width="14.73046875" style="9" customWidth="1"/>
    <col min="3095" max="3095" width="14.3984375" style="9" customWidth="1"/>
    <col min="3096" max="3096" width="12.1328125" style="9" customWidth="1"/>
    <col min="3097" max="3097" width="12.3984375" style="9" customWidth="1"/>
    <col min="3098" max="3099" width="13.86328125" style="9" customWidth="1"/>
    <col min="3100" max="3100" width="14.86328125" style="9" customWidth="1"/>
    <col min="3101" max="3101" width="12.1328125" style="9" customWidth="1"/>
    <col min="3102" max="3102" width="12.3984375" style="9" customWidth="1"/>
    <col min="3103" max="3104" width="13.86328125" style="9" customWidth="1"/>
    <col min="3105" max="3105" width="14.86328125" style="9" customWidth="1"/>
    <col min="3106" max="3344" width="9.06640625" style="9"/>
    <col min="3345" max="3345" width="15.3984375" style="9" customWidth="1"/>
    <col min="3346" max="3346" width="11.1328125" style="9" customWidth="1"/>
    <col min="3347" max="3347" width="14.59765625" style="9" customWidth="1"/>
    <col min="3348" max="3348" width="17.3984375" style="9" customWidth="1"/>
    <col min="3349" max="3349" width="17.59765625" style="9" customWidth="1"/>
    <col min="3350" max="3350" width="14.73046875" style="9" customWidth="1"/>
    <col min="3351" max="3351" width="14.3984375" style="9" customWidth="1"/>
    <col min="3352" max="3352" width="12.1328125" style="9" customWidth="1"/>
    <col min="3353" max="3353" width="12.3984375" style="9" customWidth="1"/>
    <col min="3354" max="3355" width="13.86328125" style="9" customWidth="1"/>
    <col min="3356" max="3356" width="14.86328125" style="9" customWidth="1"/>
    <col min="3357" max="3357" width="12.1328125" style="9" customWidth="1"/>
    <col min="3358" max="3358" width="12.3984375" style="9" customWidth="1"/>
    <col min="3359" max="3360" width="13.86328125" style="9" customWidth="1"/>
    <col min="3361" max="3361" width="14.86328125" style="9" customWidth="1"/>
    <col min="3362" max="3600" width="9.06640625" style="9"/>
    <col min="3601" max="3601" width="15.3984375" style="9" customWidth="1"/>
    <col min="3602" max="3602" width="11.1328125" style="9" customWidth="1"/>
    <col min="3603" max="3603" width="14.59765625" style="9" customWidth="1"/>
    <col min="3604" max="3604" width="17.3984375" style="9" customWidth="1"/>
    <col min="3605" max="3605" width="17.59765625" style="9" customWidth="1"/>
    <col min="3606" max="3606" width="14.73046875" style="9" customWidth="1"/>
    <col min="3607" max="3607" width="14.3984375" style="9" customWidth="1"/>
    <col min="3608" max="3608" width="12.1328125" style="9" customWidth="1"/>
    <col min="3609" max="3609" width="12.3984375" style="9" customWidth="1"/>
    <col min="3610" max="3611" width="13.86328125" style="9" customWidth="1"/>
    <col min="3612" max="3612" width="14.86328125" style="9" customWidth="1"/>
    <col min="3613" max="3613" width="12.1328125" style="9" customWidth="1"/>
    <col min="3614" max="3614" width="12.3984375" style="9" customWidth="1"/>
    <col min="3615" max="3616" width="13.86328125" style="9" customWidth="1"/>
    <col min="3617" max="3617" width="14.86328125" style="9" customWidth="1"/>
    <col min="3618" max="3856" width="9.06640625" style="9"/>
    <col min="3857" max="3857" width="15.3984375" style="9" customWidth="1"/>
    <col min="3858" max="3858" width="11.1328125" style="9" customWidth="1"/>
    <col min="3859" max="3859" width="14.59765625" style="9" customWidth="1"/>
    <col min="3860" max="3860" width="17.3984375" style="9" customWidth="1"/>
    <col min="3861" max="3861" width="17.59765625" style="9" customWidth="1"/>
    <col min="3862" max="3862" width="14.73046875" style="9" customWidth="1"/>
    <col min="3863" max="3863" width="14.3984375" style="9" customWidth="1"/>
    <col min="3864" max="3864" width="12.1328125" style="9" customWidth="1"/>
    <col min="3865" max="3865" width="12.3984375" style="9" customWidth="1"/>
    <col min="3866" max="3867" width="13.86328125" style="9" customWidth="1"/>
    <col min="3868" max="3868" width="14.86328125" style="9" customWidth="1"/>
    <col min="3869" max="3869" width="12.1328125" style="9" customWidth="1"/>
    <col min="3870" max="3870" width="12.3984375" style="9" customWidth="1"/>
    <col min="3871" max="3872" width="13.86328125" style="9" customWidth="1"/>
    <col min="3873" max="3873" width="14.86328125" style="9" customWidth="1"/>
    <col min="3874" max="4112" width="9.06640625" style="9"/>
    <col min="4113" max="4113" width="15.3984375" style="9" customWidth="1"/>
    <col min="4114" max="4114" width="11.1328125" style="9" customWidth="1"/>
    <col min="4115" max="4115" width="14.59765625" style="9" customWidth="1"/>
    <col min="4116" max="4116" width="17.3984375" style="9" customWidth="1"/>
    <col min="4117" max="4117" width="17.59765625" style="9" customWidth="1"/>
    <col min="4118" max="4118" width="14.73046875" style="9" customWidth="1"/>
    <col min="4119" max="4119" width="14.3984375" style="9" customWidth="1"/>
    <col min="4120" max="4120" width="12.1328125" style="9" customWidth="1"/>
    <col min="4121" max="4121" width="12.3984375" style="9" customWidth="1"/>
    <col min="4122" max="4123" width="13.86328125" style="9" customWidth="1"/>
    <col min="4124" max="4124" width="14.86328125" style="9" customWidth="1"/>
    <col min="4125" max="4125" width="12.1328125" style="9" customWidth="1"/>
    <col min="4126" max="4126" width="12.3984375" style="9" customWidth="1"/>
    <col min="4127" max="4128" width="13.86328125" style="9" customWidth="1"/>
    <col min="4129" max="4129" width="14.86328125" style="9" customWidth="1"/>
    <col min="4130" max="4368" width="9.06640625" style="9"/>
    <col min="4369" max="4369" width="15.3984375" style="9" customWidth="1"/>
    <col min="4370" max="4370" width="11.1328125" style="9" customWidth="1"/>
    <col min="4371" max="4371" width="14.59765625" style="9" customWidth="1"/>
    <col min="4372" max="4372" width="17.3984375" style="9" customWidth="1"/>
    <col min="4373" max="4373" width="17.59765625" style="9" customWidth="1"/>
    <col min="4374" max="4374" width="14.73046875" style="9" customWidth="1"/>
    <col min="4375" max="4375" width="14.3984375" style="9" customWidth="1"/>
    <col min="4376" max="4376" width="12.1328125" style="9" customWidth="1"/>
    <col min="4377" max="4377" width="12.3984375" style="9" customWidth="1"/>
    <col min="4378" max="4379" width="13.86328125" style="9" customWidth="1"/>
    <col min="4380" max="4380" width="14.86328125" style="9" customWidth="1"/>
    <col min="4381" max="4381" width="12.1328125" style="9" customWidth="1"/>
    <col min="4382" max="4382" width="12.3984375" style="9" customWidth="1"/>
    <col min="4383" max="4384" width="13.86328125" style="9" customWidth="1"/>
    <col min="4385" max="4385" width="14.86328125" style="9" customWidth="1"/>
    <col min="4386" max="4624" width="9.06640625" style="9"/>
    <col min="4625" max="4625" width="15.3984375" style="9" customWidth="1"/>
    <col min="4626" max="4626" width="11.1328125" style="9" customWidth="1"/>
    <col min="4627" max="4627" width="14.59765625" style="9" customWidth="1"/>
    <col min="4628" max="4628" width="17.3984375" style="9" customWidth="1"/>
    <col min="4629" max="4629" width="17.59765625" style="9" customWidth="1"/>
    <col min="4630" max="4630" width="14.73046875" style="9" customWidth="1"/>
    <col min="4631" max="4631" width="14.3984375" style="9" customWidth="1"/>
    <col min="4632" max="4632" width="12.1328125" style="9" customWidth="1"/>
    <col min="4633" max="4633" width="12.3984375" style="9" customWidth="1"/>
    <col min="4634" max="4635" width="13.86328125" style="9" customWidth="1"/>
    <col min="4636" max="4636" width="14.86328125" style="9" customWidth="1"/>
    <col min="4637" max="4637" width="12.1328125" style="9" customWidth="1"/>
    <col min="4638" max="4638" width="12.3984375" style="9" customWidth="1"/>
    <col min="4639" max="4640" width="13.86328125" style="9" customWidth="1"/>
    <col min="4641" max="4641" width="14.86328125" style="9" customWidth="1"/>
    <col min="4642" max="4880" width="9.06640625" style="9"/>
    <col min="4881" max="4881" width="15.3984375" style="9" customWidth="1"/>
    <col min="4882" max="4882" width="11.1328125" style="9" customWidth="1"/>
    <col min="4883" max="4883" width="14.59765625" style="9" customWidth="1"/>
    <col min="4884" max="4884" width="17.3984375" style="9" customWidth="1"/>
    <col min="4885" max="4885" width="17.59765625" style="9" customWidth="1"/>
    <col min="4886" max="4886" width="14.73046875" style="9" customWidth="1"/>
    <col min="4887" max="4887" width="14.3984375" style="9" customWidth="1"/>
    <col min="4888" max="4888" width="12.1328125" style="9" customWidth="1"/>
    <col min="4889" max="4889" width="12.3984375" style="9" customWidth="1"/>
    <col min="4890" max="4891" width="13.86328125" style="9" customWidth="1"/>
    <col min="4892" max="4892" width="14.86328125" style="9" customWidth="1"/>
    <col min="4893" max="4893" width="12.1328125" style="9" customWidth="1"/>
    <col min="4894" max="4894" width="12.3984375" style="9" customWidth="1"/>
    <col min="4895" max="4896" width="13.86328125" style="9" customWidth="1"/>
    <col min="4897" max="4897" width="14.86328125" style="9" customWidth="1"/>
    <col min="4898" max="5136" width="9.06640625" style="9"/>
    <col min="5137" max="5137" width="15.3984375" style="9" customWidth="1"/>
    <col min="5138" max="5138" width="11.1328125" style="9" customWidth="1"/>
    <col min="5139" max="5139" width="14.59765625" style="9" customWidth="1"/>
    <col min="5140" max="5140" width="17.3984375" style="9" customWidth="1"/>
    <col min="5141" max="5141" width="17.59765625" style="9" customWidth="1"/>
    <col min="5142" max="5142" width="14.73046875" style="9" customWidth="1"/>
    <col min="5143" max="5143" width="14.3984375" style="9" customWidth="1"/>
    <col min="5144" max="5144" width="12.1328125" style="9" customWidth="1"/>
    <col min="5145" max="5145" width="12.3984375" style="9" customWidth="1"/>
    <col min="5146" max="5147" width="13.86328125" style="9" customWidth="1"/>
    <col min="5148" max="5148" width="14.86328125" style="9" customWidth="1"/>
    <col min="5149" max="5149" width="12.1328125" style="9" customWidth="1"/>
    <col min="5150" max="5150" width="12.3984375" style="9" customWidth="1"/>
    <col min="5151" max="5152" width="13.86328125" style="9" customWidth="1"/>
    <col min="5153" max="5153" width="14.86328125" style="9" customWidth="1"/>
    <col min="5154" max="5392" width="9.06640625" style="9"/>
    <col min="5393" max="5393" width="15.3984375" style="9" customWidth="1"/>
    <col min="5394" max="5394" width="11.1328125" style="9" customWidth="1"/>
    <col min="5395" max="5395" width="14.59765625" style="9" customWidth="1"/>
    <col min="5396" max="5396" width="17.3984375" style="9" customWidth="1"/>
    <col min="5397" max="5397" width="17.59765625" style="9" customWidth="1"/>
    <col min="5398" max="5398" width="14.73046875" style="9" customWidth="1"/>
    <col min="5399" max="5399" width="14.3984375" style="9" customWidth="1"/>
    <col min="5400" max="5400" width="12.1328125" style="9" customWidth="1"/>
    <col min="5401" max="5401" width="12.3984375" style="9" customWidth="1"/>
    <col min="5402" max="5403" width="13.86328125" style="9" customWidth="1"/>
    <col min="5404" max="5404" width="14.86328125" style="9" customWidth="1"/>
    <col min="5405" max="5405" width="12.1328125" style="9" customWidth="1"/>
    <col min="5406" max="5406" width="12.3984375" style="9" customWidth="1"/>
    <col min="5407" max="5408" width="13.86328125" style="9" customWidth="1"/>
    <col min="5409" max="5409" width="14.86328125" style="9" customWidth="1"/>
    <col min="5410" max="5648" width="9.06640625" style="9"/>
    <col min="5649" max="5649" width="15.3984375" style="9" customWidth="1"/>
    <col min="5650" max="5650" width="11.1328125" style="9" customWidth="1"/>
    <col min="5651" max="5651" width="14.59765625" style="9" customWidth="1"/>
    <col min="5652" max="5652" width="17.3984375" style="9" customWidth="1"/>
    <col min="5653" max="5653" width="17.59765625" style="9" customWidth="1"/>
    <col min="5654" max="5654" width="14.73046875" style="9" customWidth="1"/>
    <col min="5655" max="5655" width="14.3984375" style="9" customWidth="1"/>
    <col min="5656" max="5656" width="12.1328125" style="9" customWidth="1"/>
    <col min="5657" max="5657" width="12.3984375" style="9" customWidth="1"/>
    <col min="5658" max="5659" width="13.86328125" style="9" customWidth="1"/>
    <col min="5660" max="5660" width="14.86328125" style="9" customWidth="1"/>
    <col min="5661" max="5661" width="12.1328125" style="9" customWidth="1"/>
    <col min="5662" max="5662" width="12.3984375" style="9" customWidth="1"/>
    <col min="5663" max="5664" width="13.86328125" style="9" customWidth="1"/>
    <col min="5665" max="5665" width="14.86328125" style="9" customWidth="1"/>
    <col min="5666" max="5904" width="9.06640625" style="9"/>
    <col min="5905" max="5905" width="15.3984375" style="9" customWidth="1"/>
    <col min="5906" max="5906" width="11.1328125" style="9" customWidth="1"/>
    <col min="5907" max="5907" width="14.59765625" style="9" customWidth="1"/>
    <col min="5908" max="5908" width="17.3984375" style="9" customWidth="1"/>
    <col min="5909" max="5909" width="17.59765625" style="9" customWidth="1"/>
    <col min="5910" max="5910" width="14.73046875" style="9" customWidth="1"/>
    <col min="5911" max="5911" width="14.3984375" style="9" customWidth="1"/>
    <col min="5912" max="5912" width="12.1328125" style="9" customWidth="1"/>
    <col min="5913" max="5913" width="12.3984375" style="9" customWidth="1"/>
    <col min="5914" max="5915" width="13.86328125" style="9" customWidth="1"/>
    <col min="5916" max="5916" width="14.86328125" style="9" customWidth="1"/>
    <col min="5917" max="5917" width="12.1328125" style="9" customWidth="1"/>
    <col min="5918" max="5918" width="12.3984375" style="9" customWidth="1"/>
    <col min="5919" max="5920" width="13.86328125" style="9" customWidth="1"/>
    <col min="5921" max="5921" width="14.86328125" style="9" customWidth="1"/>
    <col min="5922" max="6160" width="9.06640625" style="9"/>
    <col min="6161" max="6161" width="15.3984375" style="9" customWidth="1"/>
    <col min="6162" max="6162" width="11.1328125" style="9" customWidth="1"/>
    <col min="6163" max="6163" width="14.59765625" style="9" customWidth="1"/>
    <col min="6164" max="6164" width="17.3984375" style="9" customWidth="1"/>
    <col min="6165" max="6165" width="17.59765625" style="9" customWidth="1"/>
    <col min="6166" max="6166" width="14.73046875" style="9" customWidth="1"/>
    <col min="6167" max="6167" width="14.3984375" style="9" customWidth="1"/>
    <col min="6168" max="6168" width="12.1328125" style="9" customWidth="1"/>
    <col min="6169" max="6169" width="12.3984375" style="9" customWidth="1"/>
    <col min="6170" max="6171" width="13.86328125" style="9" customWidth="1"/>
    <col min="6172" max="6172" width="14.86328125" style="9" customWidth="1"/>
    <col min="6173" max="6173" width="12.1328125" style="9" customWidth="1"/>
    <col min="6174" max="6174" width="12.3984375" style="9" customWidth="1"/>
    <col min="6175" max="6176" width="13.86328125" style="9" customWidth="1"/>
    <col min="6177" max="6177" width="14.86328125" style="9" customWidth="1"/>
    <col min="6178" max="6416" width="9.06640625" style="9"/>
    <col min="6417" max="6417" width="15.3984375" style="9" customWidth="1"/>
    <col min="6418" max="6418" width="11.1328125" style="9" customWidth="1"/>
    <col min="6419" max="6419" width="14.59765625" style="9" customWidth="1"/>
    <col min="6420" max="6420" width="17.3984375" style="9" customWidth="1"/>
    <col min="6421" max="6421" width="17.59765625" style="9" customWidth="1"/>
    <col min="6422" max="6422" width="14.73046875" style="9" customWidth="1"/>
    <col min="6423" max="6423" width="14.3984375" style="9" customWidth="1"/>
    <col min="6424" max="6424" width="12.1328125" style="9" customWidth="1"/>
    <col min="6425" max="6425" width="12.3984375" style="9" customWidth="1"/>
    <col min="6426" max="6427" width="13.86328125" style="9" customWidth="1"/>
    <col min="6428" max="6428" width="14.86328125" style="9" customWidth="1"/>
    <col min="6429" max="6429" width="12.1328125" style="9" customWidth="1"/>
    <col min="6430" max="6430" width="12.3984375" style="9" customWidth="1"/>
    <col min="6431" max="6432" width="13.86328125" style="9" customWidth="1"/>
    <col min="6433" max="6433" width="14.86328125" style="9" customWidth="1"/>
    <col min="6434" max="6672" width="9.06640625" style="9"/>
    <col min="6673" max="6673" width="15.3984375" style="9" customWidth="1"/>
    <col min="6674" max="6674" width="11.1328125" style="9" customWidth="1"/>
    <col min="6675" max="6675" width="14.59765625" style="9" customWidth="1"/>
    <col min="6676" max="6676" width="17.3984375" style="9" customWidth="1"/>
    <col min="6677" max="6677" width="17.59765625" style="9" customWidth="1"/>
    <col min="6678" max="6678" width="14.73046875" style="9" customWidth="1"/>
    <col min="6679" max="6679" width="14.3984375" style="9" customWidth="1"/>
    <col min="6680" max="6680" width="12.1328125" style="9" customWidth="1"/>
    <col min="6681" max="6681" width="12.3984375" style="9" customWidth="1"/>
    <col min="6682" max="6683" width="13.86328125" style="9" customWidth="1"/>
    <col min="6684" max="6684" width="14.86328125" style="9" customWidth="1"/>
    <col min="6685" max="6685" width="12.1328125" style="9" customWidth="1"/>
    <col min="6686" max="6686" width="12.3984375" style="9" customWidth="1"/>
    <col min="6687" max="6688" width="13.86328125" style="9" customWidth="1"/>
    <col min="6689" max="6689" width="14.86328125" style="9" customWidth="1"/>
    <col min="6690" max="6928" width="9.06640625" style="9"/>
    <col min="6929" max="6929" width="15.3984375" style="9" customWidth="1"/>
    <col min="6930" max="6930" width="11.1328125" style="9" customWidth="1"/>
    <col min="6931" max="6931" width="14.59765625" style="9" customWidth="1"/>
    <col min="6932" max="6932" width="17.3984375" style="9" customWidth="1"/>
    <col min="6933" max="6933" width="17.59765625" style="9" customWidth="1"/>
    <col min="6934" max="6934" width="14.73046875" style="9" customWidth="1"/>
    <col min="6935" max="6935" width="14.3984375" style="9" customWidth="1"/>
    <col min="6936" max="6936" width="12.1328125" style="9" customWidth="1"/>
    <col min="6937" max="6937" width="12.3984375" style="9" customWidth="1"/>
    <col min="6938" max="6939" width="13.86328125" style="9" customWidth="1"/>
    <col min="6940" max="6940" width="14.86328125" style="9" customWidth="1"/>
    <col min="6941" max="6941" width="12.1328125" style="9" customWidth="1"/>
    <col min="6942" max="6942" width="12.3984375" style="9" customWidth="1"/>
    <col min="6943" max="6944" width="13.86328125" style="9" customWidth="1"/>
    <col min="6945" max="6945" width="14.86328125" style="9" customWidth="1"/>
    <col min="6946" max="7184" width="9.06640625" style="9"/>
    <col min="7185" max="7185" width="15.3984375" style="9" customWidth="1"/>
    <col min="7186" max="7186" width="11.1328125" style="9" customWidth="1"/>
    <col min="7187" max="7187" width="14.59765625" style="9" customWidth="1"/>
    <col min="7188" max="7188" width="17.3984375" style="9" customWidth="1"/>
    <col min="7189" max="7189" width="17.59765625" style="9" customWidth="1"/>
    <col min="7190" max="7190" width="14.73046875" style="9" customWidth="1"/>
    <col min="7191" max="7191" width="14.3984375" style="9" customWidth="1"/>
    <col min="7192" max="7192" width="12.1328125" style="9" customWidth="1"/>
    <col min="7193" max="7193" width="12.3984375" style="9" customWidth="1"/>
    <col min="7194" max="7195" width="13.86328125" style="9" customWidth="1"/>
    <col min="7196" max="7196" width="14.86328125" style="9" customWidth="1"/>
    <col min="7197" max="7197" width="12.1328125" style="9" customWidth="1"/>
    <col min="7198" max="7198" width="12.3984375" style="9" customWidth="1"/>
    <col min="7199" max="7200" width="13.86328125" style="9" customWidth="1"/>
    <col min="7201" max="7201" width="14.86328125" style="9" customWidth="1"/>
    <col min="7202" max="7440" width="9.06640625" style="9"/>
    <col min="7441" max="7441" width="15.3984375" style="9" customWidth="1"/>
    <col min="7442" max="7442" width="11.1328125" style="9" customWidth="1"/>
    <col min="7443" max="7443" width="14.59765625" style="9" customWidth="1"/>
    <col min="7444" max="7444" width="17.3984375" style="9" customWidth="1"/>
    <col min="7445" max="7445" width="17.59765625" style="9" customWidth="1"/>
    <col min="7446" max="7446" width="14.73046875" style="9" customWidth="1"/>
    <col min="7447" max="7447" width="14.3984375" style="9" customWidth="1"/>
    <col min="7448" max="7448" width="12.1328125" style="9" customWidth="1"/>
    <col min="7449" max="7449" width="12.3984375" style="9" customWidth="1"/>
    <col min="7450" max="7451" width="13.86328125" style="9" customWidth="1"/>
    <col min="7452" max="7452" width="14.86328125" style="9" customWidth="1"/>
    <col min="7453" max="7453" width="12.1328125" style="9" customWidth="1"/>
    <col min="7454" max="7454" width="12.3984375" style="9" customWidth="1"/>
    <col min="7455" max="7456" width="13.86328125" style="9" customWidth="1"/>
    <col min="7457" max="7457" width="14.86328125" style="9" customWidth="1"/>
    <col min="7458" max="7696" width="9.06640625" style="9"/>
    <col min="7697" max="7697" width="15.3984375" style="9" customWidth="1"/>
    <col min="7698" max="7698" width="11.1328125" style="9" customWidth="1"/>
    <col min="7699" max="7699" width="14.59765625" style="9" customWidth="1"/>
    <col min="7700" max="7700" width="17.3984375" style="9" customWidth="1"/>
    <col min="7701" max="7701" width="17.59765625" style="9" customWidth="1"/>
    <col min="7702" max="7702" width="14.73046875" style="9" customWidth="1"/>
    <col min="7703" max="7703" width="14.3984375" style="9" customWidth="1"/>
    <col min="7704" max="7704" width="12.1328125" style="9" customWidth="1"/>
    <col min="7705" max="7705" width="12.3984375" style="9" customWidth="1"/>
    <col min="7706" max="7707" width="13.86328125" style="9" customWidth="1"/>
    <col min="7708" max="7708" width="14.86328125" style="9" customWidth="1"/>
    <col min="7709" max="7709" width="12.1328125" style="9" customWidth="1"/>
    <col min="7710" max="7710" width="12.3984375" style="9" customWidth="1"/>
    <col min="7711" max="7712" width="13.86328125" style="9" customWidth="1"/>
    <col min="7713" max="7713" width="14.86328125" style="9" customWidth="1"/>
    <col min="7714" max="7952" width="9.06640625" style="9"/>
    <col min="7953" max="7953" width="15.3984375" style="9" customWidth="1"/>
    <col min="7954" max="7954" width="11.1328125" style="9" customWidth="1"/>
    <col min="7955" max="7955" width="14.59765625" style="9" customWidth="1"/>
    <col min="7956" max="7956" width="17.3984375" style="9" customWidth="1"/>
    <col min="7957" max="7957" width="17.59765625" style="9" customWidth="1"/>
    <col min="7958" max="7958" width="14.73046875" style="9" customWidth="1"/>
    <col min="7959" max="7959" width="14.3984375" style="9" customWidth="1"/>
    <col min="7960" max="7960" width="12.1328125" style="9" customWidth="1"/>
    <col min="7961" max="7961" width="12.3984375" style="9" customWidth="1"/>
    <col min="7962" max="7963" width="13.86328125" style="9" customWidth="1"/>
    <col min="7964" max="7964" width="14.86328125" style="9" customWidth="1"/>
    <col min="7965" max="7965" width="12.1328125" style="9" customWidth="1"/>
    <col min="7966" max="7966" width="12.3984375" style="9" customWidth="1"/>
    <col min="7967" max="7968" width="13.86328125" style="9" customWidth="1"/>
    <col min="7969" max="7969" width="14.86328125" style="9" customWidth="1"/>
    <col min="7970" max="8208" width="9.06640625" style="9"/>
    <col min="8209" max="8209" width="15.3984375" style="9" customWidth="1"/>
    <col min="8210" max="8210" width="11.1328125" style="9" customWidth="1"/>
    <col min="8211" max="8211" width="14.59765625" style="9" customWidth="1"/>
    <col min="8212" max="8212" width="17.3984375" style="9" customWidth="1"/>
    <col min="8213" max="8213" width="17.59765625" style="9" customWidth="1"/>
    <col min="8214" max="8214" width="14.73046875" style="9" customWidth="1"/>
    <col min="8215" max="8215" width="14.3984375" style="9" customWidth="1"/>
    <col min="8216" max="8216" width="12.1328125" style="9" customWidth="1"/>
    <col min="8217" max="8217" width="12.3984375" style="9" customWidth="1"/>
    <col min="8218" max="8219" width="13.86328125" style="9" customWidth="1"/>
    <col min="8220" max="8220" width="14.86328125" style="9" customWidth="1"/>
    <col min="8221" max="8221" width="12.1328125" style="9" customWidth="1"/>
    <col min="8222" max="8222" width="12.3984375" style="9" customWidth="1"/>
    <col min="8223" max="8224" width="13.86328125" style="9" customWidth="1"/>
    <col min="8225" max="8225" width="14.86328125" style="9" customWidth="1"/>
    <col min="8226" max="8464" width="9.06640625" style="9"/>
    <col min="8465" max="8465" width="15.3984375" style="9" customWidth="1"/>
    <col min="8466" max="8466" width="11.1328125" style="9" customWidth="1"/>
    <col min="8467" max="8467" width="14.59765625" style="9" customWidth="1"/>
    <col min="8468" max="8468" width="17.3984375" style="9" customWidth="1"/>
    <col min="8469" max="8469" width="17.59765625" style="9" customWidth="1"/>
    <col min="8470" max="8470" width="14.73046875" style="9" customWidth="1"/>
    <col min="8471" max="8471" width="14.3984375" style="9" customWidth="1"/>
    <col min="8472" max="8472" width="12.1328125" style="9" customWidth="1"/>
    <col min="8473" max="8473" width="12.3984375" style="9" customWidth="1"/>
    <col min="8474" max="8475" width="13.86328125" style="9" customWidth="1"/>
    <col min="8476" max="8476" width="14.86328125" style="9" customWidth="1"/>
    <col min="8477" max="8477" width="12.1328125" style="9" customWidth="1"/>
    <col min="8478" max="8478" width="12.3984375" style="9" customWidth="1"/>
    <col min="8479" max="8480" width="13.86328125" style="9" customWidth="1"/>
    <col min="8481" max="8481" width="14.86328125" style="9" customWidth="1"/>
    <col min="8482" max="8720" width="9.06640625" style="9"/>
    <col min="8721" max="8721" width="15.3984375" style="9" customWidth="1"/>
    <col min="8722" max="8722" width="11.1328125" style="9" customWidth="1"/>
    <col min="8723" max="8723" width="14.59765625" style="9" customWidth="1"/>
    <col min="8724" max="8724" width="17.3984375" style="9" customWidth="1"/>
    <col min="8725" max="8725" width="17.59765625" style="9" customWidth="1"/>
    <col min="8726" max="8726" width="14.73046875" style="9" customWidth="1"/>
    <col min="8727" max="8727" width="14.3984375" style="9" customWidth="1"/>
    <col min="8728" max="8728" width="12.1328125" style="9" customWidth="1"/>
    <col min="8729" max="8729" width="12.3984375" style="9" customWidth="1"/>
    <col min="8730" max="8731" width="13.86328125" style="9" customWidth="1"/>
    <col min="8732" max="8732" width="14.86328125" style="9" customWidth="1"/>
    <col min="8733" max="8733" width="12.1328125" style="9" customWidth="1"/>
    <col min="8734" max="8734" width="12.3984375" style="9" customWidth="1"/>
    <col min="8735" max="8736" width="13.86328125" style="9" customWidth="1"/>
    <col min="8737" max="8737" width="14.86328125" style="9" customWidth="1"/>
    <col min="8738" max="8976" width="9.06640625" style="9"/>
    <col min="8977" max="8977" width="15.3984375" style="9" customWidth="1"/>
    <col min="8978" max="8978" width="11.1328125" style="9" customWidth="1"/>
    <col min="8979" max="8979" width="14.59765625" style="9" customWidth="1"/>
    <col min="8980" max="8980" width="17.3984375" style="9" customWidth="1"/>
    <col min="8981" max="8981" width="17.59765625" style="9" customWidth="1"/>
    <col min="8982" max="8982" width="14.73046875" style="9" customWidth="1"/>
    <col min="8983" max="8983" width="14.3984375" style="9" customWidth="1"/>
    <col min="8984" max="8984" width="12.1328125" style="9" customWidth="1"/>
    <col min="8985" max="8985" width="12.3984375" style="9" customWidth="1"/>
    <col min="8986" max="8987" width="13.86328125" style="9" customWidth="1"/>
    <col min="8988" max="8988" width="14.86328125" style="9" customWidth="1"/>
    <col min="8989" max="8989" width="12.1328125" style="9" customWidth="1"/>
    <col min="8990" max="8990" width="12.3984375" style="9" customWidth="1"/>
    <col min="8991" max="8992" width="13.86328125" style="9" customWidth="1"/>
    <col min="8993" max="8993" width="14.86328125" style="9" customWidth="1"/>
    <col min="8994" max="9232" width="9.06640625" style="9"/>
    <col min="9233" max="9233" width="15.3984375" style="9" customWidth="1"/>
    <col min="9234" max="9234" width="11.1328125" style="9" customWidth="1"/>
    <col min="9235" max="9235" width="14.59765625" style="9" customWidth="1"/>
    <col min="9236" max="9236" width="17.3984375" style="9" customWidth="1"/>
    <col min="9237" max="9237" width="17.59765625" style="9" customWidth="1"/>
    <col min="9238" max="9238" width="14.73046875" style="9" customWidth="1"/>
    <col min="9239" max="9239" width="14.3984375" style="9" customWidth="1"/>
    <col min="9240" max="9240" width="12.1328125" style="9" customWidth="1"/>
    <col min="9241" max="9241" width="12.3984375" style="9" customWidth="1"/>
    <col min="9242" max="9243" width="13.86328125" style="9" customWidth="1"/>
    <col min="9244" max="9244" width="14.86328125" style="9" customWidth="1"/>
    <col min="9245" max="9245" width="12.1328125" style="9" customWidth="1"/>
    <col min="9246" max="9246" width="12.3984375" style="9" customWidth="1"/>
    <col min="9247" max="9248" width="13.86328125" style="9" customWidth="1"/>
    <col min="9249" max="9249" width="14.86328125" style="9" customWidth="1"/>
    <col min="9250" max="9488" width="9.06640625" style="9"/>
    <col min="9489" max="9489" width="15.3984375" style="9" customWidth="1"/>
    <col min="9490" max="9490" width="11.1328125" style="9" customWidth="1"/>
    <col min="9491" max="9491" width="14.59765625" style="9" customWidth="1"/>
    <col min="9492" max="9492" width="17.3984375" style="9" customWidth="1"/>
    <col min="9493" max="9493" width="17.59765625" style="9" customWidth="1"/>
    <col min="9494" max="9494" width="14.73046875" style="9" customWidth="1"/>
    <col min="9495" max="9495" width="14.3984375" style="9" customWidth="1"/>
    <col min="9496" max="9496" width="12.1328125" style="9" customWidth="1"/>
    <col min="9497" max="9497" width="12.3984375" style="9" customWidth="1"/>
    <col min="9498" max="9499" width="13.86328125" style="9" customWidth="1"/>
    <col min="9500" max="9500" width="14.86328125" style="9" customWidth="1"/>
    <col min="9501" max="9501" width="12.1328125" style="9" customWidth="1"/>
    <col min="9502" max="9502" width="12.3984375" style="9" customWidth="1"/>
    <col min="9503" max="9504" width="13.86328125" style="9" customWidth="1"/>
    <col min="9505" max="9505" width="14.86328125" style="9" customWidth="1"/>
    <col min="9506" max="9744" width="9.06640625" style="9"/>
    <col min="9745" max="9745" width="15.3984375" style="9" customWidth="1"/>
    <col min="9746" max="9746" width="11.1328125" style="9" customWidth="1"/>
    <col min="9747" max="9747" width="14.59765625" style="9" customWidth="1"/>
    <col min="9748" max="9748" width="17.3984375" style="9" customWidth="1"/>
    <col min="9749" max="9749" width="17.59765625" style="9" customWidth="1"/>
    <col min="9750" max="9750" width="14.73046875" style="9" customWidth="1"/>
    <col min="9751" max="9751" width="14.3984375" style="9" customWidth="1"/>
    <col min="9752" max="9752" width="12.1328125" style="9" customWidth="1"/>
    <col min="9753" max="9753" width="12.3984375" style="9" customWidth="1"/>
    <col min="9754" max="9755" width="13.86328125" style="9" customWidth="1"/>
    <col min="9756" max="9756" width="14.86328125" style="9" customWidth="1"/>
    <col min="9757" max="9757" width="12.1328125" style="9" customWidth="1"/>
    <col min="9758" max="9758" width="12.3984375" style="9" customWidth="1"/>
    <col min="9759" max="9760" width="13.86328125" style="9" customWidth="1"/>
    <col min="9761" max="9761" width="14.86328125" style="9" customWidth="1"/>
    <col min="9762" max="10000" width="9.06640625" style="9"/>
    <col min="10001" max="10001" width="15.3984375" style="9" customWidth="1"/>
    <col min="10002" max="10002" width="11.1328125" style="9" customWidth="1"/>
    <col min="10003" max="10003" width="14.59765625" style="9" customWidth="1"/>
    <col min="10004" max="10004" width="17.3984375" style="9" customWidth="1"/>
    <col min="10005" max="10005" width="17.59765625" style="9" customWidth="1"/>
    <col min="10006" max="10006" width="14.73046875" style="9" customWidth="1"/>
    <col min="10007" max="10007" width="14.3984375" style="9" customWidth="1"/>
    <col min="10008" max="10008" width="12.1328125" style="9" customWidth="1"/>
    <col min="10009" max="10009" width="12.3984375" style="9" customWidth="1"/>
    <col min="10010" max="10011" width="13.86328125" style="9" customWidth="1"/>
    <col min="10012" max="10012" width="14.86328125" style="9" customWidth="1"/>
    <col min="10013" max="10013" width="12.1328125" style="9" customWidth="1"/>
    <col min="10014" max="10014" width="12.3984375" style="9" customWidth="1"/>
    <col min="10015" max="10016" width="13.86328125" style="9" customWidth="1"/>
    <col min="10017" max="10017" width="14.86328125" style="9" customWidth="1"/>
    <col min="10018" max="10256" width="9.06640625" style="9"/>
    <col min="10257" max="10257" width="15.3984375" style="9" customWidth="1"/>
    <col min="10258" max="10258" width="11.1328125" style="9" customWidth="1"/>
    <col min="10259" max="10259" width="14.59765625" style="9" customWidth="1"/>
    <col min="10260" max="10260" width="17.3984375" style="9" customWidth="1"/>
    <col min="10261" max="10261" width="17.59765625" style="9" customWidth="1"/>
    <col min="10262" max="10262" width="14.73046875" style="9" customWidth="1"/>
    <col min="10263" max="10263" width="14.3984375" style="9" customWidth="1"/>
    <col min="10264" max="10264" width="12.1328125" style="9" customWidth="1"/>
    <col min="10265" max="10265" width="12.3984375" style="9" customWidth="1"/>
    <col min="10266" max="10267" width="13.86328125" style="9" customWidth="1"/>
    <col min="10268" max="10268" width="14.86328125" style="9" customWidth="1"/>
    <col min="10269" max="10269" width="12.1328125" style="9" customWidth="1"/>
    <col min="10270" max="10270" width="12.3984375" style="9" customWidth="1"/>
    <col min="10271" max="10272" width="13.86328125" style="9" customWidth="1"/>
    <col min="10273" max="10273" width="14.86328125" style="9" customWidth="1"/>
    <col min="10274" max="10512" width="9.06640625" style="9"/>
    <col min="10513" max="10513" width="15.3984375" style="9" customWidth="1"/>
    <col min="10514" max="10514" width="11.1328125" style="9" customWidth="1"/>
    <col min="10515" max="10515" width="14.59765625" style="9" customWidth="1"/>
    <col min="10516" max="10516" width="17.3984375" style="9" customWidth="1"/>
    <col min="10517" max="10517" width="17.59765625" style="9" customWidth="1"/>
    <col min="10518" max="10518" width="14.73046875" style="9" customWidth="1"/>
    <col min="10519" max="10519" width="14.3984375" style="9" customWidth="1"/>
    <col min="10520" max="10520" width="12.1328125" style="9" customWidth="1"/>
    <col min="10521" max="10521" width="12.3984375" style="9" customWidth="1"/>
    <col min="10522" max="10523" width="13.86328125" style="9" customWidth="1"/>
    <col min="10524" max="10524" width="14.86328125" style="9" customWidth="1"/>
    <col min="10525" max="10525" width="12.1328125" style="9" customWidth="1"/>
    <col min="10526" max="10526" width="12.3984375" style="9" customWidth="1"/>
    <col min="10527" max="10528" width="13.86328125" style="9" customWidth="1"/>
    <col min="10529" max="10529" width="14.86328125" style="9" customWidth="1"/>
    <col min="10530" max="10768" width="9.06640625" style="9"/>
    <col min="10769" max="10769" width="15.3984375" style="9" customWidth="1"/>
    <col min="10770" max="10770" width="11.1328125" style="9" customWidth="1"/>
    <col min="10771" max="10771" width="14.59765625" style="9" customWidth="1"/>
    <col min="10772" max="10772" width="17.3984375" style="9" customWidth="1"/>
    <col min="10773" max="10773" width="17.59765625" style="9" customWidth="1"/>
    <col min="10774" max="10774" width="14.73046875" style="9" customWidth="1"/>
    <col min="10775" max="10775" width="14.3984375" style="9" customWidth="1"/>
    <col min="10776" max="10776" width="12.1328125" style="9" customWidth="1"/>
    <col min="10777" max="10777" width="12.3984375" style="9" customWidth="1"/>
    <col min="10778" max="10779" width="13.86328125" style="9" customWidth="1"/>
    <col min="10780" max="10780" width="14.86328125" style="9" customWidth="1"/>
    <col min="10781" max="10781" width="12.1328125" style="9" customWidth="1"/>
    <col min="10782" max="10782" width="12.3984375" style="9" customWidth="1"/>
    <col min="10783" max="10784" width="13.86328125" style="9" customWidth="1"/>
    <col min="10785" max="10785" width="14.86328125" style="9" customWidth="1"/>
    <col min="10786" max="11024" width="9.06640625" style="9"/>
    <col min="11025" max="11025" width="15.3984375" style="9" customWidth="1"/>
    <col min="11026" max="11026" width="11.1328125" style="9" customWidth="1"/>
    <col min="11027" max="11027" width="14.59765625" style="9" customWidth="1"/>
    <col min="11028" max="11028" width="17.3984375" style="9" customWidth="1"/>
    <col min="11029" max="11029" width="17.59765625" style="9" customWidth="1"/>
    <col min="11030" max="11030" width="14.73046875" style="9" customWidth="1"/>
    <col min="11031" max="11031" width="14.3984375" style="9" customWidth="1"/>
    <col min="11032" max="11032" width="12.1328125" style="9" customWidth="1"/>
    <col min="11033" max="11033" width="12.3984375" style="9" customWidth="1"/>
    <col min="11034" max="11035" width="13.86328125" style="9" customWidth="1"/>
    <col min="11036" max="11036" width="14.86328125" style="9" customWidth="1"/>
    <col min="11037" max="11037" width="12.1328125" style="9" customWidth="1"/>
    <col min="11038" max="11038" width="12.3984375" style="9" customWidth="1"/>
    <col min="11039" max="11040" width="13.86328125" style="9" customWidth="1"/>
    <col min="11041" max="11041" width="14.86328125" style="9" customWidth="1"/>
    <col min="11042" max="11280" width="9.06640625" style="9"/>
    <col min="11281" max="11281" width="15.3984375" style="9" customWidth="1"/>
    <col min="11282" max="11282" width="11.1328125" style="9" customWidth="1"/>
    <col min="11283" max="11283" width="14.59765625" style="9" customWidth="1"/>
    <col min="11284" max="11284" width="17.3984375" style="9" customWidth="1"/>
    <col min="11285" max="11285" width="17.59765625" style="9" customWidth="1"/>
    <col min="11286" max="11286" width="14.73046875" style="9" customWidth="1"/>
    <col min="11287" max="11287" width="14.3984375" style="9" customWidth="1"/>
    <col min="11288" max="11288" width="12.1328125" style="9" customWidth="1"/>
    <col min="11289" max="11289" width="12.3984375" style="9" customWidth="1"/>
    <col min="11290" max="11291" width="13.86328125" style="9" customWidth="1"/>
    <col min="11292" max="11292" width="14.86328125" style="9" customWidth="1"/>
    <col min="11293" max="11293" width="12.1328125" style="9" customWidth="1"/>
    <col min="11294" max="11294" width="12.3984375" style="9" customWidth="1"/>
    <col min="11295" max="11296" width="13.86328125" style="9" customWidth="1"/>
    <col min="11297" max="11297" width="14.86328125" style="9" customWidth="1"/>
    <col min="11298" max="11536" width="9.06640625" style="9"/>
    <col min="11537" max="11537" width="15.3984375" style="9" customWidth="1"/>
    <col min="11538" max="11538" width="11.1328125" style="9" customWidth="1"/>
    <col min="11539" max="11539" width="14.59765625" style="9" customWidth="1"/>
    <col min="11540" max="11540" width="17.3984375" style="9" customWidth="1"/>
    <col min="11541" max="11541" width="17.59765625" style="9" customWidth="1"/>
    <col min="11542" max="11542" width="14.73046875" style="9" customWidth="1"/>
    <col min="11543" max="11543" width="14.3984375" style="9" customWidth="1"/>
    <col min="11544" max="11544" width="12.1328125" style="9" customWidth="1"/>
    <col min="11545" max="11545" width="12.3984375" style="9" customWidth="1"/>
    <col min="11546" max="11547" width="13.86328125" style="9" customWidth="1"/>
    <col min="11548" max="11548" width="14.86328125" style="9" customWidth="1"/>
    <col min="11549" max="11549" width="12.1328125" style="9" customWidth="1"/>
    <col min="11550" max="11550" width="12.3984375" style="9" customWidth="1"/>
    <col min="11551" max="11552" width="13.86328125" style="9" customWidth="1"/>
    <col min="11553" max="11553" width="14.86328125" style="9" customWidth="1"/>
    <col min="11554" max="11792" width="9.06640625" style="9"/>
    <col min="11793" max="11793" width="15.3984375" style="9" customWidth="1"/>
    <col min="11794" max="11794" width="11.1328125" style="9" customWidth="1"/>
    <col min="11795" max="11795" width="14.59765625" style="9" customWidth="1"/>
    <col min="11796" max="11796" width="17.3984375" style="9" customWidth="1"/>
    <col min="11797" max="11797" width="17.59765625" style="9" customWidth="1"/>
    <col min="11798" max="11798" width="14.73046875" style="9" customWidth="1"/>
    <col min="11799" max="11799" width="14.3984375" style="9" customWidth="1"/>
    <col min="11800" max="11800" width="12.1328125" style="9" customWidth="1"/>
    <col min="11801" max="11801" width="12.3984375" style="9" customWidth="1"/>
    <col min="11802" max="11803" width="13.86328125" style="9" customWidth="1"/>
    <col min="11804" max="11804" width="14.86328125" style="9" customWidth="1"/>
    <col min="11805" max="11805" width="12.1328125" style="9" customWidth="1"/>
    <col min="11806" max="11806" width="12.3984375" style="9" customWidth="1"/>
    <col min="11807" max="11808" width="13.86328125" style="9" customWidth="1"/>
    <col min="11809" max="11809" width="14.86328125" style="9" customWidth="1"/>
    <col min="11810" max="12048" width="9.06640625" style="9"/>
    <col min="12049" max="12049" width="15.3984375" style="9" customWidth="1"/>
    <col min="12050" max="12050" width="11.1328125" style="9" customWidth="1"/>
    <col min="12051" max="12051" width="14.59765625" style="9" customWidth="1"/>
    <col min="12052" max="12052" width="17.3984375" style="9" customWidth="1"/>
    <col min="12053" max="12053" width="17.59765625" style="9" customWidth="1"/>
    <col min="12054" max="12054" width="14.73046875" style="9" customWidth="1"/>
    <col min="12055" max="12055" width="14.3984375" style="9" customWidth="1"/>
    <col min="12056" max="12056" width="12.1328125" style="9" customWidth="1"/>
    <col min="12057" max="12057" width="12.3984375" style="9" customWidth="1"/>
    <col min="12058" max="12059" width="13.86328125" style="9" customWidth="1"/>
    <col min="12060" max="12060" width="14.86328125" style="9" customWidth="1"/>
    <col min="12061" max="12061" width="12.1328125" style="9" customWidth="1"/>
    <col min="12062" max="12062" width="12.3984375" style="9" customWidth="1"/>
    <col min="12063" max="12064" width="13.86328125" style="9" customWidth="1"/>
    <col min="12065" max="12065" width="14.86328125" style="9" customWidth="1"/>
    <col min="12066" max="12304" width="9.06640625" style="9"/>
    <col min="12305" max="12305" width="15.3984375" style="9" customWidth="1"/>
    <col min="12306" max="12306" width="11.1328125" style="9" customWidth="1"/>
    <col min="12307" max="12307" width="14.59765625" style="9" customWidth="1"/>
    <col min="12308" max="12308" width="17.3984375" style="9" customWidth="1"/>
    <col min="12309" max="12309" width="17.59765625" style="9" customWidth="1"/>
    <col min="12310" max="12310" width="14.73046875" style="9" customWidth="1"/>
    <col min="12311" max="12311" width="14.3984375" style="9" customWidth="1"/>
    <col min="12312" max="12312" width="12.1328125" style="9" customWidth="1"/>
    <col min="12313" max="12313" width="12.3984375" style="9" customWidth="1"/>
    <col min="12314" max="12315" width="13.86328125" style="9" customWidth="1"/>
    <col min="12316" max="12316" width="14.86328125" style="9" customWidth="1"/>
    <col min="12317" max="12317" width="12.1328125" style="9" customWidth="1"/>
    <col min="12318" max="12318" width="12.3984375" style="9" customWidth="1"/>
    <col min="12319" max="12320" width="13.86328125" style="9" customWidth="1"/>
    <col min="12321" max="12321" width="14.86328125" style="9" customWidth="1"/>
    <col min="12322" max="12560" width="9.06640625" style="9"/>
    <col min="12561" max="12561" width="15.3984375" style="9" customWidth="1"/>
    <col min="12562" max="12562" width="11.1328125" style="9" customWidth="1"/>
    <col min="12563" max="12563" width="14.59765625" style="9" customWidth="1"/>
    <col min="12564" max="12564" width="17.3984375" style="9" customWidth="1"/>
    <col min="12565" max="12565" width="17.59765625" style="9" customWidth="1"/>
    <col min="12566" max="12566" width="14.73046875" style="9" customWidth="1"/>
    <col min="12567" max="12567" width="14.3984375" style="9" customWidth="1"/>
    <col min="12568" max="12568" width="12.1328125" style="9" customWidth="1"/>
    <col min="12569" max="12569" width="12.3984375" style="9" customWidth="1"/>
    <col min="12570" max="12571" width="13.86328125" style="9" customWidth="1"/>
    <col min="12572" max="12572" width="14.86328125" style="9" customWidth="1"/>
    <col min="12573" max="12573" width="12.1328125" style="9" customWidth="1"/>
    <col min="12574" max="12574" width="12.3984375" style="9" customWidth="1"/>
    <col min="12575" max="12576" width="13.86328125" style="9" customWidth="1"/>
    <col min="12577" max="12577" width="14.86328125" style="9" customWidth="1"/>
    <col min="12578" max="12816" width="9.06640625" style="9"/>
    <col min="12817" max="12817" width="15.3984375" style="9" customWidth="1"/>
    <col min="12818" max="12818" width="11.1328125" style="9" customWidth="1"/>
    <col min="12819" max="12819" width="14.59765625" style="9" customWidth="1"/>
    <col min="12820" max="12820" width="17.3984375" style="9" customWidth="1"/>
    <col min="12821" max="12821" width="17.59765625" style="9" customWidth="1"/>
    <col min="12822" max="12822" width="14.73046875" style="9" customWidth="1"/>
    <col min="12823" max="12823" width="14.3984375" style="9" customWidth="1"/>
    <col min="12824" max="12824" width="12.1328125" style="9" customWidth="1"/>
    <col min="12825" max="12825" width="12.3984375" style="9" customWidth="1"/>
    <col min="12826" max="12827" width="13.86328125" style="9" customWidth="1"/>
    <col min="12828" max="12828" width="14.86328125" style="9" customWidth="1"/>
    <col min="12829" max="12829" width="12.1328125" style="9" customWidth="1"/>
    <col min="12830" max="12830" width="12.3984375" style="9" customWidth="1"/>
    <col min="12831" max="12832" width="13.86328125" style="9" customWidth="1"/>
    <col min="12833" max="12833" width="14.86328125" style="9" customWidth="1"/>
    <col min="12834" max="13072" width="9.06640625" style="9"/>
    <col min="13073" max="13073" width="15.3984375" style="9" customWidth="1"/>
    <col min="13074" max="13074" width="11.1328125" style="9" customWidth="1"/>
    <col min="13075" max="13075" width="14.59765625" style="9" customWidth="1"/>
    <col min="13076" max="13076" width="17.3984375" style="9" customWidth="1"/>
    <col min="13077" max="13077" width="17.59765625" style="9" customWidth="1"/>
    <col min="13078" max="13078" width="14.73046875" style="9" customWidth="1"/>
    <col min="13079" max="13079" width="14.3984375" style="9" customWidth="1"/>
    <col min="13080" max="13080" width="12.1328125" style="9" customWidth="1"/>
    <col min="13081" max="13081" width="12.3984375" style="9" customWidth="1"/>
    <col min="13082" max="13083" width="13.86328125" style="9" customWidth="1"/>
    <col min="13084" max="13084" width="14.86328125" style="9" customWidth="1"/>
    <col min="13085" max="13085" width="12.1328125" style="9" customWidth="1"/>
    <col min="13086" max="13086" width="12.3984375" style="9" customWidth="1"/>
    <col min="13087" max="13088" width="13.86328125" style="9" customWidth="1"/>
    <col min="13089" max="13089" width="14.86328125" style="9" customWidth="1"/>
    <col min="13090" max="13328" width="9.06640625" style="9"/>
    <col min="13329" max="13329" width="15.3984375" style="9" customWidth="1"/>
    <col min="13330" max="13330" width="11.1328125" style="9" customWidth="1"/>
    <col min="13331" max="13331" width="14.59765625" style="9" customWidth="1"/>
    <col min="13332" max="13332" width="17.3984375" style="9" customWidth="1"/>
    <col min="13333" max="13333" width="17.59765625" style="9" customWidth="1"/>
    <col min="13334" max="13334" width="14.73046875" style="9" customWidth="1"/>
    <col min="13335" max="13335" width="14.3984375" style="9" customWidth="1"/>
    <col min="13336" max="13336" width="12.1328125" style="9" customWidth="1"/>
    <col min="13337" max="13337" width="12.3984375" style="9" customWidth="1"/>
    <col min="13338" max="13339" width="13.86328125" style="9" customWidth="1"/>
    <col min="13340" max="13340" width="14.86328125" style="9" customWidth="1"/>
    <col min="13341" max="13341" width="12.1328125" style="9" customWidth="1"/>
    <col min="13342" max="13342" width="12.3984375" style="9" customWidth="1"/>
    <col min="13343" max="13344" width="13.86328125" style="9" customWidth="1"/>
    <col min="13345" max="13345" width="14.86328125" style="9" customWidth="1"/>
    <col min="13346" max="13584" width="9.06640625" style="9"/>
    <col min="13585" max="13585" width="15.3984375" style="9" customWidth="1"/>
    <col min="13586" max="13586" width="11.1328125" style="9" customWidth="1"/>
    <col min="13587" max="13587" width="14.59765625" style="9" customWidth="1"/>
    <col min="13588" max="13588" width="17.3984375" style="9" customWidth="1"/>
    <col min="13589" max="13589" width="17.59765625" style="9" customWidth="1"/>
    <col min="13590" max="13590" width="14.73046875" style="9" customWidth="1"/>
    <col min="13591" max="13591" width="14.3984375" style="9" customWidth="1"/>
    <col min="13592" max="13592" width="12.1328125" style="9" customWidth="1"/>
    <col min="13593" max="13593" width="12.3984375" style="9" customWidth="1"/>
    <col min="13594" max="13595" width="13.86328125" style="9" customWidth="1"/>
    <col min="13596" max="13596" width="14.86328125" style="9" customWidth="1"/>
    <col min="13597" max="13597" width="12.1328125" style="9" customWidth="1"/>
    <col min="13598" max="13598" width="12.3984375" style="9" customWidth="1"/>
    <col min="13599" max="13600" width="13.86328125" style="9" customWidth="1"/>
    <col min="13601" max="13601" width="14.86328125" style="9" customWidth="1"/>
    <col min="13602" max="13840" width="9.06640625" style="9"/>
    <col min="13841" max="13841" width="15.3984375" style="9" customWidth="1"/>
    <col min="13842" max="13842" width="11.1328125" style="9" customWidth="1"/>
    <col min="13843" max="13843" width="14.59765625" style="9" customWidth="1"/>
    <col min="13844" max="13844" width="17.3984375" style="9" customWidth="1"/>
    <col min="13845" max="13845" width="17.59765625" style="9" customWidth="1"/>
    <col min="13846" max="13846" width="14.73046875" style="9" customWidth="1"/>
    <col min="13847" max="13847" width="14.3984375" style="9" customWidth="1"/>
    <col min="13848" max="13848" width="12.1328125" style="9" customWidth="1"/>
    <col min="13849" max="13849" width="12.3984375" style="9" customWidth="1"/>
    <col min="13850" max="13851" width="13.86328125" style="9" customWidth="1"/>
    <col min="13852" max="13852" width="14.86328125" style="9" customWidth="1"/>
    <col min="13853" max="13853" width="12.1328125" style="9" customWidth="1"/>
    <col min="13854" max="13854" width="12.3984375" style="9" customWidth="1"/>
    <col min="13855" max="13856" width="13.86328125" style="9" customWidth="1"/>
    <col min="13857" max="13857" width="14.86328125" style="9" customWidth="1"/>
    <col min="13858" max="14096" width="9.06640625" style="9"/>
    <col min="14097" max="14097" width="15.3984375" style="9" customWidth="1"/>
    <col min="14098" max="14098" width="11.1328125" style="9" customWidth="1"/>
    <col min="14099" max="14099" width="14.59765625" style="9" customWidth="1"/>
    <col min="14100" max="14100" width="17.3984375" style="9" customWidth="1"/>
    <col min="14101" max="14101" width="17.59765625" style="9" customWidth="1"/>
    <col min="14102" max="14102" width="14.73046875" style="9" customWidth="1"/>
    <col min="14103" max="14103" width="14.3984375" style="9" customWidth="1"/>
    <col min="14104" max="14104" width="12.1328125" style="9" customWidth="1"/>
    <col min="14105" max="14105" width="12.3984375" style="9" customWidth="1"/>
    <col min="14106" max="14107" width="13.86328125" style="9" customWidth="1"/>
    <col min="14108" max="14108" width="14.86328125" style="9" customWidth="1"/>
    <col min="14109" max="14109" width="12.1328125" style="9" customWidth="1"/>
    <col min="14110" max="14110" width="12.3984375" style="9" customWidth="1"/>
    <col min="14111" max="14112" width="13.86328125" style="9" customWidth="1"/>
    <col min="14113" max="14113" width="14.86328125" style="9" customWidth="1"/>
    <col min="14114" max="14352" width="9.06640625" style="9"/>
    <col min="14353" max="14353" width="15.3984375" style="9" customWidth="1"/>
    <col min="14354" max="14354" width="11.1328125" style="9" customWidth="1"/>
    <col min="14355" max="14355" width="14.59765625" style="9" customWidth="1"/>
    <col min="14356" max="14356" width="17.3984375" style="9" customWidth="1"/>
    <col min="14357" max="14357" width="17.59765625" style="9" customWidth="1"/>
    <col min="14358" max="14358" width="14.73046875" style="9" customWidth="1"/>
    <col min="14359" max="14359" width="14.3984375" style="9" customWidth="1"/>
    <col min="14360" max="14360" width="12.1328125" style="9" customWidth="1"/>
    <col min="14361" max="14361" width="12.3984375" style="9" customWidth="1"/>
    <col min="14362" max="14363" width="13.86328125" style="9" customWidth="1"/>
    <col min="14364" max="14364" width="14.86328125" style="9" customWidth="1"/>
    <col min="14365" max="14365" width="12.1328125" style="9" customWidth="1"/>
    <col min="14366" max="14366" width="12.3984375" style="9" customWidth="1"/>
    <col min="14367" max="14368" width="13.86328125" style="9" customWidth="1"/>
    <col min="14369" max="14369" width="14.86328125" style="9" customWidth="1"/>
    <col min="14370" max="14608" width="9.06640625" style="9"/>
    <col min="14609" max="14609" width="15.3984375" style="9" customWidth="1"/>
    <col min="14610" max="14610" width="11.1328125" style="9" customWidth="1"/>
    <col min="14611" max="14611" width="14.59765625" style="9" customWidth="1"/>
    <col min="14612" max="14612" width="17.3984375" style="9" customWidth="1"/>
    <col min="14613" max="14613" width="17.59765625" style="9" customWidth="1"/>
    <col min="14614" max="14614" width="14.73046875" style="9" customWidth="1"/>
    <col min="14615" max="14615" width="14.3984375" style="9" customWidth="1"/>
    <col min="14616" max="14616" width="12.1328125" style="9" customWidth="1"/>
    <col min="14617" max="14617" width="12.3984375" style="9" customWidth="1"/>
    <col min="14618" max="14619" width="13.86328125" style="9" customWidth="1"/>
    <col min="14620" max="14620" width="14.86328125" style="9" customWidth="1"/>
    <col min="14621" max="14621" width="12.1328125" style="9" customWidth="1"/>
    <col min="14622" max="14622" width="12.3984375" style="9" customWidth="1"/>
    <col min="14623" max="14624" width="13.86328125" style="9" customWidth="1"/>
    <col min="14625" max="14625" width="14.86328125" style="9" customWidth="1"/>
    <col min="14626" max="14864" width="9.06640625" style="9"/>
    <col min="14865" max="14865" width="15.3984375" style="9" customWidth="1"/>
    <col min="14866" max="14866" width="11.1328125" style="9" customWidth="1"/>
    <col min="14867" max="14867" width="14.59765625" style="9" customWidth="1"/>
    <col min="14868" max="14868" width="17.3984375" style="9" customWidth="1"/>
    <col min="14869" max="14869" width="17.59765625" style="9" customWidth="1"/>
    <col min="14870" max="14870" width="14.73046875" style="9" customWidth="1"/>
    <col min="14871" max="14871" width="14.3984375" style="9" customWidth="1"/>
    <col min="14872" max="14872" width="12.1328125" style="9" customWidth="1"/>
    <col min="14873" max="14873" width="12.3984375" style="9" customWidth="1"/>
    <col min="14874" max="14875" width="13.86328125" style="9" customWidth="1"/>
    <col min="14876" max="14876" width="14.86328125" style="9" customWidth="1"/>
    <col min="14877" max="14877" width="12.1328125" style="9" customWidth="1"/>
    <col min="14878" max="14878" width="12.3984375" style="9" customWidth="1"/>
    <col min="14879" max="14880" width="13.86328125" style="9" customWidth="1"/>
    <col min="14881" max="14881" width="14.86328125" style="9" customWidth="1"/>
    <col min="14882" max="15120" width="9.06640625" style="9"/>
    <col min="15121" max="15121" width="15.3984375" style="9" customWidth="1"/>
    <col min="15122" max="15122" width="11.1328125" style="9" customWidth="1"/>
    <col min="15123" max="15123" width="14.59765625" style="9" customWidth="1"/>
    <col min="15124" max="15124" width="17.3984375" style="9" customWidth="1"/>
    <col min="15125" max="15125" width="17.59765625" style="9" customWidth="1"/>
    <col min="15126" max="15126" width="14.73046875" style="9" customWidth="1"/>
    <col min="15127" max="15127" width="14.3984375" style="9" customWidth="1"/>
    <col min="15128" max="15128" width="12.1328125" style="9" customWidth="1"/>
    <col min="15129" max="15129" width="12.3984375" style="9" customWidth="1"/>
    <col min="15130" max="15131" width="13.86328125" style="9" customWidth="1"/>
    <col min="15132" max="15132" width="14.86328125" style="9" customWidth="1"/>
    <col min="15133" max="15133" width="12.1328125" style="9" customWidth="1"/>
    <col min="15134" max="15134" width="12.3984375" style="9" customWidth="1"/>
    <col min="15135" max="15136" width="13.86328125" style="9" customWidth="1"/>
    <col min="15137" max="15137" width="14.86328125" style="9" customWidth="1"/>
    <col min="15138" max="15376" width="9.06640625" style="9"/>
    <col min="15377" max="15377" width="15.3984375" style="9" customWidth="1"/>
    <col min="15378" max="15378" width="11.1328125" style="9" customWidth="1"/>
    <col min="15379" max="15379" width="14.59765625" style="9" customWidth="1"/>
    <col min="15380" max="15380" width="17.3984375" style="9" customWidth="1"/>
    <col min="15381" max="15381" width="17.59765625" style="9" customWidth="1"/>
    <col min="15382" max="15382" width="14.73046875" style="9" customWidth="1"/>
    <col min="15383" max="15383" width="14.3984375" style="9" customWidth="1"/>
    <col min="15384" max="15384" width="12.1328125" style="9" customWidth="1"/>
    <col min="15385" max="15385" width="12.3984375" style="9" customWidth="1"/>
    <col min="15386" max="15387" width="13.86328125" style="9" customWidth="1"/>
    <col min="15388" max="15388" width="14.86328125" style="9" customWidth="1"/>
    <col min="15389" max="15389" width="12.1328125" style="9" customWidth="1"/>
    <col min="15390" max="15390" width="12.3984375" style="9" customWidth="1"/>
    <col min="15391" max="15392" width="13.86328125" style="9" customWidth="1"/>
    <col min="15393" max="15393" width="14.86328125" style="9" customWidth="1"/>
    <col min="15394" max="15632" width="9.06640625" style="9"/>
    <col min="15633" max="15633" width="15.3984375" style="9" customWidth="1"/>
    <col min="15634" max="15634" width="11.1328125" style="9" customWidth="1"/>
    <col min="15635" max="15635" width="14.59765625" style="9" customWidth="1"/>
    <col min="15636" max="15636" width="17.3984375" style="9" customWidth="1"/>
    <col min="15637" max="15637" width="17.59765625" style="9" customWidth="1"/>
    <col min="15638" max="15638" width="14.73046875" style="9" customWidth="1"/>
    <col min="15639" max="15639" width="14.3984375" style="9" customWidth="1"/>
    <col min="15640" max="15640" width="12.1328125" style="9" customWidth="1"/>
    <col min="15641" max="15641" width="12.3984375" style="9" customWidth="1"/>
    <col min="15642" max="15643" width="13.86328125" style="9" customWidth="1"/>
    <col min="15644" max="15644" width="14.86328125" style="9" customWidth="1"/>
    <col min="15645" max="15645" width="12.1328125" style="9" customWidth="1"/>
    <col min="15646" max="15646" width="12.3984375" style="9" customWidth="1"/>
    <col min="15647" max="15648" width="13.86328125" style="9" customWidth="1"/>
    <col min="15649" max="15649" width="14.86328125" style="9" customWidth="1"/>
    <col min="15650" max="15888" width="9.06640625" style="9"/>
    <col min="15889" max="15889" width="15.3984375" style="9" customWidth="1"/>
    <col min="15890" max="15890" width="11.1328125" style="9" customWidth="1"/>
    <col min="15891" max="15891" width="14.59765625" style="9" customWidth="1"/>
    <col min="15892" max="15892" width="17.3984375" style="9" customWidth="1"/>
    <col min="15893" max="15893" width="17.59765625" style="9" customWidth="1"/>
    <col min="15894" max="15894" width="14.73046875" style="9" customWidth="1"/>
    <col min="15895" max="15895" width="14.3984375" style="9" customWidth="1"/>
    <col min="15896" max="15896" width="12.1328125" style="9" customWidth="1"/>
    <col min="15897" max="15897" width="12.3984375" style="9" customWidth="1"/>
    <col min="15898" max="15899" width="13.86328125" style="9" customWidth="1"/>
    <col min="15900" max="15900" width="14.86328125" style="9" customWidth="1"/>
    <col min="15901" max="15901" width="12.1328125" style="9" customWidth="1"/>
    <col min="15902" max="15902" width="12.3984375" style="9" customWidth="1"/>
    <col min="15903" max="15904" width="13.86328125" style="9" customWidth="1"/>
    <col min="15905" max="15905" width="14.86328125" style="9" customWidth="1"/>
    <col min="15906" max="16144" width="9.06640625" style="9"/>
    <col min="16145" max="16145" width="15.3984375" style="9" customWidth="1"/>
    <col min="16146" max="16146" width="11.1328125" style="9" customWidth="1"/>
    <col min="16147" max="16147" width="14.59765625" style="9" customWidth="1"/>
    <col min="16148" max="16148" width="17.3984375" style="9" customWidth="1"/>
    <col min="16149" max="16149" width="17.59765625" style="9" customWidth="1"/>
    <col min="16150" max="16150" width="14.73046875" style="9" customWidth="1"/>
    <col min="16151" max="16151" width="14.3984375" style="9" customWidth="1"/>
    <col min="16152" max="16152" width="12.1328125" style="9" customWidth="1"/>
    <col min="16153" max="16153" width="12.3984375" style="9" customWidth="1"/>
    <col min="16154" max="16155" width="13.86328125" style="9" customWidth="1"/>
    <col min="16156" max="16156" width="14.86328125" style="9" customWidth="1"/>
    <col min="16157" max="16157" width="12.1328125" style="9" customWidth="1"/>
    <col min="16158" max="16158" width="12.3984375" style="9" customWidth="1"/>
    <col min="16159" max="16160" width="13.86328125" style="9" customWidth="1"/>
    <col min="16161" max="16161" width="14.86328125" style="9" customWidth="1"/>
    <col min="16162" max="16384" width="9.06640625" style="9"/>
  </cols>
  <sheetData>
    <row r="1" spans="1:35">
      <c r="A1" s="83" t="s">
        <v>0</v>
      </c>
      <c r="B1" s="83" t="s">
        <v>1</v>
      </c>
      <c r="C1" s="89" t="s">
        <v>302</v>
      </c>
      <c r="D1" s="89"/>
      <c r="E1" s="89"/>
      <c r="F1" s="89"/>
      <c r="G1" s="89"/>
      <c r="H1" s="89"/>
      <c r="I1" s="89"/>
      <c r="J1" s="89"/>
      <c r="K1" s="89"/>
      <c r="L1" s="89"/>
      <c r="M1" s="89"/>
      <c r="N1" s="89"/>
      <c r="O1" s="89"/>
      <c r="P1" s="89"/>
      <c r="Q1" s="89"/>
      <c r="R1" s="89"/>
      <c r="S1" s="89"/>
      <c r="T1" s="95" t="s">
        <v>265</v>
      </c>
      <c r="U1" s="95" t="s">
        <v>266</v>
      </c>
      <c r="V1" s="95" t="s">
        <v>267</v>
      </c>
      <c r="W1" s="95" t="s">
        <v>268</v>
      </c>
      <c r="X1" s="95" t="s">
        <v>270</v>
      </c>
      <c r="Y1" s="95" t="s">
        <v>269</v>
      </c>
      <c r="Z1" s="95" t="s">
        <v>271</v>
      </c>
      <c r="AA1" s="95" t="s">
        <v>272</v>
      </c>
      <c r="AB1" s="95" t="s">
        <v>273</v>
      </c>
      <c r="AC1" s="95" t="s">
        <v>274</v>
      </c>
      <c r="AD1" s="95" t="s">
        <v>275</v>
      </c>
      <c r="AE1" s="95" t="s">
        <v>276</v>
      </c>
      <c r="AF1" s="95" t="s">
        <v>277</v>
      </c>
      <c r="AG1" s="95" t="s">
        <v>278</v>
      </c>
      <c r="AH1" s="95" t="s">
        <v>279</v>
      </c>
      <c r="AI1" s="95" t="s">
        <v>280</v>
      </c>
    </row>
    <row r="2" spans="1:35">
      <c r="A2" s="90" t="s">
        <v>23</v>
      </c>
      <c r="B2" s="91" t="s">
        <v>24</v>
      </c>
      <c r="C2" s="89">
        <v>5</v>
      </c>
      <c r="D2" s="89"/>
      <c r="E2" s="89"/>
      <c r="F2" s="89"/>
      <c r="G2" s="89"/>
      <c r="H2" s="89"/>
      <c r="I2" s="89"/>
      <c r="J2" s="89"/>
      <c r="K2" s="89"/>
      <c r="L2" s="89"/>
      <c r="M2" s="89"/>
      <c r="N2" s="89"/>
      <c r="O2" s="89"/>
      <c r="P2" s="89"/>
      <c r="Q2" s="89"/>
      <c r="R2" s="89"/>
      <c r="S2" s="89"/>
      <c r="T2" s="96"/>
      <c r="U2" s="96"/>
      <c r="V2" s="96"/>
      <c r="W2" s="96"/>
      <c r="X2" s="96"/>
      <c r="Y2" s="96"/>
      <c r="Z2" s="96"/>
      <c r="AA2" s="96"/>
      <c r="AB2" s="96"/>
      <c r="AC2" s="96"/>
      <c r="AD2" s="96"/>
      <c r="AE2" s="96"/>
      <c r="AF2" s="96"/>
      <c r="AG2" s="96"/>
      <c r="AH2" s="96"/>
      <c r="AI2" s="96"/>
    </row>
    <row r="3" spans="1:35">
      <c r="A3" s="94" t="s">
        <v>25</v>
      </c>
      <c r="B3" s="91" t="s">
        <v>26</v>
      </c>
      <c r="C3" s="89">
        <v>5</v>
      </c>
      <c r="D3" s="89"/>
      <c r="E3" s="89"/>
      <c r="F3" s="89"/>
      <c r="G3" s="89"/>
      <c r="H3" s="89"/>
      <c r="I3" s="89"/>
      <c r="J3" s="89"/>
      <c r="K3" s="89"/>
      <c r="L3" s="89"/>
      <c r="M3" s="89"/>
      <c r="N3" s="89"/>
      <c r="O3" s="89"/>
      <c r="P3" s="89"/>
      <c r="Q3" s="89"/>
      <c r="R3" s="89"/>
      <c r="S3" s="89"/>
      <c r="T3" s="96"/>
      <c r="U3" s="96"/>
      <c r="V3" s="96"/>
      <c r="W3" s="96"/>
      <c r="X3" s="96"/>
      <c r="Y3" s="96"/>
      <c r="Z3" s="96"/>
      <c r="AA3" s="96"/>
      <c r="AB3" s="96"/>
      <c r="AC3" s="96"/>
      <c r="AD3" s="96"/>
      <c r="AE3" s="96"/>
      <c r="AF3" s="96"/>
      <c r="AG3" s="96"/>
      <c r="AH3" s="96"/>
      <c r="AI3" s="96"/>
    </row>
    <row r="4" spans="1:35">
      <c r="A4" s="90" t="s">
        <v>27</v>
      </c>
      <c r="B4" s="91" t="s">
        <v>24</v>
      </c>
      <c r="C4" s="89">
        <v>5</v>
      </c>
      <c r="D4" s="89"/>
      <c r="E4" s="89"/>
      <c r="F4" s="89"/>
      <c r="G4" s="89"/>
      <c r="H4" s="89"/>
      <c r="I4" s="89"/>
      <c r="J4" s="89"/>
      <c r="K4" s="89"/>
      <c r="L4" s="89"/>
      <c r="M4" s="89"/>
      <c r="N4" s="89"/>
      <c r="O4" s="89"/>
      <c r="P4" s="89"/>
      <c r="Q4" s="89"/>
      <c r="R4" s="89"/>
      <c r="S4" s="89"/>
      <c r="T4" s="96"/>
      <c r="U4" s="96"/>
      <c r="V4" s="96"/>
      <c r="W4" s="96"/>
      <c r="X4" s="96"/>
      <c r="Y4" s="96"/>
      <c r="Z4" s="96"/>
      <c r="AA4" s="96"/>
      <c r="AB4" s="96"/>
      <c r="AC4" s="96"/>
      <c r="AD4" s="96"/>
      <c r="AE4" s="96"/>
      <c r="AF4" s="96"/>
      <c r="AG4" s="96"/>
      <c r="AH4" s="96"/>
      <c r="AI4" s="96"/>
    </row>
    <row r="5" spans="1:35">
      <c r="A5" s="90" t="s">
        <v>28</v>
      </c>
      <c r="B5" s="97" t="s">
        <v>24</v>
      </c>
      <c r="C5" s="89">
        <v>5</v>
      </c>
      <c r="D5" s="89"/>
      <c r="E5" s="89"/>
      <c r="F5" s="89"/>
      <c r="G5" s="89"/>
      <c r="H5" s="89"/>
      <c r="I5" s="89"/>
      <c r="J5" s="89"/>
      <c r="K5" s="89"/>
      <c r="L5" s="89"/>
      <c r="M5" s="89"/>
      <c r="N5" s="89"/>
      <c r="O5" s="89"/>
      <c r="P5" s="89"/>
      <c r="Q5" s="89"/>
      <c r="R5" s="89"/>
      <c r="S5" s="89"/>
      <c r="T5" s="96"/>
      <c r="U5" s="96"/>
      <c r="V5" s="96"/>
      <c r="W5" s="96"/>
      <c r="X5" s="96"/>
      <c r="Y5" s="96"/>
      <c r="Z5" s="96"/>
      <c r="AA5" s="96"/>
      <c r="AB5" s="96"/>
      <c r="AC5" s="96"/>
      <c r="AD5" s="96"/>
      <c r="AE5" s="96"/>
      <c r="AF5" s="96"/>
      <c r="AG5" s="96"/>
      <c r="AH5" s="96"/>
      <c r="AI5" s="96"/>
    </row>
    <row r="6" spans="1:35">
      <c r="A6" s="90" t="s">
        <v>29</v>
      </c>
      <c r="B6" s="97" t="s">
        <v>24</v>
      </c>
      <c r="C6" s="89">
        <v>5</v>
      </c>
      <c r="D6" s="89"/>
      <c r="E6" s="89"/>
      <c r="F6" s="89"/>
      <c r="G6" s="89"/>
      <c r="H6" s="89"/>
      <c r="I6" s="89"/>
      <c r="J6" s="89"/>
      <c r="K6" s="89"/>
      <c r="L6" s="89"/>
      <c r="M6" s="89"/>
      <c r="N6" s="89"/>
      <c r="O6" s="89"/>
      <c r="P6" s="89"/>
      <c r="Q6" s="89"/>
      <c r="R6" s="89"/>
      <c r="S6" s="89"/>
      <c r="T6" s="96"/>
      <c r="U6" s="96"/>
      <c r="V6" s="96"/>
      <c r="W6" s="96"/>
      <c r="X6" s="96"/>
      <c r="Y6" s="96"/>
      <c r="Z6" s="96"/>
      <c r="AA6" s="96"/>
      <c r="AB6" s="96"/>
      <c r="AC6" s="96"/>
      <c r="AD6" s="96"/>
      <c r="AE6" s="96"/>
      <c r="AF6" s="96"/>
      <c r="AG6" s="96"/>
      <c r="AH6" s="96"/>
      <c r="AI6" s="96"/>
    </row>
    <row r="7" spans="1:35">
      <c r="A7" s="90" t="s">
        <v>30</v>
      </c>
      <c r="B7" s="97" t="s">
        <v>24</v>
      </c>
      <c r="C7" s="89">
        <v>5</v>
      </c>
      <c r="D7" s="89"/>
      <c r="E7" s="89"/>
      <c r="F7" s="89"/>
      <c r="G7" s="89"/>
      <c r="H7" s="89"/>
      <c r="I7" s="89"/>
      <c r="J7" s="89"/>
      <c r="K7" s="89"/>
      <c r="L7" s="89"/>
      <c r="M7" s="89"/>
      <c r="N7" s="89"/>
      <c r="O7" s="89"/>
      <c r="P7" s="89"/>
      <c r="Q7" s="89"/>
      <c r="R7" s="89"/>
      <c r="S7" s="89"/>
      <c r="T7" s="96"/>
      <c r="U7" s="96"/>
      <c r="V7" s="96"/>
      <c r="W7" s="96"/>
      <c r="X7" s="96"/>
      <c r="Y7" s="96"/>
      <c r="Z7" s="96"/>
      <c r="AA7" s="96"/>
      <c r="AB7" s="96"/>
      <c r="AC7" s="96"/>
      <c r="AD7" s="96"/>
      <c r="AE7" s="96"/>
      <c r="AF7" s="96"/>
      <c r="AG7" s="96"/>
      <c r="AH7" s="96"/>
      <c r="AI7" s="96"/>
    </row>
    <row r="8" spans="1:35">
      <c r="A8" s="90" t="s">
        <v>31</v>
      </c>
      <c r="B8" s="91" t="s">
        <v>24</v>
      </c>
      <c r="C8" s="89">
        <v>5</v>
      </c>
      <c r="D8" s="89"/>
      <c r="E8" s="89"/>
      <c r="F8" s="89"/>
      <c r="G8" s="89"/>
      <c r="H8" s="89"/>
      <c r="I8" s="89"/>
      <c r="J8" s="89"/>
      <c r="K8" s="89"/>
      <c r="L8" s="89"/>
      <c r="M8" s="89"/>
      <c r="N8" s="89"/>
      <c r="O8" s="89"/>
      <c r="P8" s="89"/>
      <c r="Q8" s="89"/>
      <c r="R8" s="89"/>
      <c r="S8" s="89"/>
      <c r="T8" s="96"/>
      <c r="U8" s="96"/>
      <c r="V8" s="96"/>
      <c r="W8" s="96"/>
      <c r="X8" s="96"/>
      <c r="Y8" s="96"/>
      <c r="Z8" s="96"/>
      <c r="AA8" s="96"/>
      <c r="AB8" s="96"/>
      <c r="AC8" s="96"/>
      <c r="AD8" s="96"/>
      <c r="AE8" s="96"/>
      <c r="AF8" s="96"/>
      <c r="AG8" s="96"/>
      <c r="AH8" s="96"/>
      <c r="AI8" s="96"/>
    </row>
    <row r="9" spans="1:35">
      <c r="A9" s="90" t="s">
        <v>32</v>
      </c>
      <c r="B9" s="97" t="s">
        <v>24</v>
      </c>
      <c r="C9" s="89">
        <v>5</v>
      </c>
      <c r="D9" s="89"/>
      <c r="E9" s="89"/>
      <c r="F9" s="89"/>
      <c r="G9" s="89"/>
      <c r="H9" s="89"/>
      <c r="I9" s="89"/>
      <c r="J9" s="89"/>
      <c r="K9" s="89"/>
      <c r="L9" s="89"/>
      <c r="M9" s="89"/>
      <c r="N9" s="89"/>
      <c r="O9" s="89"/>
      <c r="P9" s="89"/>
      <c r="Q9" s="89"/>
      <c r="R9" s="89"/>
      <c r="S9" s="89"/>
      <c r="T9" s="96"/>
      <c r="U9" s="96"/>
      <c r="V9" s="96"/>
      <c r="W9" s="96"/>
      <c r="X9" s="96"/>
      <c r="Y9" s="96"/>
      <c r="Z9" s="96"/>
      <c r="AA9" s="96"/>
      <c r="AB9" s="96"/>
      <c r="AC9" s="96"/>
      <c r="AD9" s="96"/>
      <c r="AE9" s="96"/>
      <c r="AF9" s="96"/>
      <c r="AG9" s="96"/>
      <c r="AH9" s="96"/>
      <c r="AI9" s="96"/>
    </row>
    <row r="10" spans="1:35">
      <c r="A10" s="94" t="s">
        <v>33</v>
      </c>
      <c r="B10" s="97" t="s">
        <v>26</v>
      </c>
      <c r="C10" s="89">
        <v>5</v>
      </c>
      <c r="D10" s="89"/>
      <c r="E10" s="89"/>
      <c r="F10" s="89"/>
      <c r="G10" s="89"/>
      <c r="H10" s="89"/>
      <c r="I10" s="89"/>
      <c r="J10" s="89"/>
      <c r="K10" s="89"/>
      <c r="L10" s="89"/>
      <c r="M10" s="89"/>
      <c r="N10" s="89"/>
      <c r="O10" s="89"/>
      <c r="P10" s="89"/>
      <c r="Q10" s="89"/>
      <c r="R10" s="89"/>
      <c r="S10" s="89"/>
      <c r="T10" s="96"/>
      <c r="U10" s="96"/>
      <c r="V10" s="96"/>
      <c r="W10" s="96"/>
      <c r="X10" s="96"/>
      <c r="Y10" s="96"/>
      <c r="Z10" s="96"/>
      <c r="AA10" s="96"/>
      <c r="AB10" s="96"/>
      <c r="AC10" s="96"/>
      <c r="AD10" s="96"/>
      <c r="AE10" s="96"/>
      <c r="AF10" s="96"/>
      <c r="AG10" s="96"/>
      <c r="AH10" s="96"/>
      <c r="AI10" s="96"/>
    </row>
    <row r="11" spans="1:35">
      <c r="A11" s="90" t="s">
        <v>34</v>
      </c>
      <c r="B11" s="91" t="s">
        <v>24</v>
      </c>
      <c r="C11" s="89">
        <v>5</v>
      </c>
      <c r="D11" s="89"/>
      <c r="E11" s="89"/>
      <c r="F11" s="89"/>
      <c r="G11" s="89"/>
      <c r="H11" s="89"/>
      <c r="I11" s="89"/>
      <c r="J11" s="89"/>
      <c r="K11" s="89"/>
      <c r="L11" s="89"/>
      <c r="M11" s="89"/>
      <c r="N11" s="89"/>
      <c r="O11" s="89"/>
      <c r="P11" s="89"/>
      <c r="Q11" s="89"/>
      <c r="R11" s="89"/>
      <c r="S11" s="89"/>
      <c r="T11" s="96"/>
      <c r="U11" s="96"/>
      <c r="V11" s="96"/>
      <c r="W11" s="96"/>
      <c r="X11" s="96"/>
      <c r="Y11" s="96"/>
      <c r="Z11" s="96"/>
      <c r="AA11" s="96"/>
      <c r="AB11" s="96"/>
      <c r="AC11" s="96"/>
      <c r="AD11" s="96"/>
      <c r="AE11" s="96"/>
      <c r="AF11" s="96"/>
      <c r="AG11" s="96"/>
      <c r="AH11" s="96"/>
      <c r="AI11" s="96"/>
    </row>
    <row r="12" spans="1:35">
      <c r="A12" s="90" t="s">
        <v>35</v>
      </c>
      <c r="B12" s="97" t="s">
        <v>24</v>
      </c>
      <c r="C12" s="89">
        <v>5</v>
      </c>
      <c r="D12" s="89"/>
      <c r="E12" s="89"/>
      <c r="F12" s="89"/>
      <c r="G12" s="89"/>
      <c r="H12" s="89"/>
      <c r="I12" s="89"/>
      <c r="J12" s="89"/>
      <c r="K12" s="89"/>
      <c r="L12" s="89"/>
      <c r="M12" s="89"/>
      <c r="N12" s="89"/>
      <c r="O12" s="89"/>
      <c r="P12" s="89"/>
      <c r="Q12" s="89"/>
      <c r="R12" s="89"/>
      <c r="S12" s="89"/>
      <c r="T12" s="96"/>
      <c r="U12" s="96"/>
      <c r="V12" s="96"/>
      <c r="W12" s="96"/>
      <c r="X12" s="96"/>
      <c r="Y12" s="96"/>
      <c r="Z12" s="96"/>
      <c r="AA12" s="96"/>
      <c r="AB12" s="96"/>
      <c r="AC12" s="96"/>
      <c r="AD12" s="96"/>
      <c r="AE12" s="96"/>
      <c r="AF12" s="96"/>
      <c r="AG12" s="96"/>
      <c r="AH12" s="96"/>
      <c r="AI12" s="96"/>
    </row>
    <row r="13" spans="1:35">
      <c r="A13" s="90" t="s">
        <v>36</v>
      </c>
      <c r="B13" s="91" t="s">
        <v>24</v>
      </c>
      <c r="C13" s="89">
        <v>5</v>
      </c>
      <c r="D13" s="89"/>
      <c r="E13" s="89"/>
      <c r="F13" s="89"/>
      <c r="G13" s="89"/>
      <c r="H13" s="89"/>
      <c r="I13" s="89"/>
      <c r="J13" s="89"/>
      <c r="K13" s="89"/>
      <c r="L13" s="89"/>
      <c r="M13" s="89"/>
      <c r="N13" s="89"/>
      <c r="O13" s="89"/>
      <c r="P13" s="89"/>
      <c r="Q13" s="89"/>
      <c r="R13" s="89"/>
      <c r="S13" s="89"/>
      <c r="T13" s="96"/>
      <c r="U13" s="96"/>
      <c r="V13" s="96"/>
      <c r="W13" s="96"/>
      <c r="X13" s="96"/>
      <c r="Y13" s="96"/>
      <c r="Z13" s="96"/>
      <c r="AA13" s="96"/>
      <c r="AB13" s="96"/>
      <c r="AC13" s="96"/>
      <c r="AD13" s="96"/>
      <c r="AE13" s="96"/>
      <c r="AF13" s="96"/>
      <c r="AG13" s="96"/>
      <c r="AH13" s="96"/>
      <c r="AI13" s="96"/>
    </row>
    <row r="14" spans="1:35">
      <c r="A14" s="90" t="s">
        <v>37</v>
      </c>
      <c r="B14" s="91" t="s">
        <v>24</v>
      </c>
      <c r="C14" s="89">
        <v>5</v>
      </c>
      <c r="D14" s="89"/>
      <c r="E14" s="89"/>
      <c r="F14" s="89"/>
      <c r="G14" s="89"/>
      <c r="H14" s="89"/>
      <c r="I14" s="89"/>
      <c r="J14" s="89"/>
      <c r="K14" s="89"/>
      <c r="L14" s="89"/>
      <c r="M14" s="89"/>
      <c r="N14" s="89"/>
      <c r="O14" s="89"/>
      <c r="P14" s="89"/>
      <c r="Q14" s="89"/>
      <c r="R14" s="89"/>
      <c r="S14" s="89"/>
      <c r="T14" s="96"/>
      <c r="U14" s="96"/>
      <c r="V14" s="96"/>
      <c r="W14" s="96"/>
      <c r="X14" s="96"/>
      <c r="Y14" s="96"/>
      <c r="Z14" s="96"/>
      <c r="AA14" s="96"/>
      <c r="AB14" s="96"/>
      <c r="AC14" s="96"/>
      <c r="AD14" s="96"/>
      <c r="AE14" s="96"/>
      <c r="AF14" s="96"/>
      <c r="AG14" s="96"/>
      <c r="AH14" s="96"/>
      <c r="AI14" s="96"/>
    </row>
    <row r="15" spans="1:35">
      <c r="A15" s="90" t="s">
        <v>38</v>
      </c>
      <c r="B15" s="91" t="s">
        <v>24</v>
      </c>
      <c r="C15" s="89">
        <v>5</v>
      </c>
      <c r="D15" s="89"/>
      <c r="E15" s="89"/>
      <c r="F15" s="89"/>
      <c r="G15" s="89"/>
      <c r="H15" s="89"/>
      <c r="I15" s="89"/>
      <c r="J15" s="89"/>
      <c r="K15" s="89"/>
      <c r="L15" s="89"/>
      <c r="M15" s="89"/>
      <c r="N15" s="89"/>
      <c r="O15" s="89"/>
      <c r="P15" s="89"/>
      <c r="Q15" s="89"/>
      <c r="R15" s="89"/>
      <c r="S15" s="89"/>
      <c r="T15" s="96"/>
      <c r="U15" s="96"/>
      <c r="V15" s="96"/>
      <c r="W15" s="96"/>
      <c r="X15" s="96"/>
      <c r="Y15" s="96"/>
      <c r="Z15" s="96"/>
      <c r="AA15" s="96"/>
      <c r="AB15" s="96"/>
      <c r="AC15" s="96"/>
      <c r="AD15" s="96"/>
      <c r="AE15" s="96"/>
      <c r="AF15" s="96"/>
      <c r="AG15" s="96"/>
      <c r="AH15" s="96"/>
      <c r="AI15" s="96"/>
    </row>
    <row r="16" spans="1:35">
      <c r="A16" s="90" t="s">
        <v>39</v>
      </c>
      <c r="B16" s="97" t="s">
        <v>24</v>
      </c>
      <c r="C16" s="89">
        <v>5</v>
      </c>
      <c r="D16" s="89"/>
      <c r="E16" s="89"/>
      <c r="F16" s="89"/>
      <c r="G16" s="89"/>
      <c r="H16" s="89"/>
      <c r="I16" s="89"/>
      <c r="J16" s="89"/>
      <c r="K16" s="89"/>
      <c r="L16" s="89"/>
      <c r="M16" s="89"/>
      <c r="N16" s="89"/>
      <c r="O16" s="89"/>
      <c r="P16" s="89"/>
      <c r="Q16" s="89"/>
      <c r="R16" s="89"/>
      <c r="S16" s="89"/>
      <c r="T16" s="96"/>
      <c r="U16" s="96"/>
      <c r="V16" s="96"/>
      <c r="W16" s="96"/>
      <c r="X16" s="96"/>
      <c r="Y16" s="96"/>
      <c r="Z16" s="96"/>
      <c r="AA16" s="96"/>
      <c r="AB16" s="96"/>
      <c r="AC16" s="96"/>
      <c r="AD16" s="96"/>
      <c r="AE16" s="96"/>
      <c r="AF16" s="96"/>
      <c r="AG16" s="96"/>
      <c r="AH16" s="96"/>
      <c r="AI16" s="96"/>
    </row>
    <row r="17" spans="1:35">
      <c r="A17" s="90" t="s">
        <v>40</v>
      </c>
      <c r="B17" s="97" t="s">
        <v>24</v>
      </c>
      <c r="C17" s="89">
        <v>5</v>
      </c>
      <c r="D17" s="89"/>
      <c r="E17" s="89"/>
      <c r="F17" s="89"/>
      <c r="G17" s="89"/>
      <c r="H17" s="89"/>
      <c r="I17" s="89"/>
      <c r="J17" s="89"/>
      <c r="K17" s="89"/>
      <c r="L17" s="89"/>
      <c r="M17" s="89"/>
      <c r="N17" s="89"/>
      <c r="O17" s="89"/>
      <c r="P17" s="89"/>
      <c r="Q17" s="89"/>
      <c r="R17" s="89"/>
      <c r="S17" s="89"/>
      <c r="T17" s="96"/>
      <c r="U17" s="96"/>
      <c r="V17" s="96"/>
      <c r="W17" s="96"/>
      <c r="X17" s="96"/>
      <c r="Y17" s="96"/>
      <c r="Z17" s="96"/>
      <c r="AA17" s="96"/>
      <c r="AB17" s="96"/>
      <c r="AC17" s="96"/>
      <c r="AD17" s="96"/>
      <c r="AE17" s="96"/>
      <c r="AF17" s="96"/>
      <c r="AG17" s="96"/>
      <c r="AH17" s="96"/>
      <c r="AI17" s="96"/>
    </row>
    <row r="18" spans="1:35">
      <c r="A18" s="90" t="s">
        <v>41</v>
      </c>
      <c r="B18" s="97" t="s">
        <v>24</v>
      </c>
      <c r="C18" s="89">
        <v>5</v>
      </c>
      <c r="D18" s="89"/>
      <c r="E18" s="89"/>
      <c r="F18" s="89"/>
      <c r="G18" s="89"/>
      <c r="H18" s="89"/>
      <c r="I18" s="89"/>
      <c r="J18" s="89"/>
      <c r="K18" s="89"/>
      <c r="L18" s="89"/>
      <c r="M18" s="89"/>
      <c r="N18" s="89"/>
      <c r="O18" s="89"/>
      <c r="P18" s="89"/>
      <c r="Q18" s="89"/>
      <c r="R18" s="89"/>
      <c r="S18" s="89"/>
      <c r="T18" s="96"/>
      <c r="U18" s="96"/>
      <c r="V18" s="96"/>
      <c r="W18" s="96"/>
      <c r="X18" s="96"/>
      <c r="Y18" s="96"/>
      <c r="Z18" s="96"/>
      <c r="AA18" s="96"/>
      <c r="AB18" s="96"/>
      <c r="AC18" s="96"/>
      <c r="AD18" s="96"/>
      <c r="AE18" s="96"/>
      <c r="AF18" s="96"/>
      <c r="AG18" s="96"/>
      <c r="AH18" s="96"/>
      <c r="AI18" s="96"/>
    </row>
    <row r="19" spans="1:35">
      <c r="A19" s="90" t="s">
        <v>42</v>
      </c>
      <c r="B19" s="91" t="s">
        <v>24</v>
      </c>
      <c r="C19" s="89">
        <v>5</v>
      </c>
      <c r="D19" s="89"/>
      <c r="E19" s="89"/>
      <c r="F19" s="89"/>
      <c r="G19" s="89"/>
      <c r="H19" s="89"/>
      <c r="I19" s="89"/>
      <c r="J19" s="89"/>
      <c r="K19" s="89"/>
      <c r="L19" s="89"/>
      <c r="M19" s="89"/>
      <c r="N19" s="89"/>
      <c r="O19" s="89"/>
      <c r="P19" s="89"/>
      <c r="Q19" s="89"/>
      <c r="R19" s="89"/>
      <c r="S19" s="89"/>
      <c r="T19" s="96"/>
      <c r="U19" s="96"/>
      <c r="V19" s="96"/>
      <c r="W19" s="96"/>
      <c r="X19" s="96"/>
      <c r="Y19" s="96"/>
      <c r="Z19" s="96"/>
      <c r="AA19" s="96"/>
      <c r="AB19" s="96"/>
      <c r="AC19" s="96"/>
      <c r="AD19" s="96"/>
      <c r="AE19" s="96"/>
      <c r="AF19" s="96"/>
      <c r="AG19" s="96"/>
      <c r="AH19" s="96"/>
      <c r="AI19" s="96"/>
    </row>
    <row r="20" spans="1:35">
      <c r="A20" s="90" t="s">
        <v>43</v>
      </c>
      <c r="B20" s="97" t="s">
        <v>24</v>
      </c>
      <c r="C20" s="89">
        <v>5</v>
      </c>
      <c r="D20" s="89"/>
      <c r="E20" s="89"/>
      <c r="F20" s="89"/>
      <c r="G20" s="89"/>
      <c r="H20" s="89"/>
      <c r="I20" s="89"/>
      <c r="J20" s="89"/>
      <c r="K20" s="89"/>
      <c r="L20" s="89"/>
      <c r="M20" s="89"/>
      <c r="N20" s="89"/>
      <c r="O20" s="89"/>
      <c r="P20" s="89"/>
      <c r="Q20" s="89"/>
      <c r="R20" s="89"/>
      <c r="S20" s="89"/>
      <c r="T20" s="96"/>
      <c r="U20" s="96"/>
      <c r="V20" s="96"/>
      <c r="W20" s="96"/>
      <c r="X20" s="96"/>
      <c r="Y20" s="96"/>
      <c r="Z20" s="96"/>
      <c r="AA20" s="96"/>
      <c r="AB20" s="96"/>
      <c r="AC20" s="96"/>
      <c r="AD20" s="96"/>
      <c r="AE20" s="96"/>
      <c r="AF20" s="96"/>
      <c r="AG20" s="96"/>
      <c r="AH20" s="96"/>
      <c r="AI20" s="96"/>
    </row>
    <row r="21" spans="1:35">
      <c r="A21" s="90" t="s">
        <v>44</v>
      </c>
      <c r="B21" s="97" t="s">
        <v>24</v>
      </c>
      <c r="C21" s="89">
        <v>5</v>
      </c>
      <c r="D21" s="89"/>
      <c r="E21" s="89"/>
      <c r="F21" s="89"/>
      <c r="G21" s="89"/>
      <c r="H21" s="89"/>
      <c r="I21" s="89"/>
      <c r="J21" s="89"/>
      <c r="K21" s="89"/>
      <c r="L21" s="89"/>
      <c r="M21" s="89"/>
      <c r="N21" s="89"/>
      <c r="O21" s="89"/>
      <c r="P21" s="89"/>
      <c r="Q21" s="89"/>
      <c r="R21" s="89"/>
      <c r="S21" s="89"/>
      <c r="T21" s="96"/>
      <c r="U21" s="96"/>
      <c r="V21" s="96"/>
      <c r="W21" s="96"/>
      <c r="X21" s="96"/>
      <c r="Y21" s="96"/>
      <c r="Z21" s="96"/>
      <c r="AA21" s="96"/>
      <c r="AB21" s="96"/>
      <c r="AC21" s="96"/>
      <c r="AD21" s="96"/>
      <c r="AE21" s="96"/>
      <c r="AF21" s="96"/>
      <c r="AG21" s="96"/>
      <c r="AH21" s="96"/>
      <c r="AI21" s="96"/>
    </row>
    <row r="22" spans="1:35">
      <c r="A22" s="90" t="s">
        <v>45</v>
      </c>
      <c r="B22" s="91" t="s">
        <v>24</v>
      </c>
      <c r="C22" s="89">
        <v>5</v>
      </c>
      <c r="D22" s="89"/>
      <c r="E22" s="89"/>
      <c r="F22" s="89"/>
      <c r="G22" s="89"/>
      <c r="H22" s="89"/>
      <c r="I22" s="89"/>
      <c r="J22" s="89"/>
      <c r="K22" s="89"/>
      <c r="L22" s="89"/>
      <c r="M22" s="89"/>
      <c r="N22" s="89"/>
      <c r="O22" s="89"/>
      <c r="P22" s="89"/>
      <c r="Q22" s="89"/>
      <c r="R22" s="89"/>
      <c r="S22" s="89"/>
      <c r="T22" s="96"/>
      <c r="U22" s="96"/>
      <c r="V22" s="96"/>
      <c r="W22" s="96"/>
      <c r="X22" s="96"/>
      <c r="Y22" s="96"/>
      <c r="Z22" s="96"/>
      <c r="AA22" s="96"/>
      <c r="AB22" s="96"/>
      <c r="AC22" s="96"/>
      <c r="AD22" s="96"/>
      <c r="AE22" s="96"/>
      <c r="AF22" s="96"/>
      <c r="AG22" s="96"/>
      <c r="AH22" s="96"/>
      <c r="AI22" s="96"/>
    </row>
    <row r="23" spans="1:35">
      <c r="A23" s="94" t="s">
        <v>46</v>
      </c>
      <c r="B23" s="97" t="s">
        <v>26</v>
      </c>
      <c r="C23" s="89">
        <v>5</v>
      </c>
      <c r="D23" s="89"/>
      <c r="E23" s="89"/>
      <c r="F23" s="89"/>
      <c r="G23" s="89"/>
      <c r="H23" s="89"/>
      <c r="I23" s="89"/>
      <c r="J23" s="89"/>
      <c r="K23" s="89"/>
      <c r="L23" s="89"/>
      <c r="M23" s="89"/>
      <c r="N23" s="89"/>
      <c r="O23" s="89"/>
      <c r="P23" s="89"/>
      <c r="Q23" s="89"/>
      <c r="R23" s="89"/>
      <c r="S23" s="89"/>
      <c r="T23" s="96"/>
      <c r="U23" s="96"/>
      <c r="V23" s="96"/>
      <c r="W23" s="96"/>
      <c r="X23" s="96"/>
      <c r="Y23" s="96"/>
      <c r="Z23" s="96"/>
      <c r="AA23" s="96"/>
      <c r="AB23" s="96"/>
      <c r="AC23" s="96"/>
      <c r="AD23" s="96"/>
      <c r="AE23" s="96"/>
      <c r="AF23" s="96"/>
      <c r="AG23" s="96"/>
      <c r="AH23" s="96"/>
      <c r="AI23" s="96"/>
    </row>
    <row r="24" spans="1:35">
      <c r="A24" s="90" t="s">
        <v>47</v>
      </c>
      <c r="B24" s="97" t="s">
        <v>24</v>
      </c>
      <c r="C24" s="89">
        <v>5</v>
      </c>
      <c r="D24" s="89"/>
      <c r="E24" s="89"/>
      <c r="F24" s="89"/>
      <c r="G24" s="89"/>
      <c r="H24" s="89"/>
      <c r="I24" s="89"/>
      <c r="J24" s="89"/>
      <c r="K24" s="89"/>
      <c r="L24" s="89"/>
      <c r="M24" s="89"/>
      <c r="N24" s="89"/>
      <c r="O24" s="89"/>
      <c r="P24" s="89"/>
      <c r="Q24" s="89"/>
      <c r="R24" s="89"/>
      <c r="S24" s="89"/>
      <c r="T24" s="96"/>
      <c r="U24" s="96"/>
      <c r="V24" s="96"/>
      <c r="W24" s="96"/>
      <c r="X24" s="96"/>
      <c r="Y24" s="96"/>
      <c r="Z24" s="96"/>
      <c r="AA24" s="96"/>
      <c r="AB24" s="96"/>
      <c r="AC24" s="96"/>
      <c r="AD24" s="96"/>
      <c r="AE24" s="96"/>
      <c r="AF24" s="96"/>
      <c r="AG24" s="96"/>
      <c r="AH24" s="96"/>
      <c r="AI24" s="96"/>
    </row>
    <row r="25" spans="1:35">
      <c r="A25" s="94" t="s">
        <v>48</v>
      </c>
      <c r="B25" s="97" t="s">
        <v>26</v>
      </c>
      <c r="C25" s="89">
        <v>5</v>
      </c>
      <c r="D25" s="89"/>
      <c r="E25" s="89"/>
      <c r="F25" s="89"/>
      <c r="G25" s="89"/>
      <c r="H25" s="89"/>
      <c r="I25" s="89"/>
      <c r="J25" s="89"/>
      <c r="K25" s="89"/>
      <c r="L25" s="89"/>
      <c r="M25" s="89"/>
      <c r="N25" s="89"/>
      <c r="O25" s="89"/>
      <c r="P25" s="89"/>
      <c r="Q25" s="89"/>
      <c r="R25" s="89"/>
      <c r="S25" s="89"/>
      <c r="T25" s="96"/>
      <c r="U25" s="96"/>
      <c r="V25" s="96"/>
      <c r="W25" s="96"/>
      <c r="X25" s="96"/>
      <c r="Y25" s="96"/>
      <c r="Z25" s="96"/>
      <c r="AA25" s="96"/>
      <c r="AB25" s="96"/>
      <c r="AC25" s="96"/>
      <c r="AD25" s="96"/>
      <c r="AE25" s="96"/>
      <c r="AF25" s="96"/>
      <c r="AG25" s="96"/>
      <c r="AH25" s="96"/>
      <c r="AI25" s="96"/>
    </row>
    <row r="26" spans="1:35">
      <c r="A26" s="90" t="s">
        <v>49</v>
      </c>
      <c r="B26" s="91" t="s">
        <v>24</v>
      </c>
      <c r="C26" s="89">
        <v>5</v>
      </c>
      <c r="D26" s="89"/>
      <c r="E26" s="89"/>
      <c r="F26" s="89"/>
      <c r="G26" s="89"/>
      <c r="H26" s="89"/>
      <c r="I26" s="89"/>
      <c r="J26" s="89"/>
      <c r="K26" s="89"/>
      <c r="L26" s="89"/>
      <c r="M26" s="89"/>
      <c r="N26" s="89"/>
      <c r="O26" s="89"/>
      <c r="P26" s="89"/>
      <c r="Q26" s="89"/>
      <c r="R26" s="89"/>
      <c r="S26" s="89"/>
      <c r="T26" s="96"/>
      <c r="U26" s="96"/>
      <c r="V26" s="96"/>
      <c r="W26" s="96"/>
      <c r="X26" s="96"/>
      <c r="Y26" s="96"/>
      <c r="Z26" s="96"/>
      <c r="AA26" s="96"/>
      <c r="AB26" s="96"/>
      <c r="AC26" s="96"/>
      <c r="AD26" s="96"/>
      <c r="AE26" s="96"/>
      <c r="AF26" s="96"/>
      <c r="AG26" s="96"/>
      <c r="AH26" s="96"/>
      <c r="AI26" s="96"/>
    </row>
    <row r="27" spans="1:35">
      <c r="A27" s="90" t="s">
        <v>50</v>
      </c>
      <c r="B27" s="97" t="s">
        <v>24</v>
      </c>
      <c r="C27" s="89">
        <v>5</v>
      </c>
      <c r="D27" s="89"/>
      <c r="E27" s="89"/>
      <c r="F27" s="89"/>
      <c r="G27" s="89"/>
      <c r="H27" s="89"/>
      <c r="I27" s="89"/>
      <c r="J27" s="89"/>
      <c r="K27" s="89"/>
      <c r="L27" s="89"/>
      <c r="M27" s="89"/>
      <c r="N27" s="89"/>
      <c r="O27" s="89"/>
      <c r="P27" s="89"/>
      <c r="Q27" s="89"/>
      <c r="R27" s="89"/>
      <c r="S27" s="89"/>
      <c r="T27" s="96"/>
      <c r="U27" s="96"/>
      <c r="V27" s="96"/>
      <c r="W27" s="96"/>
      <c r="X27" s="96"/>
      <c r="Y27" s="96"/>
      <c r="Z27" s="96"/>
      <c r="AA27" s="96"/>
      <c r="AB27" s="96"/>
      <c r="AC27" s="96"/>
      <c r="AD27" s="96"/>
      <c r="AE27" s="96"/>
      <c r="AF27" s="96"/>
      <c r="AG27" s="96"/>
      <c r="AH27" s="96"/>
      <c r="AI27" s="96"/>
    </row>
    <row r="28" spans="1:35">
      <c r="A28" s="90" t="s">
        <v>51</v>
      </c>
      <c r="B28" s="91" t="s">
        <v>24</v>
      </c>
      <c r="C28" s="89">
        <v>5</v>
      </c>
      <c r="D28" s="89"/>
      <c r="E28" s="89"/>
      <c r="F28" s="89"/>
      <c r="G28" s="89"/>
      <c r="H28" s="89"/>
      <c r="I28" s="89"/>
      <c r="J28" s="89"/>
      <c r="K28" s="89"/>
      <c r="L28" s="89"/>
      <c r="M28" s="89"/>
      <c r="N28" s="89"/>
      <c r="O28" s="89"/>
      <c r="P28" s="89"/>
      <c r="Q28" s="89"/>
      <c r="R28" s="89"/>
      <c r="S28" s="89"/>
      <c r="T28" s="96"/>
      <c r="U28" s="96"/>
      <c r="V28" s="96"/>
      <c r="W28" s="96"/>
      <c r="X28" s="96"/>
      <c r="Y28" s="96"/>
      <c r="Z28" s="96"/>
      <c r="AA28" s="96"/>
      <c r="AB28" s="96"/>
      <c r="AC28" s="96"/>
      <c r="AD28" s="96"/>
      <c r="AE28" s="96"/>
      <c r="AF28" s="96"/>
      <c r="AG28" s="96"/>
      <c r="AH28" s="96"/>
      <c r="AI28" s="96"/>
    </row>
    <row r="29" spans="1:35">
      <c r="A29" s="90" t="s">
        <v>52</v>
      </c>
      <c r="B29" s="97" t="s">
        <v>24</v>
      </c>
      <c r="C29" s="89">
        <v>5</v>
      </c>
      <c r="D29" s="89"/>
      <c r="E29" s="89"/>
      <c r="F29" s="89"/>
      <c r="G29" s="89"/>
      <c r="H29" s="89"/>
      <c r="I29" s="89"/>
      <c r="J29" s="89"/>
      <c r="K29" s="89"/>
      <c r="L29" s="89"/>
      <c r="M29" s="89"/>
      <c r="N29" s="89"/>
      <c r="O29" s="89"/>
      <c r="P29" s="89"/>
      <c r="Q29" s="89"/>
      <c r="R29" s="89"/>
      <c r="S29" s="89"/>
      <c r="T29" s="96"/>
      <c r="U29" s="96"/>
      <c r="V29" s="96"/>
      <c r="W29" s="96"/>
      <c r="X29" s="96"/>
      <c r="Y29" s="96"/>
      <c r="Z29" s="96"/>
      <c r="AA29" s="96"/>
      <c r="AB29" s="96"/>
      <c r="AC29" s="96"/>
      <c r="AD29" s="96"/>
      <c r="AE29" s="96"/>
      <c r="AF29" s="96"/>
      <c r="AG29" s="96"/>
      <c r="AH29" s="96"/>
      <c r="AI29" s="96"/>
    </row>
    <row r="30" spans="1:35">
      <c r="A30" s="90" t="s">
        <v>53</v>
      </c>
      <c r="B30" s="91" t="s">
        <v>24</v>
      </c>
      <c r="C30" s="89">
        <v>5</v>
      </c>
      <c r="D30" s="89"/>
      <c r="E30" s="89"/>
      <c r="F30" s="89"/>
      <c r="G30" s="89"/>
      <c r="H30" s="89"/>
      <c r="I30" s="89"/>
      <c r="J30" s="89"/>
      <c r="K30" s="89"/>
      <c r="L30" s="89"/>
      <c r="M30" s="89"/>
      <c r="N30" s="89"/>
      <c r="O30" s="89"/>
      <c r="P30" s="89"/>
      <c r="Q30" s="89"/>
      <c r="R30" s="89"/>
      <c r="S30" s="89"/>
      <c r="T30" s="96"/>
      <c r="U30" s="96"/>
      <c r="V30" s="96"/>
      <c r="W30" s="96"/>
      <c r="X30" s="96"/>
      <c r="Y30" s="96"/>
      <c r="Z30" s="96"/>
      <c r="AA30" s="96"/>
      <c r="AB30" s="96"/>
      <c r="AC30" s="96"/>
      <c r="AD30" s="96"/>
      <c r="AE30" s="96"/>
      <c r="AF30" s="96"/>
      <c r="AG30" s="96"/>
      <c r="AH30" s="96"/>
      <c r="AI30" s="96"/>
    </row>
    <row r="31" spans="1:35">
      <c r="A31" s="98" t="s">
        <v>25</v>
      </c>
      <c r="B31" s="98" t="s">
        <v>24</v>
      </c>
      <c r="C31" s="89">
        <v>5</v>
      </c>
      <c r="D31" s="99">
        <f>SUM(D32:D44)</f>
        <v>44166555.305407897</v>
      </c>
      <c r="E31" s="99">
        <f t="shared" ref="E31:S31" si="0">SUM(E32:E44)</f>
        <v>2935190165.8172431</v>
      </c>
      <c r="F31" s="99">
        <f t="shared" si="0"/>
        <v>3523106.5026504062</v>
      </c>
      <c r="G31" s="99">
        <f t="shared" si="0"/>
        <v>283.36333483610002</v>
      </c>
      <c r="H31" s="99">
        <f t="shared" si="0"/>
        <v>47689945.171393134</v>
      </c>
      <c r="I31" s="99">
        <f t="shared" si="0"/>
        <v>2979357004.4859872</v>
      </c>
      <c r="J31" s="99">
        <f t="shared" si="0"/>
        <v>1552.5098372581281</v>
      </c>
      <c r="K31" s="99">
        <f t="shared" si="0"/>
        <v>1552.5098372581281</v>
      </c>
      <c r="L31" s="99">
        <f t="shared" si="0"/>
        <v>1552.5098372581281</v>
      </c>
      <c r="M31" s="99">
        <f t="shared" si="0"/>
        <v>1552.5098372581281</v>
      </c>
      <c r="N31" s="99">
        <f t="shared" si="0"/>
        <v>1552.5098372581281</v>
      </c>
      <c r="O31" s="99">
        <f t="shared" si="0"/>
        <v>1395.9966233654297</v>
      </c>
      <c r="P31" s="99">
        <f t="shared" si="0"/>
        <v>1406.8380174756028</v>
      </c>
      <c r="Q31" s="99">
        <f t="shared" si="0"/>
        <v>1394.8955940400283</v>
      </c>
      <c r="R31" s="99">
        <f t="shared" si="0"/>
        <v>1378.1812892084929</v>
      </c>
      <c r="S31" s="99">
        <f t="shared" si="0"/>
        <v>1426.4278695636385</v>
      </c>
      <c r="T31" s="100">
        <f>IFERROR(IF(D31&lt;0.01,D31,1-EXP(-(D31))),".")</f>
        <v>1</v>
      </c>
      <c r="U31" s="100">
        <f t="shared" ref="U31:AI31" si="1">IFERROR(IF(E31&lt;0.01,E31,1-EXP(-(E31))),".")</f>
        <v>1</v>
      </c>
      <c r="V31" s="100">
        <f t="shared" si="1"/>
        <v>1</v>
      </c>
      <c r="W31" s="100">
        <f t="shared" si="1"/>
        <v>1</v>
      </c>
      <c r="X31" s="100">
        <f t="shared" si="1"/>
        <v>1</v>
      </c>
      <c r="Y31" s="100">
        <f t="shared" si="1"/>
        <v>1</v>
      </c>
      <c r="Z31" s="100">
        <f t="shared" si="1"/>
        <v>1</v>
      </c>
      <c r="AA31" s="100">
        <f t="shared" si="1"/>
        <v>1</v>
      </c>
      <c r="AB31" s="100">
        <f t="shared" si="1"/>
        <v>1</v>
      </c>
      <c r="AC31" s="100">
        <f t="shared" si="1"/>
        <v>1</v>
      </c>
      <c r="AD31" s="100">
        <f t="shared" si="1"/>
        <v>1</v>
      </c>
      <c r="AE31" s="100">
        <f t="shared" si="1"/>
        <v>1</v>
      </c>
      <c r="AF31" s="100">
        <f t="shared" si="1"/>
        <v>1</v>
      </c>
      <c r="AG31" s="100">
        <f t="shared" si="1"/>
        <v>1</v>
      </c>
      <c r="AH31" s="100">
        <f t="shared" si="1"/>
        <v>1</v>
      </c>
      <c r="AI31" s="100">
        <f t="shared" si="1"/>
        <v>1</v>
      </c>
    </row>
    <row r="32" spans="1:35">
      <c r="A32" s="101" t="s">
        <v>303</v>
      </c>
      <c r="B32" s="102">
        <v>1</v>
      </c>
      <c r="C32" s="89">
        <v>5</v>
      </c>
      <c r="D32" s="103">
        <f>IFERROR((($C32*s_TR)/up_com!C32),0)</f>
        <v>3680656.695151513</v>
      </c>
      <c r="E32" s="103">
        <f>IFERROR((($C32*s_TR)/up_com!D32),0)</f>
        <v>244606518.68033072</v>
      </c>
      <c r="F32" s="103">
        <f>IFERROR((($C32*s_TR)/up_com!E32),0)</f>
        <v>293601.01658469799</v>
      </c>
      <c r="G32" s="103">
        <f>IFERROR((($C32*s_TR)/up_com!F32),0)</f>
        <v>24.591108504783143</v>
      </c>
      <c r="H32" s="103">
        <f>IFERROR((($C32*s_TR)/up_com!G32),0)</f>
        <v>3974282.3028447153</v>
      </c>
      <c r="I32" s="103">
        <f>IFERROR((($C32*s_TR)/up_com!H32),0)</f>
        <v>248287199.96659073</v>
      </c>
      <c r="J32" s="103">
        <f>IFERROR((($C32*s_TR)/up_com!I32),0)</f>
        <v>149.80593607305937</v>
      </c>
      <c r="K32" s="103">
        <f>IFERROR((($C32*s_TR)/up_com!J32),0)</f>
        <v>149.80593607305937</v>
      </c>
      <c r="L32" s="103">
        <f>IFERROR((($C32*s_TR)/up_com!K32),0)</f>
        <v>149.80593607305937</v>
      </c>
      <c r="M32" s="103">
        <f>IFERROR((($C32*s_TR)/up_com!L32),0)</f>
        <v>149.80593607305937</v>
      </c>
      <c r="N32" s="103">
        <f>IFERROR((($C32*s_TR)/up_com!M32),0)</f>
        <v>149.80593607305937</v>
      </c>
      <c r="O32" s="103">
        <f>IFERROR((($C32*s_TR)/up_com!N32),0)</f>
        <v>120.20450376614757</v>
      </c>
      <c r="P32" s="103">
        <f>IFERROR((($C32*s_TR)/up_com!O32),0)</f>
        <v>116.90166408742664</v>
      </c>
      <c r="Q32" s="103">
        <f>IFERROR((($C32*s_TR)/up_com!P32),0)</f>
        <v>113.07617165314977</v>
      </c>
      <c r="R32" s="103">
        <f>IFERROR((($C32*s_TR)/up_com!Q32),0)</f>
        <v>109.69565533955341</v>
      </c>
      <c r="S32" s="103">
        <f>IFERROR((($C32*s_TR)/up_com!R32),0)</f>
        <v>123.78963049321537</v>
      </c>
      <c r="T32" s="103">
        <f>IFERROR(IF((($C32*s_TR)/up_com!C32)&lt;0.01,($C32*s_TR)/up_com!C32,1-EXP(-(($C32*s_TR)/up_com!C32))),".")</f>
        <v>1</v>
      </c>
      <c r="U32" s="103">
        <f>IFERROR(IF((($C32*s_TR)/up_com!D32)&lt;0.01,($C32*s_TR)/up_com!D32,1-EXP(-(($C32*s_TR)/up_com!D32))),".")</f>
        <v>1</v>
      </c>
      <c r="V32" s="103">
        <f>IFERROR(IF((($C32*s_TR)/up_com!E32)&lt;0.01,($C32*s_TR)/up_com!E32,1-EXP(-(($C32*s_TR)/up_com!E32))),".")</f>
        <v>1</v>
      </c>
      <c r="W32" s="103">
        <f>IFERROR(IF((($C32*s_TR)/up_com!F32)&lt;0.01,($C32*s_TR)/up_com!F32,1-EXP(-(($C32*s_TR)/up_com!F32))),".")</f>
        <v>0.99999999997909661</v>
      </c>
      <c r="X32" s="103">
        <f>IFERROR(IF((($C32*s_TR)/up_com!G32)&lt;0.01,($C32*s_TR)/up_com!G32,1-EXP(-(($C32*s_TR)/up_com!G32))),".")</f>
        <v>1</v>
      </c>
      <c r="Y32" s="103">
        <f>IFERROR(IF((($C32*s_TR)/up_com!H32)&lt;0.01,($C32*s_TR)/up_com!H32,1-EXP(-(($C32*s_TR)/up_com!H32))),".")</f>
        <v>1</v>
      </c>
      <c r="Z32" s="104">
        <f>IFERROR(IF((($C32*s_TR)/up_com!I32)&lt;0.01,($C32*s_TR)/up_com!I32,1-EXP(-(($C32*s_TR)/up_com!I32))),".")</f>
        <v>1</v>
      </c>
      <c r="AA32" s="104">
        <f>IFERROR(IF((($C32*s_TR)/up_com!J32)&lt;0.01,($C32*s_TR)/up_com!J32,1-EXP(-(($C32*s_TR)/up_com!J32))),".")</f>
        <v>1</v>
      </c>
      <c r="AB32" s="104">
        <f>IFERROR(IF((($C32*s_TR)/up_com!K32)&lt;0.01,($C32*s_TR)/up_com!K32,1-EXP(-(($C32*s_TR)/up_com!K32))),".")</f>
        <v>1</v>
      </c>
      <c r="AC32" s="104">
        <f>IFERROR(IF((($C32*s_TR)/up_com!L32)&lt;0.01,($C32*s_TR)/up_com!L32,1-EXP(-(($C32*s_TR)/up_com!L32))),".")</f>
        <v>1</v>
      </c>
      <c r="AD32" s="104">
        <f>IFERROR(IF((($C32*s_TR)/up_com!M32)&lt;0.01,($C32*s_TR)/up_com!M32,1-EXP(-(($C32*s_TR)/up_com!M32))),".")</f>
        <v>1</v>
      </c>
      <c r="AE32" s="103">
        <f>IFERROR(IF((($C32*s_TR)/up_com!N32)&lt;0.01,($C32*s_TR)/up_com!N32,1-EXP(-(($C32*s_TR)/up_com!N32))),".")</f>
        <v>1</v>
      </c>
      <c r="AF32" s="103">
        <f>IFERROR(IF((($C32*s_TR)/up_com!O32)&lt;0.01,($C32*s_TR)/up_com!O32,1-EXP(-(($C32*s_TR)/up_com!O32))),".")</f>
        <v>1</v>
      </c>
      <c r="AG32" s="103">
        <f>IFERROR(IF((($C32*s_TR)/up_com!P32)&lt;0.01,($C32*s_TR)/up_com!P32,1-EXP(-(($C32*s_TR)/up_com!P32))),".")</f>
        <v>1</v>
      </c>
      <c r="AH32" s="103">
        <f>IFERROR(IF((($C32*s_TR)/up_com!Q32)&lt;0.01,($C32*s_TR)/up_com!Q32,1-EXP(-(($C32*s_TR)/up_com!Q32))),".")</f>
        <v>1</v>
      </c>
      <c r="AI32" s="103">
        <f>IFERROR(IF((($C32*s_TR)/up_com!R32)&lt;0.01,($C32*s_TR)/up_com!R32,1-EXP(-(($C32*s_TR)/up_com!R32))),".")</f>
        <v>1</v>
      </c>
    </row>
    <row r="33" spans="1:35">
      <c r="A33" s="101" t="s">
        <v>304</v>
      </c>
      <c r="B33" s="102">
        <v>1</v>
      </c>
      <c r="C33" s="89">
        <v>5</v>
      </c>
      <c r="D33" s="103">
        <f>IFERROR((($C33*s_TR)/up_com!C33),0)</f>
        <v>3680656.695151513</v>
      </c>
      <c r="E33" s="103">
        <f>IFERROR((($C33*s_TR)/up_com!D33),0)</f>
        <v>244606518.68033072</v>
      </c>
      <c r="F33" s="103">
        <f>IFERROR((($C33*s_TR)/up_com!E33),0)</f>
        <v>293601.01658469799</v>
      </c>
      <c r="G33" s="103">
        <f>IFERROR((($C33*s_TR)/up_com!F33),0)</f>
        <v>24.687773100997187</v>
      </c>
      <c r="H33" s="103">
        <f>IFERROR((($C33*s_TR)/up_com!G33),0)</f>
        <v>3974282.3995093117</v>
      </c>
      <c r="I33" s="103">
        <f>IFERROR((($C33*s_TR)/up_com!H33),0)</f>
        <v>248287200.06325534</v>
      </c>
      <c r="J33" s="103">
        <f>IFERROR((($C33*s_TR)/up_com!I33),0)</f>
        <v>149.42922374429222</v>
      </c>
      <c r="K33" s="103">
        <f>IFERROR((($C33*s_TR)/up_com!J33),0)</f>
        <v>149.42922374429222</v>
      </c>
      <c r="L33" s="103">
        <f>IFERROR((($C33*s_TR)/up_com!K33),0)</f>
        <v>149.42922374429222</v>
      </c>
      <c r="M33" s="103">
        <f>IFERROR((($C33*s_TR)/up_com!L33),0)</f>
        <v>149.42922374429222</v>
      </c>
      <c r="N33" s="103">
        <f>IFERROR((($C33*s_TR)/up_com!M33),0)</f>
        <v>149.42922374429222</v>
      </c>
      <c r="O33" s="103">
        <f>IFERROR((($C33*s_TR)/up_com!N33),0)</f>
        <v>123.73762623737616</v>
      </c>
      <c r="P33" s="103">
        <f>IFERROR((($C33*s_TR)/up_com!O33),0)</f>
        <v>119.55940930729622</v>
      </c>
      <c r="Q33" s="103">
        <f>IFERROR((($C33*s_TR)/up_com!P33),0)</f>
        <v>117.39407454603381</v>
      </c>
      <c r="R33" s="103">
        <f>IFERROR((($C33*s_TR)/up_com!Q33),0)</f>
        <v>117.68802928811375</v>
      </c>
      <c r="S33" s="103">
        <f>IFERROR((($C33*s_TR)/up_com!R33),0)</f>
        <v>124.27623217059742</v>
      </c>
      <c r="T33" s="103">
        <f>IFERROR(IF((($C33*s_TR)/up_com!C33)&lt;0.01,($C33*s_TR)/up_com!C33,1-EXP(-(($C33*s_TR)/up_com!C33))),".")</f>
        <v>1</v>
      </c>
      <c r="U33" s="103">
        <f>IFERROR(IF((($C33*s_TR)/up_com!D33)&lt;0.01,($C33*s_TR)/up_com!D33,1-EXP(-(($C33*s_TR)/up_com!D33))),".")</f>
        <v>1</v>
      </c>
      <c r="V33" s="103">
        <f>IFERROR(IF((($C33*s_TR)/up_com!E33)&lt;0.01,($C33*s_TR)/up_com!E33,1-EXP(-(($C33*s_TR)/up_com!E33))),".")</f>
        <v>1</v>
      </c>
      <c r="W33" s="103">
        <f>IFERROR(IF((($C33*s_TR)/up_com!F33)&lt;0.01,($C33*s_TR)/up_com!F33,1-EXP(-(($C33*s_TR)/up_com!F33))),".")</f>
        <v>0.99999999998102262</v>
      </c>
      <c r="X33" s="103">
        <f>IFERROR(IF((($C33*s_TR)/up_com!G33)&lt;0.01,($C33*s_TR)/up_com!G33,1-EXP(-(($C33*s_TR)/up_com!G33))),".")</f>
        <v>1</v>
      </c>
      <c r="Y33" s="103">
        <f>IFERROR(IF((($C33*s_TR)/up_com!H33)&lt;0.01,($C33*s_TR)/up_com!H33,1-EXP(-(($C33*s_TR)/up_com!H33))),".")</f>
        <v>1</v>
      </c>
      <c r="Z33" s="104">
        <f>IFERROR(IF((($C33*s_TR)/up_com!I33)&lt;0.01,($C33*s_TR)/up_com!I33,1-EXP(-(($C33*s_TR)/up_com!I33))),".")</f>
        <v>1</v>
      </c>
      <c r="AA33" s="104">
        <f>IFERROR(IF((($C33*s_TR)/up_com!J33)&lt;0.01,($C33*s_TR)/up_com!J33,1-EXP(-(($C33*s_TR)/up_com!J33))),".")</f>
        <v>1</v>
      </c>
      <c r="AB33" s="104">
        <f>IFERROR(IF((($C33*s_TR)/up_com!K33)&lt;0.01,($C33*s_TR)/up_com!K33,1-EXP(-(($C33*s_TR)/up_com!K33))),".")</f>
        <v>1</v>
      </c>
      <c r="AC33" s="104">
        <f>IFERROR(IF((($C33*s_TR)/up_com!L33)&lt;0.01,($C33*s_TR)/up_com!L33,1-EXP(-(($C33*s_TR)/up_com!L33))),".")</f>
        <v>1</v>
      </c>
      <c r="AD33" s="104">
        <f>IFERROR(IF((($C33*s_TR)/up_com!M33)&lt;0.01,($C33*s_TR)/up_com!M33,1-EXP(-(($C33*s_TR)/up_com!M33))),".")</f>
        <v>1</v>
      </c>
      <c r="AE33" s="103">
        <f>IFERROR(IF((($C33*s_TR)/up_com!N33)&lt;0.01,($C33*s_TR)/up_com!N33,1-EXP(-(($C33*s_TR)/up_com!N33))),".")</f>
        <v>1</v>
      </c>
      <c r="AF33" s="103">
        <f>IFERROR(IF((($C33*s_TR)/up_com!O33)&lt;0.01,($C33*s_TR)/up_com!O33,1-EXP(-(($C33*s_TR)/up_com!O33))),".")</f>
        <v>1</v>
      </c>
      <c r="AG33" s="103">
        <f>IFERROR(IF((($C33*s_TR)/up_com!P33)&lt;0.01,($C33*s_TR)/up_com!P33,1-EXP(-(($C33*s_TR)/up_com!P33))),".")</f>
        <v>1</v>
      </c>
      <c r="AH33" s="103">
        <f>IFERROR(IF((($C33*s_TR)/up_com!Q33)&lt;0.01,($C33*s_TR)/up_com!Q33,1-EXP(-(($C33*s_TR)/up_com!Q33))),".")</f>
        <v>1</v>
      </c>
      <c r="AI33" s="103">
        <f>IFERROR(IF((($C33*s_TR)/up_com!R33)&lt;0.01,($C33*s_TR)/up_com!R33,1-EXP(-(($C33*s_TR)/up_com!R33))),".")</f>
        <v>1</v>
      </c>
    </row>
    <row r="34" spans="1:35">
      <c r="A34" s="101" t="s">
        <v>305</v>
      </c>
      <c r="B34" s="102">
        <v>1</v>
      </c>
      <c r="C34" s="89">
        <v>5</v>
      </c>
      <c r="D34" s="103">
        <f>IFERROR((($C34*s_TR)/up_com!C34),0)</f>
        <v>3680656.695151513</v>
      </c>
      <c r="E34" s="103">
        <f>IFERROR((($C34*s_TR)/up_com!D34),0)</f>
        <v>244606518.68033072</v>
      </c>
      <c r="F34" s="103">
        <f>IFERROR((($C34*s_TR)/up_com!E34),0)</f>
        <v>293601.01658469799</v>
      </c>
      <c r="G34" s="103">
        <f>IFERROR((($C34*s_TR)/up_com!F34),0)</f>
        <v>23.2496503960847</v>
      </c>
      <c r="H34" s="103">
        <f>IFERROR((($C34*s_TR)/up_com!G34),0)</f>
        <v>3974280.9613866066</v>
      </c>
      <c r="I34" s="103">
        <f>IFERROR((($C34*s_TR)/up_com!H34),0)</f>
        <v>248287198.62513265</v>
      </c>
      <c r="J34" s="103">
        <f>IFERROR((($C34*s_TR)/up_com!I34),0)</f>
        <v>136.99771689497717</v>
      </c>
      <c r="K34" s="103">
        <f>IFERROR((($C34*s_TR)/up_com!J34),0)</f>
        <v>136.99771689497717</v>
      </c>
      <c r="L34" s="103">
        <f>IFERROR((($C34*s_TR)/up_com!K34),0)</f>
        <v>136.99771689497717</v>
      </c>
      <c r="M34" s="103">
        <f>IFERROR((($C34*s_TR)/up_com!L34),0)</f>
        <v>136.99771689497717</v>
      </c>
      <c r="N34" s="103">
        <f>IFERROR((($C34*s_TR)/up_com!M34),0)</f>
        <v>136.99771689497717</v>
      </c>
      <c r="O34" s="103">
        <f>IFERROR((($C34*s_TR)/up_com!N34),0)</f>
        <v>115.79074464348443</v>
      </c>
      <c r="P34" s="103">
        <f>IFERROR((($C34*s_TR)/up_com!O34),0)</f>
        <v>116.42727313029208</v>
      </c>
      <c r="Q34" s="103">
        <f>IFERROR((($C34*s_TR)/up_com!P34),0)</f>
        <v>116.83541790748453</v>
      </c>
      <c r="R34" s="103">
        <f>IFERROR((($C34*s_TR)/up_com!Q34),0)</f>
        <v>111.7077625570776</v>
      </c>
      <c r="S34" s="103">
        <f>IFERROR((($C34*s_TR)/up_com!R34),0)</f>
        <v>117.03684000531982</v>
      </c>
      <c r="T34" s="103">
        <f>IFERROR(IF((($C34*s_TR)/up_com!C34)&lt;0.01,($C34*s_TR)/up_com!C34,1-EXP(-(($C34*s_TR)/up_com!C34))),".")</f>
        <v>1</v>
      </c>
      <c r="U34" s="103">
        <f>IFERROR(IF((($C34*s_TR)/up_com!D34)&lt;0.01,($C34*s_TR)/up_com!D34,1-EXP(-(($C34*s_TR)/up_com!D34))),".")</f>
        <v>1</v>
      </c>
      <c r="V34" s="103">
        <f>IFERROR(IF((($C34*s_TR)/up_com!E34)&lt;0.01,($C34*s_TR)/up_com!E34,1-EXP(-(($C34*s_TR)/up_com!E34))),".")</f>
        <v>1</v>
      </c>
      <c r="W34" s="103">
        <f>IFERROR(IF((($C34*s_TR)/up_com!F34)&lt;0.01,($C34*s_TR)/up_com!F34,1-EXP(-(($C34*s_TR)/up_com!F34))),".")</f>
        <v>0.99999999992005251</v>
      </c>
      <c r="X34" s="103">
        <f>IFERROR(IF((($C34*s_TR)/up_com!G34)&lt;0.01,($C34*s_TR)/up_com!G34,1-EXP(-(($C34*s_TR)/up_com!G34))),".")</f>
        <v>1</v>
      </c>
      <c r="Y34" s="103">
        <f>IFERROR(IF((($C34*s_TR)/up_com!H34)&lt;0.01,($C34*s_TR)/up_com!H34,1-EXP(-(($C34*s_TR)/up_com!H34))),".")</f>
        <v>1</v>
      </c>
      <c r="Z34" s="103">
        <f>IFERROR(IF((($C34*s_TR)/up_com!I34)&lt;0.01,($C34*s_TR)/up_com!I34,1-EXP(-(($C34*s_TR)/up_com!I34))),".")</f>
        <v>1</v>
      </c>
      <c r="AA34" s="103">
        <f>IFERROR(IF((($C34*s_TR)/up_com!J34)&lt;0.01,($C34*s_TR)/up_com!J34,1-EXP(-(($C34*s_TR)/up_com!J34))),".")</f>
        <v>1</v>
      </c>
      <c r="AB34" s="103">
        <f>IFERROR(IF((($C34*s_TR)/up_com!K34)&lt;0.01,($C34*s_TR)/up_com!K34,1-EXP(-(($C34*s_TR)/up_com!K34))),".")</f>
        <v>1</v>
      </c>
      <c r="AC34" s="103">
        <f>IFERROR(IF((($C34*s_TR)/up_com!L34)&lt;0.01,($C34*s_TR)/up_com!L34,1-EXP(-(($C34*s_TR)/up_com!L34))),".")</f>
        <v>1</v>
      </c>
      <c r="AD34" s="103">
        <f>IFERROR(IF((($C34*s_TR)/up_com!M34)&lt;0.01,($C34*s_TR)/up_com!M34,1-EXP(-(($C34*s_TR)/up_com!M34))),".")</f>
        <v>1</v>
      </c>
      <c r="AE34" s="103">
        <f>IFERROR(IF((($C34*s_TR)/up_com!N34)&lt;0.01,($C34*s_TR)/up_com!N34,1-EXP(-(($C34*s_TR)/up_com!N34))),".")</f>
        <v>1</v>
      </c>
      <c r="AF34" s="103">
        <f>IFERROR(IF((($C34*s_TR)/up_com!O34)&lt;0.01,($C34*s_TR)/up_com!O34,1-EXP(-(($C34*s_TR)/up_com!O34))),".")</f>
        <v>1</v>
      </c>
      <c r="AG34" s="103">
        <f>IFERROR(IF((($C34*s_TR)/up_com!P34)&lt;0.01,($C34*s_TR)/up_com!P34,1-EXP(-(($C34*s_TR)/up_com!P34))),".")</f>
        <v>1</v>
      </c>
      <c r="AH34" s="103">
        <f>IFERROR(IF((($C34*s_TR)/up_com!Q34)&lt;0.01,($C34*s_TR)/up_com!Q34,1-EXP(-(($C34*s_TR)/up_com!Q34))),".")</f>
        <v>1</v>
      </c>
      <c r="AI34" s="103">
        <f>IFERROR(IF((($C34*s_TR)/up_com!R34)&lt;0.01,($C34*s_TR)/up_com!R34,1-EXP(-(($C34*s_TR)/up_com!R34))),".")</f>
        <v>1</v>
      </c>
    </row>
    <row r="35" spans="1:35">
      <c r="A35" s="101" t="s">
        <v>306</v>
      </c>
      <c r="B35" s="102">
        <v>1</v>
      </c>
      <c r="C35" s="89">
        <v>5</v>
      </c>
      <c r="D35" s="103">
        <f>IFERROR((($C35*s_TR)/up_com!C35),0)</f>
        <v>3680656.695151513</v>
      </c>
      <c r="E35" s="103">
        <f>IFERROR((($C35*s_TR)/up_com!D35),0)</f>
        <v>244606518.68033072</v>
      </c>
      <c r="F35" s="103">
        <f>IFERROR((($C35*s_TR)/up_com!E35),0)</f>
        <v>293601.01658469799</v>
      </c>
      <c r="G35" s="103">
        <f>IFERROR((($C35*s_TR)/up_com!F35),0)</f>
        <v>24.944937404132563</v>
      </c>
      <c r="H35" s="103">
        <f>IFERROR((($C35*s_TR)/up_com!G35),0)</f>
        <v>3974282.6566736144</v>
      </c>
      <c r="I35" s="103">
        <f>IFERROR((($C35*s_TR)/up_com!H35),0)</f>
        <v>248287200.32041964</v>
      </c>
      <c r="J35" s="103">
        <f>IFERROR((($C35*s_TR)/up_com!I35),0)</f>
        <v>151.68949771689492</v>
      </c>
      <c r="K35" s="103">
        <f>IFERROR((($C35*s_TR)/up_com!J35),0)</f>
        <v>151.68949771689492</v>
      </c>
      <c r="L35" s="103">
        <f>IFERROR((($C35*s_TR)/up_com!K35),0)</f>
        <v>151.68949771689492</v>
      </c>
      <c r="M35" s="103">
        <f>IFERROR((($C35*s_TR)/up_com!L35),0)</f>
        <v>151.68949771689492</v>
      </c>
      <c r="N35" s="103">
        <f>IFERROR((($C35*s_TR)/up_com!M35),0)</f>
        <v>151.68949771689492</v>
      </c>
      <c r="O35" s="103">
        <f>IFERROR((($C35*s_TR)/up_com!N35),0)</f>
        <v>125.57077625570774</v>
      </c>
      <c r="P35" s="103">
        <f>IFERROR((($C35*s_TR)/up_com!O35),0)</f>
        <v>123.0339928970066</v>
      </c>
      <c r="Q35" s="103">
        <f>IFERROR((($C35*s_TR)/up_com!P35),0)</f>
        <v>121.93355377105971</v>
      </c>
      <c r="R35" s="103">
        <f>IFERROR((($C35*s_TR)/up_com!Q35),0)</f>
        <v>120.70369190471126</v>
      </c>
      <c r="S35" s="103">
        <f>IFERROR((($C35*s_TR)/up_com!R35),0)</f>
        <v>125.57077625570774</v>
      </c>
      <c r="T35" s="103">
        <f>IFERROR(IF((($C35*s_TR)/up_com!C35)&lt;0.01,($C35*s_TR)/up_com!C35,1-EXP(-(($C35*s_TR)/up_com!C35))),".")</f>
        <v>1</v>
      </c>
      <c r="U35" s="103">
        <f>IFERROR(IF((($C35*s_TR)/up_com!D35)&lt;0.01,($C35*s_TR)/up_com!D35,1-EXP(-(($C35*s_TR)/up_com!D35))),".")</f>
        <v>1</v>
      </c>
      <c r="V35" s="103">
        <f>IFERROR(IF((($C35*s_TR)/up_com!E35)&lt;0.01,($C35*s_TR)/up_com!E35,1-EXP(-(($C35*s_TR)/up_com!E35))),".")</f>
        <v>1</v>
      </c>
      <c r="W35" s="103">
        <f>IFERROR(IF((($C35*s_TR)/up_com!F35)&lt;0.01,($C35*s_TR)/up_com!F35,1-EXP(-(($C35*s_TR)/up_com!F35))),".")</f>
        <v>0.99999999998532596</v>
      </c>
      <c r="X35" s="103">
        <f>IFERROR(IF((($C35*s_TR)/up_com!G35)&lt;0.01,($C35*s_TR)/up_com!G35,1-EXP(-(($C35*s_TR)/up_com!G35))),".")</f>
        <v>1</v>
      </c>
      <c r="Y35" s="103">
        <f>IFERROR(IF((($C35*s_TR)/up_com!H35)&lt;0.01,($C35*s_TR)/up_com!H35,1-EXP(-(($C35*s_TR)/up_com!H35))),".")</f>
        <v>1</v>
      </c>
      <c r="Z35" s="103">
        <f>IFERROR(IF((($C35*s_TR)/up_com!I35)&lt;0.01,($C35*s_TR)/up_com!I35,1-EXP(-(($C35*s_TR)/up_com!I35))),".")</f>
        <v>1</v>
      </c>
      <c r="AA35" s="103">
        <f>IFERROR(IF((($C35*s_TR)/up_com!J35)&lt;0.01,($C35*s_TR)/up_com!J35,1-EXP(-(($C35*s_TR)/up_com!J35))),".")</f>
        <v>1</v>
      </c>
      <c r="AB35" s="103">
        <f>IFERROR(IF((($C35*s_TR)/up_com!K35)&lt;0.01,($C35*s_TR)/up_com!K35,1-EXP(-(($C35*s_TR)/up_com!K35))),".")</f>
        <v>1</v>
      </c>
      <c r="AC35" s="103">
        <f>IFERROR(IF((($C35*s_TR)/up_com!L35)&lt;0.01,($C35*s_TR)/up_com!L35,1-EXP(-(($C35*s_TR)/up_com!L35))),".")</f>
        <v>1</v>
      </c>
      <c r="AD35" s="103">
        <f>IFERROR(IF((($C35*s_TR)/up_com!M35)&lt;0.01,($C35*s_TR)/up_com!M35,1-EXP(-(($C35*s_TR)/up_com!M35))),".")</f>
        <v>1</v>
      </c>
      <c r="AE35" s="103">
        <f>IFERROR(IF((($C35*s_TR)/up_com!N35)&lt;0.01,($C35*s_TR)/up_com!N35,1-EXP(-(($C35*s_TR)/up_com!N35))),".")</f>
        <v>1</v>
      </c>
      <c r="AF35" s="103">
        <f>IFERROR(IF((($C35*s_TR)/up_com!O35)&lt;0.01,($C35*s_TR)/up_com!O35,1-EXP(-(($C35*s_TR)/up_com!O35))),".")</f>
        <v>1</v>
      </c>
      <c r="AG35" s="103">
        <f>IFERROR(IF((($C35*s_TR)/up_com!P35)&lt;0.01,($C35*s_TR)/up_com!P35,1-EXP(-(($C35*s_TR)/up_com!P35))),".")</f>
        <v>1</v>
      </c>
      <c r="AH35" s="103">
        <f>IFERROR(IF((($C35*s_TR)/up_com!Q35)&lt;0.01,($C35*s_TR)/up_com!Q35,1-EXP(-(($C35*s_TR)/up_com!Q35))),".")</f>
        <v>1</v>
      </c>
      <c r="AI35" s="103">
        <f>IFERROR(IF((($C35*s_TR)/up_com!R35)&lt;0.01,($C35*s_TR)/up_com!R35,1-EXP(-(($C35*s_TR)/up_com!R35))),".")</f>
        <v>1</v>
      </c>
    </row>
    <row r="36" spans="1:35">
      <c r="A36" s="101" t="s">
        <v>307</v>
      </c>
      <c r="B36" s="102">
        <v>1</v>
      </c>
      <c r="C36" s="89">
        <v>5</v>
      </c>
      <c r="D36" s="103">
        <f>IFERROR((($C36*s_TR)/up_com!C36),0)</f>
        <v>3680656.695151513</v>
      </c>
      <c r="E36" s="103">
        <f>IFERROR((($C36*s_TR)/up_com!D36),0)</f>
        <v>244606518.68033072</v>
      </c>
      <c r="F36" s="103">
        <f>IFERROR((($C36*s_TR)/up_com!E36),0)</f>
        <v>293601.01658469799</v>
      </c>
      <c r="G36" s="103">
        <f>IFERROR((($C36*s_TR)/up_com!F36),0)</f>
        <v>24.330908175723128</v>
      </c>
      <c r="H36" s="103">
        <f>IFERROR((($C36*s_TR)/up_com!G36),0)</f>
        <v>3974282.0426443866</v>
      </c>
      <c r="I36" s="103">
        <f>IFERROR((($C36*s_TR)/up_com!H36),0)</f>
        <v>248287199.70639038</v>
      </c>
      <c r="J36" s="103">
        <f>IFERROR((($C36*s_TR)/up_com!I36),0)</f>
        <v>146.91780821917808</v>
      </c>
      <c r="K36" s="103">
        <f>IFERROR((($C36*s_TR)/up_com!J36),0)</f>
        <v>146.91780821917808</v>
      </c>
      <c r="L36" s="103">
        <f>IFERROR((($C36*s_TR)/up_com!K36),0)</f>
        <v>146.91780821917808</v>
      </c>
      <c r="M36" s="103">
        <f>IFERROR((($C36*s_TR)/up_com!L36),0)</f>
        <v>146.91780821917808</v>
      </c>
      <c r="N36" s="103">
        <f>IFERROR((($C36*s_TR)/up_com!M36),0)</f>
        <v>146.91780821917808</v>
      </c>
      <c r="O36" s="103">
        <f>IFERROR((($C36*s_TR)/up_com!N36),0)</f>
        <v>119.4751075054307</v>
      </c>
      <c r="P36" s="103">
        <f>IFERROR((($C36*s_TR)/up_com!O36),0)</f>
        <v>115.48026744944551</v>
      </c>
      <c r="Q36" s="103">
        <f>IFERROR((($C36*s_TR)/up_com!P36),0)</f>
        <v>114.36318420374114</v>
      </c>
      <c r="R36" s="103">
        <f>IFERROR((($C36*s_TR)/up_com!Q36),0)</f>
        <v>115.46738046501871</v>
      </c>
      <c r="S36" s="103">
        <f>IFERROR((($C36*s_TR)/up_com!R36),0)</f>
        <v>122.47980330172105</v>
      </c>
      <c r="T36" s="103">
        <f>IFERROR(IF((($C36*s_TR)/up_com!C36)&lt;0.01,($C36*s_TR)/up_com!C36,1-EXP(-(($C36*s_TR)/up_com!C36))),".")</f>
        <v>1</v>
      </c>
      <c r="U36" s="103">
        <f>IFERROR(IF((($C36*s_TR)/up_com!D36)&lt;0.01,($C36*s_TR)/up_com!D36,1-EXP(-(($C36*s_TR)/up_com!D36))),".")</f>
        <v>1</v>
      </c>
      <c r="V36" s="103">
        <f>IFERROR(IF((($C36*s_TR)/up_com!E36)&lt;0.01,($C36*s_TR)/up_com!E36,1-EXP(-(($C36*s_TR)/up_com!E36))),".")</f>
        <v>1</v>
      </c>
      <c r="W36" s="103">
        <f>IFERROR(IF((($C36*s_TR)/up_com!F36)&lt;0.01,($C36*s_TR)/up_com!F36,1-EXP(-(($C36*s_TR)/up_com!F36))),".")</f>
        <v>0.99999999997288425</v>
      </c>
      <c r="X36" s="103">
        <f>IFERROR(IF((($C36*s_TR)/up_com!G36)&lt;0.01,($C36*s_TR)/up_com!G36,1-EXP(-(($C36*s_TR)/up_com!G36))),".")</f>
        <v>1</v>
      </c>
      <c r="Y36" s="103">
        <f>IFERROR(IF((($C36*s_TR)/up_com!H36)&lt;0.01,($C36*s_TR)/up_com!H36,1-EXP(-(($C36*s_TR)/up_com!H36))),".")</f>
        <v>1</v>
      </c>
      <c r="Z36" s="103">
        <f>IFERROR(IF((($C36*s_TR)/up_com!I36)&lt;0.01,($C36*s_TR)/up_com!I36,1-EXP(-(($C36*s_TR)/up_com!I36))),".")</f>
        <v>1</v>
      </c>
      <c r="AA36" s="103">
        <f>IFERROR(IF((($C36*s_TR)/up_com!J36)&lt;0.01,($C36*s_TR)/up_com!J36,1-EXP(-(($C36*s_TR)/up_com!J36))),".")</f>
        <v>1</v>
      </c>
      <c r="AB36" s="103">
        <f>IFERROR(IF((($C36*s_TR)/up_com!K36)&lt;0.01,($C36*s_TR)/up_com!K36,1-EXP(-(($C36*s_TR)/up_com!K36))),".")</f>
        <v>1</v>
      </c>
      <c r="AC36" s="103">
        <f>IFERROR(IF((($C36*s_TR)/up_com!L36)&lt;0.01,($C36*s_TR)/up_com!L36,1-EXP(-(($C36*s_TR)/up_com!L36))),".")</f>
        <v>1</v>
      </c>
      <c r="AD36" s="103">
        <f>IFERROR(IF((($C36*s_TR)/up_com!M36)&lt;0.01,($C36*s_TR)/up_com!M36,1-EXP(-(($C36*s_TR)/up_com!M36))),".")</f>
        <v>1</v>
      </c>
      <c r="AE36" s="103">
        <f>IFERROR(IF((($C36*s_TR)/up_com!N36)&lt;0.01,($C36*s_TR)/up_com!N36,1-EXP(-(($C36*s_TR)/up_com!N36))),".")</f>
        <v>1</v>
      </c>
      <c r="AF36" s="103">
        <f>IFERROR(IF((($C36*s_TR)/up_com!O36)&lt;0.01,($C36*s_TR)/up_com!O36,1-EXP(-(($C36*s_TR)/up_com!O36))),".")</f>
        <v>1</v>
      </c>
      <c r="AG36" s="103">
        <f>IFERROR(IF((($C36*s_TR)/up_com!P36)&lt;0.01,($C36*s_TR)/up_com!P36,1-EXP(-(($C36*s_TR)/up_com!P36))),".")</f>
        <v>1</v>
      </c>
      <c r="AH36" s="103">
        <f>IFERROR(IF((($C36*s_TR)/up_com!Q36)&lt;0.01,($C36*s_TR)/up_com!Q36,1-EXP(-(($C36*s_TR)/up_com!Q36))),".")</f>
        <v>1</v>
      </c>
      <c r="AI36" s="103">
        <f>IFERROR(IF((($C36*s_TR)/up_com!R36)&lt;0.01,($C36*s_TR)/up_com!R36,1-EXP(-(($C36*s_TR)/up_com!R36))),".")</f>
        <v>1</v>
      </c>
    </row>
    <row r="37" spans="1:35">
      <c r="A37" s="101" t="s">
        <v>308</v>
      </c>
      <c r="B37" s="102">
        <v>1</v>
      </c>
      <c r="C37" s="89">
        <v>5</v>
      </c>
      <c r="D37" s="103">
        <f>IFERROR((($C37*s_TR)/up_com!C37),0)</f>
        <v>3680656.695151513</v>
      </c>
      <c r="E37" s="103">
        <f>IFERROR((($C37*s_TR)/up_com!D37),0)</f>
        <v>244606518.68033072</v>
      </c>
      <c r="F37" s="103">
        <f>IFERROR((($C37*s_TR)/up_com!E37),0)</f>
        <v>293601.01658469799</v>
      </c>
      <c r="G37" s="103">
        <f>IFERROR((($C37*s_TR)/up_com!F37),0)</f>
        <v>24.632692012425746</v>
      </c>
      <c r="H37" s="103">
        <f>IFERROR((($C37*s_TR)/up_com!G37),0)</f>
        <v>3974282.3444282236</v>
      </c>
      <c r="I37" s="103">
        <f>IFERROR((($C37*s_TR)/up_com!H37),0)</f>
        <v>248287200.00817424</v>
      </c>
      <c r="J37" s="103">
        <f>IFERROR((($C37*s_TR)/up_com!I37),0)</f>
        <v>146.91780821917808</v>
      </c>
      <c r="K37" s="103">
        <f>IFERROR((($C37*s_TR)/up_com!J37),0)</f>
        <v>146.91780821917808</v>
      </c>
      <c r="L37" s="103">
        <f>IFERROR((($C37*s_TR)/up_com!K37),0)</f>
        <v>146.91780821917808</v>
      </c>
      <c r="M37" s="103">
        <f>IFERROR((($C37*s_TR)/up_com!L37),0)</f>
        <v>146.91780821917808</v>
      </c>
      <c r="N37" s="103">
        <f>IFERROR((($C37*s_TR)/up_com!M37),0)</f>
        <v>146.91780821917808</v>
      </c>
      <c r="O37" s="103">
        <f>IFERROR((($C37*s_TR)/up_com!N37),0)</f>
        <v>109.03904940971819</v>
      </c>
      <c r="P37" s="103">
        <f>IFERROR((($C37*s_TR)/up_com!O37),0)</f>
        <v>124.17035867664769</v>
      </c>
      <c r="Q37" s="103">
        <f>IFERROR((($C37*s_TR)/up_com!P37),0)</f>
        <v>119.91443498292814</v>
      </c>
      <c r="R37" s="103">
        <f>IFERROR((($C37*s_TR)/up_com!Q37),0)</f>
        <v>120.24732688825885</v>
      </c>
      <c r="S37" s="103">
        <f>IFERROR((($C37*s_TR)/up_com!R37),0)</f>
        <v>123.99895847225659</v>
      </c>
      <c r="T37" s="103">
        <f>IFERROR(IF((($C37*s_TR)/up_com!C37)&lt;0.01,($C37*s_TR)/up_com!C37,1-EXP(-(($C37*s_TR)/up_com!C37))),".")</f>
        <v>1</v>
      </c>
      <c r="U37" s="103">
        <f>IFERROR(IF((($C37*s_TR)/up_com!D37)&lt;0.01,($C37*s_TR)/up_com!D37,1-EXP(-(($C37*s_TR)/up_com!D37))),".")</f>
        <v>1</v>
      </c>
      <c r="V37" s="103">
        <f>IFERROR(IF((($C37*s_TR)/up_com!E37)&lt;0.01,($C37*s_TR)/up_com!E37,1-EXP(-(($C37*s_TR)/up_com!E37))),".")</f>
        <v>1</v>
      </c>
      <c r="W37" s="103">
        <f>IFERROR(IF((($C37*s_TR)/up_com!F37)&lt;0.01,($C37*s_TR)/up_com!F37,1-EXP(-(($C37*s_TR)/up_com!F37))),".")</f>
        <v>0.99999999997994804</v>
      </c>
      <c r="X37" s="103">
        <f>IFERROR(IF((($C37*s_TR)/up_com!G37)&lt;0.01,($C37*s_TR)/up_com!G37,1-EXP(-(($C37*s_TR)/up_com!G37))),".")</f>
        <v>1</v>
      </c>
      <c r="Y37" s="103">
        <f>IFERROR(IF((($C37*s_TR)/up_com!H37)&lt;0.01,($C37*s_TR)/up_com!H37,1-EXP(-(($C37*s_TR)/up_com!H37))),".")</f>
        <v>1</v>
      </c>
      <c r="Z37" s="103">
        <f>IFERROR(IF((($C37*s_TR)/up_com!I37)&lt;0.01,($C37*s_TR)/up_com!I37,1-EXP(-(($C37*s_TR)/up_com!I37))),".")</f>
        <v>1</v>
      </c>
      <c r="AA37" s="103">
        <f>IFERROR(IF((($C37*s_TR)/up_com!J37)&lt;0.01,($C37*s_TR)/up_com!J37,1-EXP(-(($C37*s_TR)/up_com!J37))),".")</f>
        <v>1</v>
      </c>
      <c r="AB37" s="103">
        <f>IFERROR(IF((($C37*s_TR)/up_com!K37)&lt;0.01,($C37*s_TR)/up_com!K37,1-EXP(-(($C37*s_TR)/up_com!K37))),".")</f>
        <v>1</v>
      </c>
      <c r="AC37" s="103">
        <f>IFERROR(IF((($C37*s_TR)/up_com!L37)&lt;0.01,($C37*s_TR)/up_com!L37,1-EXP(-(($C37*s_TR)/up_com!L37))),".")</f>
        <v>1</v>
      </c>
      <c r="AD37" s="103">
        <f>IFERROR(IF((($C37*s_TR)/up_com!M37)&lt;0.01,($C37*s_TR)/up_com!M37,1-EXP(-(($C37*s_TR)/up_com!M37))),".")</f>
        <v>1</v>
      </c>
      <c r="AE37" s="103">
        <f>IFERROR(IF((($C37*s_TR)/up_com!N37)&lt;0.01,($C37*s_TR)/up_com!N37,1-EXP(-(($C37*s_TR)/up_com!N37))),".")</f>
        <v>1</v>
      </c>
      <c r="AF37" s="103">
        <f>IFERROR(IF((($C37*s_TR)/up_com!O37)&lt;0.01,($C37*s_TR)/up_com!O37,1-EXP(-(($C37*s_TR)/up_com!O37))),".")</f>
        <v>1</v>
      </c>
      <c r="AG37" s="103">
        <f>IFERROR(IF((($C37*s_TR)/up_com!P37)&lt;0.01,($C37*s_TR)/up_com!P37,1-EXP(-(($C37*s_TR)/up_com!P37))),".")</f>
        <v>1</v>
      </c>
      <c r="AH37" s="103">
        <f>IFERROR(IF((($C37*s_TR)/up_com!Q37)&lt;0.01,($C37*s_TR)/up_com!Q37,1-EXP(-(($C37*s_TR)/up_com!Q37))),".")</f>
        <v>1</v>
      </c>
      <c r="AI37" s="103">
        <f>IFERROR(IF((($C37*s_TR)/up_com!R37)&lt;0.01,($C37*s_TR)/up_com!R37,1-EXP(-(($C37*s_TR)/up_com!R37))),".")</f>
        <v>1</v>
      </c>
    </row>
    <row r="38" spans="1:35">
      <c r="A38" s="101" t="s">
        <v>309</v>
      </c>
      <c r="B38" s="102">
        <v>1</v>
      </c>
      <c r="C38" s="89">
        <v>5</v>
      </c>
      <c r="D38" s="103">
        <f>IFERROR((($C38*s_TR)/up_com!C38),0)</f>
        <v>3680656.695151513</v>
      </c>
      <c r="E38" s="103">
        <f>IFERROR((($C38*s_TR)/up_com!D38),0)</f>
        <v>244606518.68033072</v>
      </c>
      <c r="F38" s="103">
        <f>IFERROR((($C38*s_TR)/up_com!E38),0)</f>
        <v>293601.01658469799</v>
      </c>
      <c r="G38" s="103">
        <f>IFERROR((($C38*s_TR)/up_com!F38),0)</f>
        <v>24.474960322605426</v>
      </c>
      <c r="H38" s="103">
        <f>IFERROR((($C38*s_TR)/up_com!G38),0)</f>
        <v>3974282.1866965336</v>
      </c>
      <c r="I38" s="103">
        <f>IFERROR((($C38*s_TR)/up_com!H38),0)</f>
        <v>248287199.85044253</v>
      </c>
      <c r="J38" s="103">
        <f>IFERROR((($C38*s_TR)/up_com!I38),0)</f>
        <v>147.04337899543381</v>
      </c>
      <c r="K38" s="103">
        <f>IFERROR((($C38*s_TR)/up_com!J38),0)</f>
        <v>147.04337899543381</v>
      </c>
      <c r="L38" s="103">
        <f>IFERROR((($C38*s_TR)/up_com!K38),0)</f>
        <v>147.04337899543381</v>
      </c>
      <c r="M38" s="103">
        <f>IFERROR((($C38*s_TR)/up_com!L38),0)</f>
        <v>147.04337899543381</v>
      </c>
      <c r="N38" s="103">
        <f>IFERROR((($C38*s_TR)/up_com!M38),0)</f>
        <v>147.04337899543381</v>
      </c>
      <c r="O38" s="103">
        <f>IFERROR((($C38*s_TR)/up_com!N38),0)</f>
        <v>118.27842239383236</v>
      </c>
      <c r="P38" s="103">
        <f>IFERROR((($C38*s_TR)/up_com!O38),0)</f>
        <v>116.99521104800093</v>
      </c>
      <c r="Q38" s="103">
        <f>IFERROR((($C38*s_TR)/up_com!P38),0)</f>
        <v>114.83823127658749</v>
      </c>
      <c r="R38" s="103">
        <f>IFERROR((($C38*s_TR)/up_com!Q38),0)</f>
        <v>115.13006002770513</v>
      </c>
      <c r="S38" s="103">
        <f>IFERROR((($C38*s_TR)/up_com!R38),0)</f>
        <v>123.20495003639732</v>
      </c>
      <c r="T38" s="103">
        <f>IFERROR(IF((($C38*s_TR)/up_com!C38)&lt;0.01,($C38*s_TR)/up_com!C38,1-EXP(-(($C38*s_TR)/up_com!C38))),".")</f>
        <v>1</v>
      </c>
      <c r="U38" s="103">
        <f>IFERROR(IF((($C38*s_TR)/up_com!D38)&lt;0.01,($C38*s_TR)/up_com!D38,1-EXP(-(($C38*s_TR)/up_com!D38))),".")</f>
        <v>1</v>
      </c>
      <c r="V38" s="103">
        <f>IFERROR(IF((($C38*s_TR)/up_com!E38)&lt;0.01,($C38*s_TR)/up_com!E38,1-EXP(-(($C38*s_TR)/up_com!E38))),".")</f>
        <v>1</v>
      </c>
      <c r="W38" s="103">
        <f>IFERROR(IF((($C38*s_TR)/up_com!F38)&lt;0.01,($C38*s_TR)/up_com!F38,1-EXP(-(($C38*s_TR)/up_com!F38))),".")</f>
        <v>0.99999999997652211</v>
      </c>
      <c r="X38" s="103">
        <f>IFERROR(IF((($C38*s_TR)/up_com!G38)&lt;0.01,($C38*s_TR)/up_com!G38,1-EXP(-(($C38*s_TR)/up_com!G38))),".")</f>
        <v>1</v>
      </c>
      <c r="Y38" s="103">
        <f>IFERROR(IF((($C38*s_TR)/up_com!H38)&lt;0.01,($C38*s_TR)/up_com!H38,1-EXP(-(($C38*s_TR)/up_com!H38))),".")</f>
        <v>1</v>
      </c>
      <c r="Z38" s="103">
        <f>IFERROR(IF((($C38*s_TR)/up_com!I38)&lt;0.01,($C38*s_TR)/up_com!I38,1-EXP(-(($C38*s_TR)/up_com!I38))),".")</f>
        <v>1</v>
      </c>
      <c r="AA38" s="103">
        <f>IFERROR(IF((($C38*s_TR)/up_com!J38)&lt;0.01,($C38*s_TR)/up_com!J38,1-EXP(-(($C38*s_TR)/up_com!J38))),".")</f>
        <v>1</v>
      </c>
      <c r="AB38" s="103">
        <f>IFERROR(IF((($C38*s_TR)/up_com!K38)&lt;0.01,($C38*s_TR)/up_com!K38,1-EXP(-(($C38*s_TR)/up_com!K38))),".")</f>
        <v>1</v>
      </c>
      <c r="AC38" s="103">
        <f>IFERROR(IF((($C38*s_TR)/up_com!L38)&lt;0.01,($C38*s_TR)/up_com!L38,1-EXP(-(($C38*s_TR)/up_com!L38))),".")</f>
        <v>1</v>
      </c>
      <c r="AD38" s="103">
        <f>IFERROR(IF((($C38*s_TR)/up_com!M38)&lt;0.01,($C38*s_TR)/up_com!M38,1-EXP(-(($C38*s_TR)/up_com!M38))),".")</f>
        <v>1</v>
      </c>
      <c r="AE38" s="103">
        <f>IFERROR(IF((($C38*s_TR)/up_com!N38)&lt;0.01,($C38*s_TR)/up_com!N38,1-EXP(-(($C38*s_TR)/up_com!N38))),".")</f>
        <v>1</v>
      </c>
      <c r="AF38" s="103">
        <f>IFERROR(IF((($C38*s_TR)/up_com!O38)&lt;0.01,($C38*s_TR)/up_com!O38,1-EXP(-(($C38*s_TR)/up_com!O38))),".")</f>
        <v>1</v>
      </c>
      <c r="AG38" s="103">
        <f>IFERROR(IF((($C38*s_TR)/up_com!P38)&lt;0.01,($C38*s_TR)/up_com!P38,1-EXP(-(($C38*s_TR)/up_com!P38))),".")</f>
        <v>1</v>
      </c>
      <c r="AH38" s="103">
        <f>IFERROR(IF((($C38*s_TR)/up_com!Q38)&lt;0.01,($C38*s_TR)/up_com!Q38,1-EXP(-(($C38*s_TR)/up_com!Q38))),".")</f>
        <v>1</v>
      </c>
      <c r="AI38" s="103">
        <f>IFERROR(IF((($C38*s_TR)/up_com!R38)&lt;0.01,($C38*s_TR)/up_com!R38,1-EXP(-(($C38*s_TR)/up_com!R38))),".")</f>
        <v>1</v>
      </c>
    </row>
    <row r="39" spans="1:35">
      <c r="A39" s="101" t="s">
        <v>310</v>
      </c>
      <c r="B39" s="102">
        <v>1</v>
      </c>
      <c r="C39" s="89">
        <v>5</v>
      </c>
      <c r="D39" s="103">
        <f>IFERROR((($C39*s_TR)/up_com!C39),0)</f>
        <v>3680656.695151513</v>
      </c>
      <c r="E39" s="103">
        <f>IFERROR((($C39*s_TR)/up_com!D39),0)</f>
        <v>244606518.68033072</v>
      </c>
      <c r="F39" s="103">
        <f>IFERROR((($C39*s_TR)/up_com!E39),0)</f>
        <v>293601.01658469799</v>
      </c>
      <c r="G39" s="103">
        <f>IFERROR((($C39*s_TR)/up_com!F39),0)</f>
        <v>23.137333244412805</v>
      </c>
      <c r="H39" s="103">
        <f>IFERROR((($C39*s_TR)/up_com!G39),0)</f>
        <v>3974280.8490694552</v>
      </c>
      <c r="I39" s="103">
        <f>IFERROR((($C39*s_TR)/up_com!H39),0)</f>
        <v>248287198.51281548</v>
      </c>
      <c r="J39" s="103">
        <f>IFERROR((($C39*s_TR)/up_com!I39),0)</f>
        <v>133.60730593607306</v>
      </c>
      <c r="K39" s="103">
        <f>IFERROR((($C39*s_TR)/up_com!J39),0)</f>
        <v>133.60730593607306</v>
      </c>
      <c r="L39" s="103">
        <f>IFERROR((($C39*s_TR)/up_com!K39),0)</f>
        <v>133.60730593607306</v>
      </c>
      <c r="M39" s="103">
        <f>IFERROR((($C39*s_TR)/up_com!L39),0)</f>
        <v>133.60730593607306</v>
      </c>
      <c r="N39" s="103">
        <f>IFERROR((($C39*s_TR)/up_com!M39),0)</f>
        <v>133.60730593607306</v>
      </c>
      <c r="O39" s="103">
        <f>IFERROR((($C39*s_TR)/up_com!N39),0)</f>
        <v>103.41122750470052</v>
      </c>
      <c r="P39" s="103">
        <f>IFERROR((($C39*s_TR)/up_com!O39),0)</f>
        <v>111.83647260273972</v>
      </c>
      <c r="Q39" s="103">
        <f>IFERROR((($C39*s_TR)/up_com!P39),0)</f>
        <v>114.08063986629661</v>
      </c>
      <c r="R39" s="103">
        <f>IFERROR((($C39*s_TR)/up_com!Q39),0)</f>
        <v>110.55034847392449</v>
      </c>
      <c r="S39" s="103">
        <f>IFERROR((($C39*s_TR)/up_com!R39),0)</f>
        <v>116.4714446429753</v>
      </c>
      <c r="T39" s="103">
        <f>IFERROR(IF((($C39*s_TR)/up_com!C39)&lt;0.01,($C39*s_TR)/up_com!C39,1-EXP(-(($C39*s_TR)/up_com!C39))),".")</f>
        <v>1</v>
      </c>
      <c r="U39" s="103">
        <f>IFERROR(IF((($C39*s_TR)/up_com!D39)&lt;0.01,($C39*s_TR)/up_com!D39,1-EXP(-(($C39*s_TR)/up_com!D39))),".")</f>
        <v>1</v>
      </c>
      <c r="V39" s="103">
        <f>IFERROR(IF((($C39*s_TR)/up_com!E39)&lt;0.01,($C39*s_TR)/up_com!E39,1-EXP(-(($C39*s_TR)/up_com!E39))),".")</f>
        <v>1</v>
      </c>
      <c r="W39" s="103">
        <f>IFERROR(IF((($C39*s_TR)/up_com!F39)&lt;0.01,($C39*s_TR)/up_com!F39,1-EXP(-(($C39*s_TR)/up_com!F39))),".")</f>
        <v>0.99999999991054933</v>
      </c>
      <c r="X39" s="103">
        <f>IFERROR(IF((($C39*s_TR)/up_com!G39)&lt;0.01,($C39*s_TR)/up_com!G39,1-EXP(-(($C39*s_TR)/up_com!G39))),".")</f>
        <v>1</v>
      </c>
      <c r="Y39" s="103">
        <f>IFERROR(IF((($C39*s_TR)/up_com!H39)&lt;0.01,($C39*s_TR)/up_com!H39,1-EXP(-(($C39*s_TR)/up_com!H39))),".")</f>
        <v>1</v>
      </c>
      <c r="Z39" s="103">
        <f>IFERROR(IF((($C39*s_TR)/up_com!I39)&lt;0.01,($C39*s_TR)/up_com!I39,1-EXP(-(($C39*s_TR)/up_com!I39))),".")</f>
        <v>1</v>
      </c>
      <c r="AA39" s="103">
        <f>IFERROR(IF((($C39*s_TR)/up_com!J39)&lt;0.01,($C39*s_TR)/up_com!J39,1-EXP(-(($C39*s_TR)/up_com!J39))),".")</f>
        <v>1</v>
      </c>
      <c r="AB39" s="103">
        <f>IFERROR(IF((($C39*s_TR)/up_com!K39)&lt;0.01,($C39*s_TR)/up_com!K39,1-EXP(-(($C39*s_TR)/up_com!K39))),".")</f>
        <v>1</v>
      </c>
      <c r="AC39" s="103">
        <f>IFERROR(IF((($C39*s_TR)/up_com!L39)&lt;0.01,($C39*s_TR)/up_com!L39,1-EXP(-(($C39*s_TR)/up_com!L39))),".")</f>
        <v>1</v>
      </c>
      <c r="AD39" s="103">
        <f>IFERROR(IF((($C39*s_TR)/up_com!M39)&lt;0.01,($C39*s_TR)/up_com!M39,1-EXP(-(($C39*s_TR)/up_com!M39))),".")</f>
        <v>1</v>
      </c>
      <c r="AE39" s="103">
        <f>IFERROR(IF((($C39*s_TR)/up_com!N39)&lt;0.01,($C39*s_TR)/up_com!N39,1-EXP(-(($C39*s_TR)/up_com!N39))),".")</f>
        <v>1</v>
      </c>
      <c r="AF39" s="103">
        <f>IFERROR(IF((($C39*s_TR)/up_com!O39)&lt;0.01,($C39*s_TR)/up_com!O39,1-EXP(-(($C39*s_TR)/up_com!O39))),".")</f>
        <v>1</v>
      </c>
      <c r="AG39" s="103">
        <f>IFERROR(IF((($C39*s_TR)/up_com!P39)&lt;0.01,($C39*s_TR)/up_com!P39,1-EXP(-(($C39*s_TR)/up_com!P39))),".")</f>
        <v>1</v>
      </c>
      <c r="AH39" s="103">
        <f>IFERROR(IF((($C39*s_TR)/up_com!Q39)&lt;0.01,($C39*s_TR)/up_com!Q39,1-EXP(-(($C39*s_TR)/up_com!Q39))),".")</f>
        <v>1</v>
      </c>
      <c r="AI39" s="103">
        <f>IFERROR(IF((($C39*s_TR)/up_com!R39)&lt;0.01,($C39*s_TR)/up_com!R39,1-EXP(-(($C39*s_TR)/up_com!R39))),".")</f>
        <v>1</v>
      </c>
    </row>
    <row r="40" spans="1:35">
      <c r="A40" s="101" t="s">
        <v>311</v>
      </c>
      <c r="B40" s="102">
        <v>1</v>
      </c>
      <c r="C40" s="89">
        <v>5</v>
      </c>
      <c r="D40" s="103">
        <f>IFERROR((($C40*s_TR)/up_com!C40),0)</f>
        <v>3680656.695151513</v>
      </c>
      <c r="E40" s="103">
        <f>IFERROR((($C40*s_TR)/up_com!D40),0)</f>
        <v>244606518.68033072</v>
      </c>
      <c r="F40" s="103">
        <f>IFERROR((($C40*s_TR)/up_com!E40),0)</f>
        <v>293601.01658469799</v>
      </c>
      <c r="G40" s="103">
        <f>IFERROR((($C40*s_TR)/up_com!F40),0)</f>
        <v>22.804691295493971</v>
      </c>
      <c r="H40" s="103">
        <f>IFERROR((($C40*s_TR)/up_com!G40),0)</f>
        <v>3974280.5164275067</v>
      </c>
      <c r="I40" s="103">
        <f>IFERROR((($C40*s_TR)/up_com!H40),0)</f>
        <v>248287198.18017355</v>
      </c>
      <c r="J40" s="103">
        <f>IFERROR((($C40*s_TR)/up_com!I40),0)</f>
        <v>126.32420091324201</v>
      </c>
      <c r="K40" s="103">
        <f>IFERROR((($C40*s_TR)/up_com!J40),0)</f>
        <v>126.32420091324201</v>
      </c>
      <c r="L40" s="103">
        <f>IFERROR((($C40*s_TR)/up_com!K40),0)</f>
        <v>126.32420091324201</v>
      </c>
      <c r="M40" s="103">
        <f>IFERROR((($C40*s_TR)/up_com!L40),0)</f>
        <v>126.32420091324201</v>
      </c>
      <c r="N40" s="103">
        <f>IFERROR((($C40*s_TR)/up_com!M40),0)</f>
        <v>126.32420091324201</v>
      </c>
      <c r="O40" s="103">
        <f>IFERROR((($C40*s_TR)/up_com!N40),0)</f>
        <v>107.63209393346375</v>
      </c>
      <c r="P40" s="103">
        <f>IFERROR((($C40*s_TR)/up_com!O40),0)</f>
        <v>114.1552511415525</v>
      </c>
      <c r="Q40" s="103">
        <f>IFERROR((($C40*s_TR)/up_com!P40),0)</f>
        <v>114.60824816989204</v>
      </c>
      <c r="R40" s="103">
        <f>IFERROR((($C40*s_TR)/up_com!Q40),0)</f>
        <v>112.85014769145371</v>
      </c>
      <c r="S40" s="103">
        <f>IFERROR((($C40*s_TR)/up_com!R40),0)</f>
        <v>114.796952257437</v>
      </c>
      <c r="T40" s="103">
        <f>IFERROR(IF((($C40*s_TR)/up_com!C40)&lt;0.01,($C40*s_TR)/up_com!C40,1-EXP(-(($C40*s_TR)/up_com!C40))),".")</f>
        <v>1</v>
      </c>
      <c r="U40" s="103">
        <f>IFERROR(IF((($C40*s_TR)/up_com!D40)&lt;0.01,($C40*s_TR)/up_com!D40,1-EXP(-(($C40*s_TR)/up_com!D40))),".")</f>
        <v>1</v>
      </c>
      <c r="V40" s="103">
        <f>IFERROR(IF((($C40*s_TR)/up_com!E40)&lt;0.01,($C40*s_TR)/up_com!E40,1-EXP(-(($C40*s_TR)/up_com!E40))),".")</f>
        <v>1</v>
      </c>
      <c r="W40" s="103">
        <f>IFERROR(IF((($C40*s_TR)/up_com!F40)&lt;0.01,($C40*s_TR)/up_com!F40,1-EXP(-(($C40*s_TR)/up_com!F40))),".")</f>
        <v>0.99999999987524779</v>
      </c>
      <c r="X40" s="103">
        <f>IFERROR(IF((($C40*s_TR)/up_com!G40)&lt;0.01,($C40*s_TR)/up_com!G40,1-EXP(-(($C40*s_TR)/up_com!G40))),".")</f>
        <v>1</v>
      </c>
      <c r="Y40" s="103">
        <f>IFERROR(IF((($C40*s_TR)/up_com!H40)&lt;0.01,($C40*s_TR)/up_com!H40,1-EXP(-(($C40*s_TR)/up_com!H40))),".")</f>
        <v>1</v>
      </c>
      <c r="Z40" s="103">
        <f>IFERROR(IF((($C40*s_TR)/up_com!I40)&lt;0.01,($C40*s_TR)/up_com!I40,1-EXP(-(($C40*s_TR)/up_com!I40))),".")</f>
        <v>1</v>
      </c>
      <c r="AA40" s="103">
        <f>IFERROR(IF((($C40*s_TR)/up_com!J40)&lt;0.01,($C40*s_TR)/up_com!J40,1-EXP(-(($C40*s_TR)/up_com!J40))),".")</f>
        <v>1</v>
      </c>
      <c r="AB40" s="103">
        <f>IFERROR(IF((($C40*s_TR)/up_com!K40)&lt;0.01,($C40*s_TR)/up_com!K40,1-EXP(-(($C40*s_TR)/up_com!K40))),".")</f>
        <v>1</v>
      </c>
      <c r="AC40" s="103">
        <f>IFERROR(IF((($C40*s_TR)/up_com!L40)&lt;0.01,($C40*s_TR)/up_com!L40,1-EXP(-(($C40*s_TR)/up_com!L40))),".")</f>
        <v>1</v>
      </c>
      <c r="AD40" s="103">
        <f>IFERROR(IF((($C40*s_TR)/up_com!M40)&lt;0.01,($C40*s_TR)/up_com!M40,1-EXP(-(($C40*s_TR)/up_com!M40))),".")</f>
        <v>1</v>
      </c>
      <c r="AE40" s="103">
        <f>IFERROR(IF((($C40*s_TR)/up_com!N40)&lt;0.01,($C40*s_TR)/up_com!N40,1-EXP(-(($C40*s_TR)/up_com!N40))),".")</f>
        <v>1</v>
      </c>
      <c r="AF40" s="103">
        <f>IFERROR(IF((($C40*s_TR)/up_com!O40)&lt;0.01,($C40*s_TR)/up_com!O40,1-EXP(-(($C40*s_TR)/up_com!O40))),".")</f>
        <v>1</v>
      </c>
      <c r="AG40" s="103">
        <f>IFERROR(IF((($C40*s_TR)/up_com!P40)&lt;0.01,($C40*s_TR)/up_com!P40,1-EXP(-(($C40*s_TR)/up_com!P40))),".")</f>
        <v>1</v>
      </c>
      <c r="AH40" s="103">
        <f>IFERROR(IF((($C40*s_TR)/up_com!Q40)&lt;0.01,($C40*s_TR)/up_com!Q40,1-EXP(-(($C40*s_TR)/up_com!Q40))),".")</f>
        <v>1</v>
      </c>
      <c r="AI40" s="103">
        <f>IFERROR(IF((($C40*s_TR)/up_com!R40)&lt;0.01,($C40*s_TR)/up_com!R40,1-EXP(-(($C40*s_TR)/up_com!R40))),".")</f>
        <v>1</v>
      </c>
    </row>
    <row r="41" spans="1:35">
      <c r="A41" s="101" t="s">
        <v>312</v>
      </c>
      <c r="B41" s="105">
        <v>0.99987999999999999</v>
      </c>
      <c r="C41" s="89">
        <v>5</v>
      </c>
      <c r="D41" s="103">
        <f>IFERROR((($C41*s_TR)/up_com!C41),0)</f>
        <v>3680215.0163480947</v>
      </c>
      <c r="E41" s="103">
        <f>IFERROR((($C41*s_TR)/up_com!D41),0)</f>
        <v>244577165.89808908</v>
      </c>
      <c r="F41" s="103">
        <f>IFERROR((($C41*s_TR)/up_com!E41),0)</f>
        <v>293565.78446270782</v>
      </c>
      <c r="G41" s="103">
        <f>IFERROR((($C41*s_TR)/up_com!F41),0)</f>
        <v>22.121128915089084</v>
      </c>
      <c r="H41" s="103">
        <f>IFERROR((($C41*s_TR)/up_com!G41),0)</f>
        <v>3973802.9219397181</v>
      </c>
      <c r="I41" s="103">
        <f>IFERROR((($C41*s_TR)/up_com!H41),0)</f>
        <v>248257403.03556609</v>
      </c>
      <c r="J41" s="103">
        <f>IFERROR((($C41*s_TR)/up_com!I41),0)</f>
        <v>126.68570913242009</v>
      </c>
      <c r="K41" s="103">
        <f>IFERROR((($C41*s_TR)/up_com!J41),0)</f>
        <v>126.68570913242009</v>
      </c>
      <c r="L41" s="103">
        <f>IFERROR((($C41*s_TR)/up_com!K41),0)</f>
        <v>126.68570913242009</v>
      </c>
      <c r="M41" s="103">
        <f>IFERROR((($C41*s_TR)/up_com!L41),0)</f>
        <v>126.68570913242009</v>
      </c>
      <c r="N41" s="103">
        <f>IFERROR((($C41*s_TR)/up_com!M41),0)</f>
        <v>126.68570913242009</v>
      </c>
      <c r="O41" s="103">
        <f>IFERROR((($C41*s_TR)/up_com!N41),0)</f>
        <v>122.18055432807965</v>
      </c>
      <c r="P41" s="103">
        <f>IFERROR((($C41*s_TR)/up_com!O41),0)</f>
        <v>117.90278843226788</v>
      </c>
      <c r="Q41" s="103">
        <f>IFERROR((($C41*s_TR)/up_com!P41),0)</f>
        <v>117.7832115677321</v>
      </c>
      <c r="R41" s="103">
        <f>IFERROR((($C41*s_TR)/up_com!Q41),0)</f>
        <v>112.11594186121292</v>
      </c>
      <c r="S41" s="103">
        <f>IFERROR((($C41*s_TR)/up_com!R41),0)</f>
        <v>111.35595509893456</v>
      </c>
      <c r="T41" s="103">
        <f>IFERROR(IF((($C41*s_TR)/up_com!C41)&lt;0.01,($C41*s_TR)/up_com!C41,1-EXP(-(($C41*s_TR)/up_com!C41))),".")</f>
        <v>1</v>
      </c>
      <c r="U41" s="103">
        <f>IFERROR(IF((($C41*s_TR)/up_com!D41)&lt;0.01,($C41*s_TR)/up_com!D41,1-EXP(-(($C41*s_TR)/up_com!D41))),".")</f>
        <v>1</v>
      </c>
      <c r="V41" s="103">
        <f>IFERROR(IF((($C41*s_TR)/up_com!E41)&lt;0.01,($C41*s_TR)/up_com!E41,1-EXP(-(($C41*s_TR)/up_com!E41))),".")</f>
        <v>1</v>
      </c>
      <c r="W41" s="103">
        <f>IFERROR(IF((($C41*s_TR)/up_com!F41)&lt;0.01,($C41*s_TR)/up_com!F41,1-EXP(-(($C41*s_TR)/up_com!F41))),".")</f>
        <v>0.99999999975287557</v>
      </c>
      <c r="X41" s="103">
        <f>IFERROR(IF((($C41*s_TR)/up_com!G41)&lt;0.01,($C41*s_TR)/up_com!G41,1-EXP(-(($C41*s_TR)/up_com!G41))),".")</f>
        <v>1</v>
      </c>
      <c r="Y41" s="103">
        <f>IFERROR(IF((($C41*s_TR)/up_com!H41)&lt;0.01,($C41*s_TR)/up_com!H41,1-EXP(-(($C41*s_TR)/up_com!H41))),".")</f>
        <v>1</v>
      </c>
      <c r="Z41" s="103">
        <f>IFERROR(IF((($C41*s_TR)/up_com!I41)&lt;0.01,($C41*s_TR)/up_com!I41,1-EXP(-(($C41*s_TR)/up_com!I41))),".")</f>
        <v>1</v>
      </c>
      <c r="AA41" s="103">
        <f>IFERROR(IF((($C41*s_TR)/up_com!J41)&lt;0.01,($C41*s_TR)/up_com!J41,1-EXP(-(($C41*s_TR)/up_com!J41))),".")</f>
        <v>1</v>
      </c>
      <c r="AB41" s="103">
        <f>IFERROR(IF((($C41*s_TR)/up_com!K41)&lt;0.01,($C41*s_TR)/up_com!K41,1-EXP(-(($C41*s_TR)/up_com!K41))),".")</f>
        <v>1</v>
      </c>
      <c r="AC41" s="103">
        <f>IFERROR(IF((($C41*s_TR)/up_com!L41)&lt;0.01,($C41*s_TR)/up_com!L41,1-EXP(-(($C41*s_TR)/up_com!L41))),".")</f>
        <v>1</v>
      </c>
      <c r="AD41" s="103">
        <f>IFERROR(IF((($C41*s_TR)/up_com!M41)&lt;0.01,($C41*s_TR)/up_com!M41,1-EXP(-(($C41*s_TR)/up_com!M41))),".")</f>
        <v>1</v>
      </c>
      <c r="AE41" s="103">
        <f>IFERROR(IF((($C41*s_TR)/up_com!N41)&lt;0.01,($C41*s_TR)/up_com!N41,1-EXP(-(($C41*s_TR)/up_com!N41))),".")</f>
        <v>1</v>
      </c>
      <c r="AF41" s="103">
        <f>IFERROR(IF((($C41*s_TR)/up_com!O41)&lt;0.01,($C41*s_TR)/up_com!O41,1-EXP(-(($C41*s_TR)/up_com!O41))),".")</f>
        <v>1</v>
      </c>
      <c r="AG41" s="103">
        <f>IFERROR(IF((($C41*s_TR)/up_com!P41)&lt;0.01,($C41*s_TR)/up_com!P41,1-EXP(-(($C41*s_TR)/up_com!P41))),".")</f>
        <v>1</v>
      </c>
      <c r="AH41" s="103">
        <f>IFERROR(IF((($C41*s_TR)/up_com!Q41)&lt;0.01,($C41*s_TR)/up_com!Q41,1-EXP(-(($C41*s_TR)/up_com!Q41))),".")</f>
        <v>1</v>
      </c>
      <c r="AI41" s="103">
        <f>IFERROR(IF((($C41*s_TR)/up_com!R41)&lt;0.01,($C41*s_TR)/up_com!R41,1-EXP(-(($C41*s_TR)/up_com!R41))),".")</f>
        <v>1</v>
      </c>
    </row>
    <row r="42" spans="1:35">
      <c r="A42" s="101" t="s">
        <v>313</v>
      </c>
      <c r="B42" s="102">
        <v>0.97898250799999997</v>
      </c>
      <c r="C42" s="89">
        <v>5</v>
      </c>
      <c r="D42" s="103">
        <f>IFERROR((($C42*s_TR)/up_com!C42),0)</f>
        <v>3603298.5225064196</v>
      </c>
      <c r="E42" s="103">
        <f>IFERROR((($C42*s_TR)/up_com!D42),0)</f>
        <v>239465503.13081902</v>
      </c>
      <c r="F42" s="103">
        <f>IFERROR((($C42*s_TR)/up_com!E42),0)</f>
        <v>287430.25956743723</v>
      </c>
      <c r="G42" s="103">
        <f>IFERROR((($C42*s_TR)/up_com!F42),0)</f>
        <v>21.488045687479637</v>
      </c>
      <c r="H42" s="103">
        <f>IFERROR((($C42*s_TR)/up_com!G42),0)</f>
        <v>3890750.2701195437</v>
      </c>
      <c r="I42" s="103">
        <f>IFERROR((($C42*s_TR)/up_com!H42),0)</f>
        <v>243068823.14137113</v>
      </c>
      <c r="J42" s="103">
        <f>IFERROR((($C42*s_TR)/up_com!I42),0)</f>
        <v>0</v>
      </c>
      <c r="K42" s="103">
        <f>IFERROR((($C42*s_TR)/up_com!J42),0)</f>
        <v>0</v>
      </c>
      <c r="L42" s="103">
        <f>IFERROR((($C42*s_TR)/up_com!K42),0)</f>
        <v>0</v>
      </c>
      <c r="M42" s="103">
        <f>IFERROR((($C42*s_TR)/up_com!L42),0)</f>
        <v>0</v>
      </c>
      <c r="N42" s="103">
        <f>IFERROR((($C42*s_TR)/up_com!M42),0)</f>
        <v>0</v>
      </c>
      <c r="O42" s="103">
        <f>IFERROR((($C42*s_TR)/up_com!N42),0)</f>
        <v>115.2044647378995</v>
      </c>
      <c r="P42" s="103">
        <f>IFERROR((($C42*s_TR)/up_com!O42),0)</f>
        <v>114.93261992259335</v>
      </c>
      <c r="Q42" s="103">
        <f>IFERROR((($C42*s_TR)/up_com!P42),0)</f>
        <v>114.5972481502979</v>
      </c>
      <c r="R42" s="103">
        <f>IFERROR((($C42*s_TR)/up_com!Q42),0)</f>
        <v>116.62740918979044</v>
      </c>
      <c r="S42" s="103">
        <f>IFERROR((($C42*s_TR)/up_com!R42),0)</f>
        <v>108.16906587017199</v>
      </c>
      <c r="T42" s="103">
        <f>IFERROR(IF((($C42*s_TR)/up_com!C42)&lt;0.01,($C42*s_TR)/up_com!C42,1-EXP(-(($C42*s_TR)/up_com!C42))),".")</f>
        <v>1</v>
      </c>
      <c r="U42" s="103">
        <f>IFERROR(IF((($C42*s_TR)/up_com!D42)&lt;0.01,($C42*s_TR)/up_com!D42,1-EXP(-(($C42*s_TR)/up_com!D42))),".")</f>
        <v>1</v>
      </c>
      <c r="V42" s="103">
        <f>IFERROR(IF((($C42*s_TR)/up_com!E42)&lt;0.01,($C42*s_TR)/up_com!E42,1-EXP(-(($C42*s_TR)/up_com!E42))),".")</f>
        <v>1</v>
      </c>
      <c r="W42" s="103">
        <f>IFERROR(IF((($C42*s_TR)/up_com!F42)&lt;0.01,($C42*s_TR)/up_com!F42,1-EXP(-(($C42*s_TR)/up_com!F42))),".")</f>
        <v>0.99999999953456364</v>
      </c>
      <c r="X42" s="103">
        <f>IFERROR(IF((($C42*s_TR)/up_com!G42)&lt;0.01,($C42*s_TR)/up_com!G42,1-EXP(-(($C42*s_TR)/up_com!G42))),".")</f>
        <v>1</v>
      </c>
      <c r="Y42" s="103">
        <f>IFERROR(IF((($C42*s_TR)/up_com!H42)&lt;0.01,($C42*s_TR)/up_com!H42,1-EXP(-(($C42*s_TR)/up_com!H42))),".")</f>
        <v>1</v>
      </c>
      <c r="Z42" s="103" t="str">
        <f>IFERROR(IF((($C42*s_TR)/up_com!I42)&lt;0.01,($C42*s_TR)/up_com!I42,1-EXP(-(($C42*s_TR)/up_com!I42))),".")</f>
        <v>.</v>
      </c>
      <c r="AA42" s="103" t="str">
        <f>IFERROR(IF((($C42*s_TR)/up_com!J42)&lt;0.01,($C42*s_TR)/up_com!J42,1-EXP(-(($C42*s_TR)/up_com!J42))),".")</f>
        <v>.</v>
      </c>
      <c r="AB42" s="103" t="str">
        <f>IFERROR(IF((($C42*s_TR)/up_com!K42)&lt;0.01,($C42*s_TR)/up_com!K42,1-EXP(-(($C42*s_TR)/up_com!K42))),".")</f>
        <v>.</v>
      </c>
      <c r="AC42" s="103" t="str">
        <f>IFERROR(IF((($C42*s_TR)/up_com!L42)&lt;0.01,($C42*s_TR)/up_com!L42,1-EXP(-(($C42*s_TR)/up_com!L42))),".")</f>
        <v>.</v>
      </c>
      <c r="AD42" s="103" t="str">
        <f>IFERROR(IF((($C42*s_TR)/up_com!M42)&lt;0.01,($C42*s_TR)/up_com!M42,1-EXP(-(($C42*s_TR)/up_com!M42))),".")</f>
        <v>.</v>
      </c>
      <c r="AE42" s="103">
        <f>IFERROR(IF((($C42*s_TR)/up_com!N42)&lt;0.01,($C42*s_TR)/up_com!N42,1-EXP(-(($C42*s_TR)/up_com!N42))),".")</f>
        <v>1</v>
      </c>
      <c r="AF42" s="103">
        <f>IFERROR(IF((($C42*s_TR)/up_com!O42)&lt;0.01,($C42*s_TR)/up_com!O42,1-EXP(-(($C42*s_TR)/up_com!O42))),".")</f>
        <v>1</v>
      </c>
      <c r="AG42" s="103">
        <f>IFERROR(IF((($C42*s_TR)/up_com!P42)&lt;0.01,($C42*s_TR)/up_com!P42,1-EXP(-(($C42*s_TR)/up_com!P42))),".")</f>
        <v>1</v>
      </c>
      <c r="AH42" s="103">
        <f>IFERROR(IF((($C42*s_TR)/up_com!Q42)&lt;0.01,($C42*s_TR)/up_com!Q42,1-EXP(-(($C42*s_TR)/up_com!Q42))),".")</f>
        <v>1</v>
      </c>
      <c r="AI42" s="103">
        <f>IFERROR(IF((($C42*s_TR)/up_com!R42)&lt;0.01,($C42*s_TR)/up_com!R42,1-EXP(-(($C42*s_TR)/up_com!R42))),".")</f>
        <v>1</v>
      </c>
    </row>
    <row r="43" spans="1:35">
      <c r="A43" s="101" t="s">
        <v>314</v>
      </c>
      <c r="B43" s="102">
        <v>2.0897492E-2</v>
      </c>
      <c r="C43" s="89">
        <v>5</v>
      </c>
      <c r="D43" s="103">
        <f>IFERROR((($C43*s_TR)/up_com!C43),0)</f>
        <v>76916.493841675183</v>
      </c>
      <c r="E43" s="103">
        <f>IFERROR((($C43*s_TR)/up_com!D43),0)</f>
        <v>5111662.7672700621</v>
      </c>
      <c r="F43" s="103">
        <f>IFERROR((($C43*s_TR)/up_com!E43),0)</f>
        <v>6135.5248952705942</v>
      </c>
      <c r="G43" s="103">
        <f>IFERROR((($C43*s_TR)/up_com!F43),0)</f>
        <v>0.45235616639299892</v>
      </c>
      <c r="H43" s="103">
        <f>IFERROR((($C43*s_TR)/up_com!G43),0)</f>
        <v>83052.471093112166</v>
      </c>
      <c r="I43" s="103">
        <f>IFERROR((($C43*s_TR)/up_com!H43),0)</f>
        <v>5188579.7134679025</v>
      </c>
      <c r="J43" s="103">
        <f>IFERROR((($C43*s_TR)/up_com!I43),0)</f>
        <v>2.4955326919178078</v>
      </c>
      <c r="K43" s="103">
        <f>IFERROR((($C43*s_TR)/up_com!J43),0)</f>
        <v>2.4955326919178078</v>
      </c>
      <c r="L43" s="103">
        <f>IFERROR((($C43*s_TR)/up_com!K43),0)</f>
        <v>2.4955326919178078</v>
      </c>
      <c r="M43" s="103">
        <f>IFERROR((($C43*s_TR)/up_com!L43),0)</f>
        <v>2.4955326919178078</v>
      </c>
      <c r="N43" s="103">
        <f>IFERROR((($C43*s_TR)/up_com!M43),0)</f>
        <v>2.4955326919178078</v>
      </c>
      <c r="O43" s="103">
        <f>IFERROR((($C43*s_TR)/up_com!N43),0)</f>
        <v>2.4719156632876711</v>
      </c>
      <c r="P43" s="103">
        <f>IFERROR((($C43*s_TR)/up_com!O43),0)</f>
        <v>2.4425717940323364</v>
      </c>
      <c r="Q43" s="103">
        <f>IFERROR((($C43*s_TR)/up_com!P43),0)</f>
        <v>2.4710409585235933</v>
      </c>
      <c r="R43" s="103">
        <f>IFERROR((($C43*s_TR)/up_com!Q43),0)</f>
        <v>2.3973985353713414</v>
      </c>
      <c r="S43" s="103">
        <f>IFERROR((($C43*s_TR)/up_com!R43),0)</f>
        <v>2.2771239726027388</v>
      </c>
      <c r="T43" s="103">
        <f>IFERROR(IF((($C43*s_TR)/up_com!C43)&lt;0.01,($C43*s_TR)/up_com!C43,1-EXP(-(($C43*s_TR)/up_com!C43))),".")</f>
        <v>1</v>
      </c>
      <c r="U43" s="103">
        <f>IFERROR(IF((($C43*s_TR)/up_com!D43)&lt;0.01,($C43*s_TR)/up_com!D43,1-EXP(-(($C43*s_TR)/up_com!D43))),".")</f>
        <v>1</v>
      </c>
      <c r="V43" s="103">
        <f>IFERROR(IF((($C43*s_TR)/up_com!E43)&lt;0.01,($C43*s_TR)/up_com!E43,1-EXP(-(($C43*s_TR)/up_com!E43))),".")</f>
        <v>1</v>
      </c>
      <c r="W43" s="103">
        <f>IFERROR(IF((($C43*s_TR)/up_com!F43)&lt;0.01,($C43*s_TR)/up_com!F43,1-EXP(-(($C43*s_TR)/up_com!F43))),".")</f>
        <v>0.36387243788681034</v>
      </c>
      <c r="X43" s="103">
        <f>IFERROR(IF((($C43*s_TR)/up_com!G43)&lt;0.01,($C43*s_TR)/up_com!G43,1-EXP(-(($C43*s_TR)/up_com!G43))),".")</f>
        <v>1</v>
      </c>
      <c r="Y43" s="103">
        <f>IFERROR(IF((($C43*s_TR)/up_com!H43)&lt;0.01,($C43*s_TR)/up_com!H43,1-EXP(-(($C43*s_TR)/up_com!H43))),".")</f>
        <v>1</v>
      </c>
      <c r="Z43" s="103">
        <f>IFERROR(IF((($C43*s_TR)/up_com!I43)&lt;0.01,($C43*s_TR)/up_com!I43,1-EXP(-(($C43*s_TR)/up_com!I43))),".")</f>
        <v>0.9175474820986127</v>
      </c>
      <c r="AA43" s="103">
        <f>IFERROR(IF((($C43*s_TR)/up_com!J43)&lt;0.01,($C43*s_TR)/up_com!J43,1-EXP(-(($C43*s_TR)/up_com!J43))),".")</f>
        <v>0.9175474820986127</v>
      </c>
      <c r="AB43" s="103">
        <f>IFERROR(IF((($C43*s_TR)/up_com!K43)&lt;0.01,($C43*s_TR)/up_com!K43,1-EXP(-(($C43*s_TR)/up_com!K43))),".")</f>
        <v>0.9175474820986127</v>
      </c>
      <c r="AC43" s="103">
        <f>IFERROR(IF((($C43*s_TR)/up_com!L43)&lt;0.01,($C43*s_TR)/up_com!L43,1-EXP(-(($C43*s_TR)/up_com!L43))),".")</f>
        <v>0.9175474820986127</v>
      </c>
      <c r="AD43" s="103">
        <f>IFERROR(IF((($C43*s_TR)/up_com!M43)&lt;0.01,($C43*s_TR)/up_com!M43,1-EXP(-(($C43*s_TR)/up_com!M43))),".")</f>
        <v>0.9175474820986127</v>
      </c>
      <c r="AE43" s="103">
        <f>IFERROR(IF((($C43*s_TR)/up_com!N43)&lt;0.01,($C43*s_TR)/up_com!N43,1-EXP(-(($C43*s_TR)/up_com!N43))),".")</f>
        <v>0.91557702200326307</v>
      </c>
      <c r="AF43" s="103">
        <f>IFERROR(IF((($C43*s_TR)/up_com!O43)&lt;0.01,($C43*s_TR)/up_com!O43,1-EXP(-(($C43*s_TR)/up_com!O43))),".")</f>
        <v>0.91306302029624309</v>
      </c>
      <c r="AG43" s="103">
        <f>IFERROR(IF((($C43*s_TR)/up_com!P43)&lt;0.01,($C43*s_TR)/up_com!P43,1-EXP(-(($C43*s_TR)/up_com!P43))),".")</f>
        <v>0.91550314451642711</v>
      </c>
      <c r="AH43" s="103">
        <f>IFERROR(IF((($C43*s_TR)/up_com!Q43)&lt;0.01,($C43*s_TR)/up_com!Q43,1-EXP(-(($C43*s_TR)/up_com!Q43))),".")</f>
        <v>0.90904573992531856</v>
      </c>
      <c r="AI43" s="103">
        <f>IFERROR(IF((($C43*s_TR)/up_com!R43)&lt;0.01,($C43*s_TR)/up_com!R43,1-EXP(-(($C43*s_TR)/up_com!R43))),".")</f>
        <v>0.89742119767418149</v>
      </c>
    </row>
    <row r="44" spans="1:35">
      <c r="A44" s="101" t="s">
        <v>315</v>
      </c>
      <c r="B44" s="102">
        <v>0.99987999999999999</v>
      </c>
      <c r="C44" s="89">
        <v>5</v>
      </c>
      <c r="D44" s="103">
        <f>IFERROR((($C44*s_TR)/up_com!C44),0)</f>
        <v>3680215.0163480947</v>
      </c>
      <c r="E44" s="103">
        <f>IFERROR((($C44*s_TR)/up_com!D44),0)</f>
        <v>244577165.89808908</v>
      </c>
      <c r="F44" s="103">
        <f>IFERROR((($C44*s_TR)/up_com!E44),0)</f>
        <v>293565.78446270782</v>
      </c>
      <c r="G44" s="103">
        <f>IFERROR((($C44*s_TR)/up_com!F44),0)</f>
        <v>22.447749610479654</v>
      </c>
      <c r="H44" s="103">
        <f>IFERROR((($C44*s_TR)/up_com!G44),0)</f>
        <v>3973803.2485604128</v>
      </c>
      <c r="I44" s="103">
        <f>IFERROR((($C44*s_TR)/up_com!H44),0)</f>
        <v>248257403.36218676</v>
      </c>
      <c r="J44" s="103">
        <f>IFERROR((($C44*s_TR)/up_com!I44),0)</f>
        <v>134.5957187214612</v>
      </c>
      <c r="K44" s="103">
        <f>IFERROR((($C44*s_TR)/up_com!J44),0)</f>
        <v>134.5957187214612</v>
      </c>
      <c r="L44" s="103">
        <f>IFERROR((($C44*s_TR)/up_com!K44),0)</f>
        <v>134.5957187214612</v>
      </c>
      <c r="M44" s="103">
        <f>IFERROR((($C44*s_TR)/up_com!L44),0)</f>
        <v>134.5957187214612</v>
      </c>
      <c r="N44" s="103">
        <f>IFERROR((($C44*s_TR)/up_com!M44),0)</f>
        <v>134.5957187214612</v>
      </c>
      <c r="O44" s="103">
        <f>IFERROR((($C44*s_TR)/up_com!N44),0)</f>
        <v>113.00013698630137</v>
      </c>
      <c r="P44" s="103">
        <f>IFERROR((($C44*s_TR)/up_com!O44),0)</f>
        <v>113.00013698630137</v>
      </c>
      <c r="Q44" s="103">
        <f>IFERROR((($C44*s_TR)/up_com!P44),0)</f>
        <v>113.00013698630137</v>
      </c>
      <c r="R44" s="103">
        <f>IFERROR((($C44*s_TR)/up_com!Q44),0)</f>
        <v>113.00013698630137</v>
      </c>
      <c r="S44" s="103">
        <f>IFERROR((($C44*s_TR)/up_com!R44),0)</f>
        <v>113.00013698630137</v>
      </c>
      <c r="T44" s="103">
        <f>IFERROR(IF((($C44*s_TR)/up_com!C44)&lt;0.01,($C44*s_TR)/up_com!C44,1-EXP(-(($C44*s_TR)/up_com!C44))),".")</f>
        <v>1</v>
      </c>
      <c r="U44" s="103">
        <f>IFERROR(IF((($C44*s_TR)/up_com!D44)&lt;0.01,($C44*s_TR)/up_com!D44,1-EXP(-(($C44*s_TR)/up_com!D44))),".")</f>
        <v>1</v>
      </c>
      <c r="V44" s="103">
        <f>IFERROR(IF((($C44*s_TR)/up_com!E44)&lt;0.01,($C44*s_TR)/up_com!E44,1-EXP(-(($C44*s_TR)/up_com!E44))),".")</f>
        <v>1</v>
      </c>
      <c r="W44" s="103">
        <f>IFERROR(IF((($C44*s_TR)/up_com!F44)&lt;0.01,($C44*s_TR)/up_com!F44,1-EXP(-(($C44*s_TR)/up_com!F44))),".")</f>
        <v>0.99999999982173493</v>
      </c>
      <c r="X44" s="103">
        <f>IFERROR(IF((($C44*s_TR)/up_com!G44)&lt;0.01,($C44*s_TR)/up_com!G44,1-EXP(-(($C44*s_TR)/up_com!G44))),".")</f>
        <v>1</v>
      </c>
      <c r="Y44" s="103">
        <f>IFERROR(IF((($C44*s_TR)/up_com!H44)&lt;0.01,($C44*s_TR)/up_com!H44,1-EXP(-(($C44*s_TR)/up_com!H44))),".")</f>
        <v>1</v>
      </c>
      <c r="Z44" s="103">
        <f>IFERROR(IF((($C44*s_TR)/up_com!I44)&lt;0.01,($C44*s_TR)/up_com!I44,1-EXP(-(($C44*s_TR)/up_com!I44))),".")</f>
        <v>1</v>
      </c>
      <c r="AA44" s="103">
        <f>IFERROR(IF((($C44*s_TR)/up_com!J44)&lt;0.01,($C44*s_TR)/up_com!J44,1-EXP(-(($C44*s_TR)/up_com!J44))),".")</f>
        <v>1</v>
      </c>
      <c r="AB44" s="103">
        <f>IFERROR(IF((($C44*s_TR)/up_com!K44)&lt;0.01,($C44*s_TR)/up_com!K44,1-EXP(-(($C44*s_TR)/up_com!K44))),".")</f>
        <v>1</v>
      </c>
      <c r="AC44" s="103">
        <f>IFERROR(IF((($C44*s_TR)/up_com!L44)&lt;0.01,($C44*s_TR)/up_com!L44,1-EXP(-(($C44*s_TR)/up_com!L44))),".")</f>
        <v>1</v>
      </c>
      <c r="AD44" s="103">
        <f>IFERROR(IF((($C44*s_TR)/up_com!M44)&lt;0.01,($C44*s_TR)/up_com!M44,1-EXP(-(($C44*s_TR)/up_com!M44))),".")</f>
        <v>1</v>
      </c>
      <c r="AE44" s="103">
        <f>IFERROR(IF((($C44*s_TR)/up_com!N44)&lt;0.01,($C44*s_TR)/up_com!N44,1-EXP(-(($C44*s_TR)/up_com!N44))),".")</f>
        <v>1</v>
      </c>
      <c r="AF44" s="103">
        <f>IFERROR(IF((($C44*s_TR)/up_com!O44)&lt;0.01,($C44*s_TR)/up_com!O44,1-EXP(-(($C44*s_TR)/up_com!O44))),".")</f>
        <v>1</v>
      </c>
      <c r="AG44" s="103">
        <f>IFERROR(IF((($C44*s_TR)/up_com!P44)&lt;0.01,($C44*s_TR)/up_com!P44,1-EXP(-(($C44*s_TR)/up_com!P44))),".")</f>
        <v>1</v>
      </c>
      <c r="AH44" s="103">
        <f>IFERROR(IF((($C44*s_TR)/up_com!Q44)&lt;0.01,($C44*s_TR)/up_com!Q44,1-EXP(-(($C44*s_TR)/up_com!Q44))),".")</f>
        <v>1</v>
      </c>
      <c r="AI44" s="103">
        <f>IFERROR(IF((($C44*s_TR)/up_com!R44)&lt;0.01,($C44*s_TR)/up_com!R44,1-EXP(-(($C44*s_TR)/up_com!R44))),".")</f>
        <v>1</v>
      </c>
    </row>
    <row r="45" spans="1:35">
      <c r="A45" s="98" t="s">
        <v>33</v>
      </c>
      <c r="B45" s="98" t="s">
        <v>24</v>
      </c>
      <c r="C45" s="89">
        <v>5</v>
      </c>
      <c r="D45" s="99">
        <f>SUM(D46:D47)</f>
        <v>7155159.8088075891</v>
      </c>
      <c r="E45" s="99">
        <f t="shared" ref="E45:S45" si="2">SUM(E46:E47)</f>
        <v>475512626.24937612</v>
      </c>
      <c r="F45" s="99">
        <f t="shared" si="2"/>
        <v>570757.44023048703</v>
      </c>
      <c r="G45" s="99">
        <f t="shared" si="2"/>
        <v>43.4523767007449</v>
      </c>
      <c r="H45" s="99">
        <f t="shared" si="2"/>
        <v>7725960.7014147788</v>
      </c>
      <c r="I45" s="99">
        <f t="shared" si="2"/>
        <v>482667829.51056039</v>
      </c>
      <c r="J45" s="99">
        <f t="shared" si="2"/>
        <v>251.3713658675799</v>
      </c>
      <c r="K45" s="99">
        <f t="shared" si="2"/>
        <v>251.3713658675799</v>
      </c>
      <c r="L45" s="99">
        <f t="shared" si="2"/>
        <v>251.3713658675799</v>
      </c>
      <c r="M45" s="99">
        <f t="shared" si="2"/>
        <v>251.3713658675799</v>
      </c>
      <c r="N45" s="99">
        <f t="shared" si="2"/>
        <v>251.3713658675799</v>
      </c>
      <c r="O45" s="99">
        <f t="shared" si="2"/>
        <v>215.67946715677778</v>
      </c>
      <c r="P45" s="99">
        <f t="shared" si="2"/>
        <v>225.46925247913344</v>
      </c>
      <c r="Q45" s="99">
        <f t="shared" si="2"/>
        <v>225.28732619018507</v>
      </c>
      <c r="R45" s="99">
        <f t="shared" si="2"/>
        <v>222.96164758593983</v>
      </c>
      <c r="S45" s="99">
        <f t="shared" si="2"/>
        <v>218.73571314570745</v>
      </c>
      <c r="T45" s="100">
        <f>IFERROR(IF(D45&lt;0.01,D45,1-EXP(-(D45))),".")</f>
        <v>1</v>
      </c>
      <c r="U45" s="100">
        <f t="shared" ref="U45:AI45" si="3">IFERROR(IF(E45&lt;0.01,E45,1-EXP(-(E45))),".")</f>
        <v>1</v>
      </c>
      <c r="V45" s="100">
        <f t="shared" si="3"/>
        <v>1</v>
      </c>
      <c r="W45" s="100">
        <f t="shared" si="3"/>
        <v>1</v>
      </c>
      <c r="X45" s="100">
        <f t="shared" si="3"/>
        <v>1</v>
      </c>
      <c r="Y45" s="100">
        <f t="shared" si="3"/>
        <v>1</v>
      </c>
      <c r="Z45" s="100">
        <f t="shared" si="3"/>
        <v>1</v>
      </c>
      <c r="AA45" s="100">
        <f t="shared" si="3"/>
        <v>1</v>
      </c>
      <c r="AB45" s="100">
        <f t="shared" si="3"/>
        <v>1</v>
      </c>
      <c r="AC45" s="100">
        <f t="shared" si="3"/>
        <v>1</v>
      </c>
      <c r="AD45" s="100">
        <f t="shared" si="3"/>
        <v>1</v>
      </c>
      <c r="AE45" s="100">
        <f t="shared" si="3"/>
        <v>1</v>
      </c>
      <c r="AF45" s="100">
        <f t="shared" si="3"/>
        <v>1</v>
      </c>
      <c r="AG45" s="100">
        <f t="shared" si="3"/>
        <v>1</v>
      </c>
      <c r="AH45" s="100">
        <f t="shared" si="3"/>
        <v>1</v>
      </c>
      <c r="AI45" s="100">
        <f t="shared" si="3"/>
        <v>1</v>
      </c>
    </row>
    <row r="46" spans="1:35">
      <c r="A46" s="101" t="s">
        <v>316</v>
      </c>
      <c r="B46" s="102">
        <v>1</v>
      </c>
      <c r="C46" s="89">
        <v>5</v>
      </c>
      <c r="D46" s="103">
        <f>IFERROR((($C46*s_TR)/up_com!C46),0)</f>
        <v>3680656.695151513</v>
      </c>
      <c r="E46" s="103">
        <f>IFERROR((($C46*s_TR)/up_com!D46),0)</f>
        <v>244606518.68033072</v>
      </c>
      <c r="F46" s="103">
        <f>IFERROR((($C46*s_TR)/up_com!E46),0)</f>
        <v>293601.01658469799</v>
      </c>
      <c r="G46" s="103">
        <f>IFERROR((($C46*s_TR)/up_com!F46),0)</f>
        <v>22.580488361086811</v>
      </c>
      <c r="H46" s="103">
        <f>IFERROR((($C46*s_TR)/up_com!G46),0)</f>
        <v>3974280.292224572</v>
      </c>
      <c r="I46" s="103">
        <f>IFERROR((($C46*s_TR)/up_com!H46),0)</f>
        <v>248287197.95597062</v>
      </c>
      <c r="J46" s="103">
        <f>IFERROR((($C46*s_TR)/up_com!I46),0)</f>
        <v>134.61187214611871</v>
      </c>
      <c r="K46" s="103">
        <f>IFERROR((($C46*s_TR)/up_com!J46),0)</f>
        <v>134.61187214611871</v>
      </c>
      <c r="L46" s="103">
        <f>IFERROR((($C46*s_TR)/up_com!K46),0)</f>
        <v>134.61187214611871</v>
      </c>
      <c r="M46" s="103">
        <f>IFERROR((($C46*s_TR)/up_com!L46),0)</f>
        <v>134.61187214611871</v>
      </c>
      <c r="N46" s="103">
        <f>IFERROR((($C46*s_TR)/up_com!M46),0)</f>
        <v>134.61187214611871</v>
      </c>
      <c r="O46" s="103">
        <f>IFERROR((($C46*s_TR)/up_com!N46),0)</f>
        <v>107.19456509633591</v>
      </c>
      <c r="P46" s="103">
        <f>IFERROR((($C46*s_TR)/up_com!O46),0)</f>
        <v>114.65157832042887</v>
      </c>
      <c r="Q46" s="103">
        <f>IFERROR((($C46*s_TR)/up_com!P46),0)</f>
        <v>116.5260624797864</v>
      </c>
      <c r="R46" s="103">
        <f>IFERROR((($C46*s_TR)/up_com!Q46),0)</f>
        <v>109.70920451814469</v>
      </c>
      <c r="S46" s="103">
        <f>IFERROR((($C46*s_TR)/up_com!R46),0)</f>
        <v>113.66833300872123</v>
      </c>
      <c r="T46" s="103">
        <f>IFERROR(IF((($C46*s_TR)/up_com!C46)&lt;0.01,($C46*s_TR)/up_com!C46,1-EXP(-(($C46*s_TR)/up_com!C46))),".")</f>
        <v>1</v>
      </c>
      <c r="U46" s="103">
        <f>IFERROR(IF((($C46*s_TR)/up_com!D46)&lt;0.01,($C46*s_TR)/up_com!D46,1-EXP(-(($C46*s_TR)/up_com!D46))),".")</f>
        <v>1</v>
      </c>
      <c r="V46" s="103">
        <f>IFERROR(IF((($C46*s_TR)/up_com!E46)&lt;0.01,($C46*s_TR)/up_com!E46,1-EXP(-(($C46*s_TR)/up_com!E46))),".")</f>
        <v>1</v>
      </c>
      <c r="W46" s="103">
        <f>IFERROR(IF((($C46*s_TR)/up_com!F46)&lt;0.01,($C46*s_TR)/up_com!F46,1-EXP(-(($C46*s_TR)/up_com!F46))),".")</f>
        <v>0.99999999984389443</v>
      </c>
      <c r="X46" s="103">
        <f>IFERROR(IF((($C46*s_TR)/up_com!G46)&lt;0.01,($C46*s_TR)/up_com!G46,1-EXP(-(($C46*s_TR)/up_com!G46))),".")</f>
        <v>1</v>
      </c>
      <c r="Y46" s="103">
        <f>IFERROR(IF((($C46*s_TR)/up_com!H46)&lt;0.01,($C46*s_TR)/up_com!H46,1-EXP(-(($C46*s_TR)/up_com!H46))),".")</f>
        <v>1</v>
      </c>
      <c r="Z46" s="103">
        <f>IFERROR(IF((($C46*s_TR)/up_com!I46)&lt;0.01,($C46*s_TR)/up_com!I46,1-EXP(-(($C46*s_TR)/up_com!I46))),".")</f>
        <v>1</v>
      </c>
      <c r="AA46" s="103">
        <f>IFERROR(IF((($C46*s_TR)/up_com!J46)&lt;0.01,($C46*s_TR)/up_com!J46,1-EXP(-(($C46*s_TR)/up_com!J46))),".")</f>
        <v>1</v>
      </c>
      <c r="AB46" s="103">
        <f>IFERROR(IF((($C46*s_TR)/up_com!K46)&lt;0.01,($C46*s_TR)/up_com!K46,1-EXP(-(($C46*s_TR)/up_com!K46))),".")</f>
        <v>1</v>
      </c>
      <c r="AC46" s="103">
        <f>IFERROR(IF((($C46*s_TR)/up_com!L46)&lt;0.01,($C46*s_TR)/up_com!L46,1-EXP(-(($C46*s_TR)/up_com!L46))),".")</f>
        <v>1</v>
      </c>
      <c r="AD46" s="103">
        <f>IFERROR(IF((($C46*s_TR)/up_com!M46)&lt;0.01,($C46*s_TR)/up_com!M46,1-EXP(-(($C46*s_TR)/up_com!M46))),".")</f>
        <v>1</v>
      </c>
      <c r="AE46" s="103">
        <f>IFERROR(IF((($C46*s_TR)/up_com!N46)&lt;0.01,($C46*s_TR)/up_com!N46,1-EXP(-(($C46*s_TR)/up_com!N46))),".")</f>
        <v>1</v>
      </c>
      <c r="AF46" s="103">
        <f>IFERROR(IF((($C46*s_TR)/up_com!O46)&lt;0.01,($C46*s_TR)/up_com!O46,1-EXP(-(($C46*s_TR)/up_com!O46))),".")</f>
        <v>1</v>
      </c>
      <c r="AG46" s="103">
        <f>IFERROR(IF((($C46*s_TR)/up_com!P46)&lt;0.01,($C46*s_TR)/up_com!P46,1-EXP(-(($C46*s_TR)/up_com!P46))),".")</f>
        <v>1</v>
      </c>
      <c r="AH46" s="103">
        <f>IFERROR(IF((($C46*s_TR)/up_com!Q46)&lt;0.01,($C46*s_TR)/up_com!Q46,1-EXP(-(($C46*s_TR)/up_com!Q46))),".")</f>
        <v>1</v>
      </c>
      <c r="AI46" s="103">
        <f>IFERROR(IF((($C46*s_TR)/up_com!R46)&lt;0.01,($C46*s_TR)/up_com!R46,1-EXP(-(($C46*s_TR)/up_com!R46))),".")</f>
        <v>1</v>
      </c>
    </row>
    <row r="47" spans="1:35">
      <c r="A47" s="101" t="s">
        <v>317</v>
      </c>
      <c r="B47" s="102">
        <v>0.94399</v>
      </c>
      <c r="C47" s="89">
        <v>5</v>
      </c>
      <c r="D47" s="103">
        <f>IFERROR((($C47*s_TR)/up_com!C47),0)</f>
        <v>3474503.1136560766</v>
      </c>
      <c r="E47" s="103">
        <f>IFERROR((($C47*s_TR)/up_com!D47),0)</f>
        <v>230906107.56904539</v>
      </c>
      <c r="F47" s="103">
        <f>IFERROR((($C47*s_TR)/up_com!E47),0)</f>
        <v>277156.42364578904</v>
      </c>
      <c r="G47" s="103">
        <f>IFERROR((($C47*s_TR)/up_com!F47),0)</f>
        <v>20.871888339658089</v>
      </c>
      <c r="H47" s="103">
        <f>IFERROR((($C47*s_TR)/up_com!G47),0)</f>
        <v>3751680.4091902063</v>
      </c>
      <c r="I47" s="103">
        <f>IFERROR((($C47*s_TR)/up_com!H47),0)</f>
        <v>234380631.55458975</v>
      </c>
      <c r="J47" s="103">
        <f>IFERROR((($C47*s_TR)/up_com!I47),0)</f>
        <v>116.75949372146118</v>
      </c>
      <c r="K47" s="103">
        <f>IFERROR((($C47*s_TR)/up_com!J47),0)</f>
        <v>116.75949372146118</v>
      </c>
      <c r="L47" s="103">
        <f>IFERROR((($C47*s_TR)/up_com!K47),0)</f>
        <v>116.75949372146118</v>
      </c>
      <c r="M47" s="103">
        <f>IFERROR((($C47*s_TR)/up_com!L47),0)</f>
        <v>116.75949372146118</v>
      </c>
      <c r="N47" s="103">
        <f>IFERROR((($C47*s_TR)/up_com!M47),0)</f>
        <v>116.75949372146118</v>
      </c>
      <c r="O47" s="103">
        <f>IFERROR((($C47*s_TR)/up_com!N47),0)</f>
        <v>108.48490206044185</v>
      </c>
      <c r="P47" s="103">
        <f>IFERROR((($C47*s_TR)/up_com!O47),0)</f>
        <v>110.81767415870458</v>
      </c>
      <c r="Q47" s="103">
        <f>IFERROR((($C47*s_TR)/up_com!P47),0)</f>
        <v>108.76126371039868</v>
      </c>
      <c r="R47" s="103">
        <f>IFERROR((($C47*s_TR)/up_com!Q47),0)</f>
        <v>113.25244306779514</v>
      </c>
      <c r="S47" s="103">
        <f>IFERROR((($C47*s_TR)/up_com!R47),0)</f>
        <v>105.06738013698623</v>
      </c>
      <c r="T47" s="103">
        <f>IFERROR(IF((($C47*s_TR)/up_com!C47)&lt;0.01,($C47*s_TR)/up_com!C47,1-EXP(-(($C47*s_TR)/up_com!C47))),".")</f>
        <v>1</v>
      </c>
      <c r="U47" s="103">
        <f>IFERROR(IF((($C47*s_TR)/up_com!D47)&lt;0.01,($C47*s_TR)/up_com!D47,1-EXP(-(($C47*s_TR)/up_com!D47))),".")</f>
        <v>1</v>
      </c>
      <c r="V47" s="103">
        <f>IFERROR(IF((($C47*s_TR)/up_com!E47)&lt;0.01,($C47*s_TR)/up_com!E47,1-EXP(-(($C47*s_TR)/up_com!E47))),".")</f>
        <v>1</v>
      </c>
      <c r="W47" s="103">
        <f>IFERROR(IF((($C47*s_TR)/up_com!F47)&lt;0.01,($C47*s_TR)/up_com!F47,1-EXP(-(($C47*s_TR)/up_com!F47))),".")</f>
        <v>0.99999999913810556</v>
      </c>
      <c r="X47" s="103">
        <f>IFERROR(IF((($C47*s_TR)/up_com!G47)&lt;0.01,($C47*s_TR)/up_com!G47,1-EXP(-(($C47*s_TR)/up_com!G47))),".")</f>
        <v>1</v>
      </c>
      <c r="Y47" s="103">
        <f>IFERROR(IF((($C47*s_TR)/up_com!H47)&lt;0.01,($C47*s_TR)/up_com!H47,1-EXP(-(($C47*s_TR)/up_com!H47))),".")</f>
        <v>1</v>
      </c>
      <c r="Z47" s="103">
        <f>IFERROR(IF((($C47*s_TR)/up_com!I47)&lt;0.01,($C47*s_TR)/up_com!I47,1-EXP(-(($C47*s_TR)/up_com!I47))),".")</f>
        <v>1</v>
      </c>
      <c r="AA47" s="103">
        <f>IFERROR(IF((($C47*s_TR)/up_com!J47)&lt;0.01,($C47*s_TR)/up_com!J47,1-EXP(-(($C47*s_TR)/up_com!J47))),".")</f>
        <v>1</v>
      </c>
      <c r="AB47" s="103">
        <f>IFERROR(IF((($C47*s_TR)/up_com!K47)&lt;0.01,($C47*s_TR)/up_com!K47,1-EXP(-(($C47*s_TR)/up_com!K47))),".")</f>
        <v>1</v>
      </c>
      <c r="AC47" s="103">
        <f>IFERROR(IF((($C47*s_TR)/up_com!L47)&lt;0.01,($C47*s_TR)/up_com!L47,1-EXP(-(($C47*s_TR)/up_com!L47))),".")</f>
        <v>1</v>
      </c>
      <c r="AD47" s="103">
        <f>IFERROR(IF((($C47*s_TR)/up_com!M47)&lt;0.01,($C47*s_TR)/up_com!M47,1-EXP(-(($C47*s_TR)/up_com!M47))),".")</f>
        <v>1</v>
      </c>
      <c r="AE47" s="103">
        <f>IFERROR(IF((($C47*s_TR)/up_com!N47)&lt;0.01,($C47*s_TR)/up_com!N47,1-EXP(-(($C47*s_TR)/up_com!N47))),".")</f>
        <v>1</v>
      </c>
      <c r="AF47" s="103">
        <f>IFERROR(IF((($C47*s_TR)/up_com!O47)&lt;0.01,($C47*s_TR)/up_com!O47,1-EXP(-(($C47*s_TR)/up_com!O47))),".")</f>
        <v>1</v>
      </c>
      <c r="AG47" s="103">
        <f>IFERROR(IF((($C47*s_TR)/up_com!P47)&lt;0.01,($C47*s_TR)/up_com!P47,1-EXP(-(($C47*s_TR)/up_com!P47))),".")</f>
        <v>1</v>
      </c>
      <c r="AH47" s="103">
        <f>IFERROR(IF((($C47*s_TR)/up_com!Q47)&lt;0.01,($C47*s_TR)/up_com!Q47,1-EXP(-(($C47*s_TR)/up_com!Q47))),".")</f>
        <v>1</v>
      </c>
      <c r="AI47" s="103">
        <f>IFERROR(IF((($C47*s_TR)/up_com!R47)&lt;0.01,($C47*s_TR)/up_com!R47,1-EXP(-(($C47*s_TR)/up_com!R47))),".")</f>
        <v>1</v>
      </c>
    </row>
    <row r="48" spans="1:35">
      <c r="A48" s="98" t="s">
        <v>46</v>
      </c>
      <c r="B48" s="98" t="s">
        <v>24</v>
      </c>
      <c r="C48" s="89">
        <v>5</v>
      </c>
      <c r="D48" s="99">
        <f>SUM(D49:D62)</f>
        <v>33125915.254695401</v>
      </c>
      <c r="E48" s="99">
        <f t="shared" ref="E48:S48" si="4">SUM(E49:E62)</f>
        <v>2201459000.2986293</v>
      </c>
      <c r="F48" s="99">
        <f t="shared" si="4"/>
        <v>2642409.5479724626</v>
      </c>
      <c r="G48" s="99">
        <f t="shared" si="4"/>
        <v>203.2337356831431</v>
      </c>
      <c r="H48" s="99">
        <f t="shared" si="4"/>
        <v>35768528.036403559</v>
      </c>
      <c r="I48" s="99">
        <f t="shared" si="4"/>
        <v>2234585118.7870598</v>
      </c>
      <c r="J48" s="99">
        <f t="shared" si="4"/>
        <v>1161.7593424931626</v>
      </c>
      <c r="K48" s="99">
        <f t="shared" si="4"/>
        <v>1161.7593424931626</v>
      </c>
      <c r="L48" s="99">
        <f t="shared" si="4"/>
        <v>1161.7593424931626</v>
      </c>
      <c r="M48" s="99">
        <f t="shared" si="4"/>
        <v>1161.7593424931626</v>
      </c>
      <c r="N48" s="99">
        <f t="shared" si="4"/>
        <v>1161.7593424931626</v>
      </c>
      <c r="O48" s="99">
        <f t="shared" si="4"/>
        <v>1032.1717558514413</v>
      </c>
      <c r="P48" s="99">
        <f t="shared" si="4"/>
        <v>1046.8128105680148</v>
      </c>
      <c r="Q48" s="99">
        <f t="shared" si="4"/>
        <v>1047.1439451350939</v>
      </c>
      <c r="R48" s="99">
        <f t="shared" si="4"/>
        <v>1033.1747222045433</v>
      </c>
      <c r="S48" s="99">
        <f t="shared" si="4"/>
        <v>1023.062016056683</v>
      </c>
      <c r="T48" s="100">
        <f>IFERROR(IF(D48&lt;0.01,D48,1-EXP(-(D48))),".")</f>
        <v>1</v>
      </c>
      <c r="U48" s="100">
        <f t="shared" ref="U48:AI48" si="5">IFERROR(IF(E48&lt;0.01,E48,1-EXP(-(E48))),".")</f>
        <v>1</v>
      </c>
      <c r="V48" s="100">
        <f t="shared" si="5"/>
        <v>1</v>
      </c>
      <c r="W48" s="100">
        <f t="shared" si="5"/>
        <v>1</v>
      </c>
      <c r="X48" s="100">
        <f t="shared" si="5"/>
        <v>1</v>
      </c>
      <c r="Y48" s="100">
        <f t="shared" si="5"/>
        <v>1</v>
      </c>
      <c r="Z48" s="100">
        <f t="shared" si="5"/>
        <v>1</v>
      </c>
      <c r="AA48" s="100">
        <f t="shared" si="5"/>
        <v>1</v>
      </c>
      <c r="AB48" s="100">
        <f t="shared" si="5"/>
        <v>1</v>
      </c>
      <c r="AC48" s="100">
        <f t="shared" si="5"/>
        <v>1</v>
      </c>
      <c r="AD48" s="100">
        <f t="shared" si="5"/>
        <v>1</v>
      </c>
      <c r="AE48" s="100">
        <f t="shared" si="5"/>
        <v>1</v>
      </c>
      <c r="AF48" s="100">
        <f t="shared" si="5"/>
        <v>1</v>
      </c>
      <c r="AG48" s="100">
        <f t="shared" si="5"/>
        <v>1</v>
      </c>
      <c r="AH48" s="100">
        <f t="shared" si="5"/>
        <v>1</v>
      </c>
      <c r="AI48" s="100">
        <f t="shared" si="5"/>
        <v>1</v>
      </c>
    </row>
    <row r="49" spans="1:35">
      <c r="A49" s="101" t="s">
        <v>318</v>
      </c>
      <c r="B49" s="106">
        <v>1</v>
      </c>
      <c r="C49" s="89">
        <v>5</v>
      </c>
      <c r="D49" s="103">
        <f>IFERROR((($C49*s_TR)/up_com!C49),0)</f>
        <v>3680656.695151513</v>
      </c>
      <c r="E49" s="103">
        <f>IFERROR((($C49*s_TR)/up_com!D49),0)</f>
        <v>244606518.68033072</v>
      </c>
      <c r="F49" s="103">
        <f>IFERROR((($C49*s_TR)/up_com!E49),0)</f>
        <v>293601.01658469799</v>
      </c>
      <c r="G49" s="103">
        <f>IFERROR((($C49*s_TR)/up_com!F49),0)</f>
        <v>23.147104077708583</v>
      </c>
      <c r="H49" s="103">
        <f>IFERROR((($C49*s_TR)/up_com!G49),0)</f>
        <v>3974280.8588402886</v>
      </c>
      <c r="I49" s="103">
        <f>IFERROR((($C49*s_TR)/up_com!H49),0)</f>
        <v>248287198.52258635</v>
      </c>
      <c r="J49" s="103">
        <f>IFERROR((($C49*s_TR)/up_com!I49),0)</f>
        <v>136.24429223744292</v>
      </c>
      <c r="K49" s="103">
        <f>IFERROR((($C49*s_TR)/up_com!J49),0)</f>
        <v>136.24429223744292</v>
      </c>
      <c r="L49" s="103">
        <f>IFERROR((($C49*s_TR)/up_com!K49),0)</f>
        <v>136.24429223744292</v>
      </c>
      <c r="M49" s="103">
        <f>IFERROR((($C49*s_TR)/up_com!L49),0)</f>
        <v>136.24429223744292</v>
      </c>
      <c r="N49" s="103">
        <f>IFERROR((($C49*s_TR)/up_com!M49),0)</f>
        <v>136.24429223744292</v>
      </c>
      <c r="O49" s="103">
        <f>IFERROR((($C49*s_TR)/up_com!N49),0)</f>
        <v>103.88445835082234</v>
      </c>
      <c r="P49" s="103">
        <f>IFERROR((($C49*s_TR)/up_com!O49),0)</f>
        <v>110.6854866691648</v>
      </c>
      <c r="Q49" s="103">
        <f>IFERROR((($C49*s_TR)/up_com!P49),0)</f>
        <v>112.08235527683382</v>
      </c>
      <c r="R49" s="103">
        <f>IFERROR((($C49*s_TR)/up_com!Q49),0)</f>
        <v>110.94117125504276</v>
      </c>
      <c r="S49" s="103">
        <f>IFERROR((($C49*s_TR)/up_com!R49),0)</f>
        <v>116.52063021926037</v>
      </c>
      <c r="T49" s="103">
        <f>IFERROR(IF((($C49*s_TR)/up_com!C49)&lt;0.01,($C49*s_TR)/up_com!C49,1-EXP(-(($C49*s_TR)/up_com!C49))),".")</f>
        <v>1</v>
      </c>
      <c r="U49" s="103">
        <f>IFERROR(IF((($C49*s_TR)/up_com!D49)&lt;0.01,($C49*s_TR)/up_com!D49,1-EXP(-(($C49*s_TR)/up_com!D49))),".")</f>
        <v>1</v>
      </c>
      <c r="V49" s="103">
        <f>IFERROR(IF((($C49*s_TR)/up_com!E49)&lt;0.01,($C49*s_TR)/up_com!E49,1-EXP(-(($C49*s_TR)/up_com!E49))),".")</f>
        <v>1</v>
      </c>
      <c r="W49" s="103">
        <f>IFERROR(IF((($C49*s_TR)/up_com!F49)&lt;0.01,($C49*s_TR)/up_com!F49,1-EXP(-(($C49*s_TR)/up_com!F49))),".")</f>
        <v>0.99999999991141908</v>
      </c>
      <c r="X49" s="103">
        <f>IFERROR(IF((($C49*s_TR)/up_com!G49)&lt;0.01,($C49*s_TR)/up_com!G49,1-EXP(-(($C49*s_TR)/up_com!G49))),".")</f>
        <v>1</v>
      </c>
      <c r="Y49" s="103">
        <f>IFERROR(IF((($C49*s_TR)/up_com!H49)&lt;0.01,($C49*s_TR)/up_com!H49,1-EXP(-(($C49*s_TR)/up_com!H49))),".")</f>
        <v>1</v>
      </c>
      <c r="Z49" s="103">
        <f>IFERROR(IF((($C49*s_TR)/up_com!I49)&lt;0.01,($C49*s_TR)/up_com!I49,1-EXP(-(($C49*s_TR)/up_com!I49))),".")</f>
        <v>1</v>
      </c>
      <c r="AA49" s="103">
        <f>IFERROR(IF((($C49*s_TR)/up_com!J49)&lt;0.01,($C49*s_TR)/up_com!J49,1-EXP(-(($C49*s_TR)/up_com!J49))),".")</f>
        <v>1</v>
      </c>
      <c r="AB49" s="103">
        <f>IFERROR(IF((($C49*s_TR)/up_com!K49)&lt;0.01,($C49*s_TR)/up_com!K49,1-EXP(-(($C49*s_TR)/up_com!K49))),".")</f>
        <v>1</v>
      </c>
      <c r="AC49" s="103">
        <f>IFERROR(IF((($C49*s_TR)/up_com!L49)&lt;0.01,($C49*s_TR)/up_com!L49,1-EXP(-(($C49*s_TR)/up_com!L49))),".")</f>
        <v>1</v>
      </c>
      <c r="AD49" s="103">
        <f>IFERROR(IF((($C49*s_TR)/up_com!M49)&lt;0.01,($C49*s_TR)/up_com!M49,1-EXP(-(($C49*s_TR)/up_com!M49))),".")</f>
        <v>1</v>
      </c>
      <c r="AE49" s="103">
        <f>IFERROR(IF((($C49*s_TR)/up_com!N49)&lt;0.01,($C49*s_TR)/up_com!N49,1-EXP(-(($C49*s_TR)/up_com!N49))),".")</f>
        <v>1</v>
      </c>
      <c r="AF49" s="103">
        <f>IFERROR(IF((($C49*s_TR)/up_com!O49)&lt;0.01,($C49*s_TR)/up_com!O49,1-EXP(-(($C49*s_TR)/up_com!O49))),".")</f>
        <v>1</v>
      </c>
      <c r="AG49" s="103">
        <f>IFERROR(IF((($C49*s_TR)/up_com!P49)&lt;0.01,($C49*s_TR)/up_com!P49,1-EXP(-(($C49*s_TR)/up_com!P49))),".")</f>
        <v>1</v>
      </c>
      <c r="AH49" s="103">
        <f>IFERROR(IF((($C49*s_TR)/up_com!Q49)&lt;0.01,($C49*s_TR)/up_com!Q49,1-EXP(-(($C49*s_TR)/up_com!Q49))),".")</f>
        <v>1</v>
      </c>
      <c r="AI49" s="103">
        <f>IFERROR(IF((($C49*s_TR)/up_com!R49)&lt;0.01,($C49*s_TR)/up_com!R49,1-EXP(-(($C49*s_TR)/up_com!R49))),".")</f>
        <v>1</v>
      </c>
    </row>
    <row r="50" spans="1:35">
      <c r="A50" s="101" t="s">
        <v>319</v>
      </c>
      <c r="B50" s="106">
        <v>1</v>
      </c>
      <c r="C50" s="89">
        <v>5</v>
      </c>
      <c r="D50" s="103">
        <f>IFERROR((($C50*s_TR)/up_com!C50),0)</f>
        <v>3680656.695151513</v>
      </c>
      <c r="E50" s="103">
        <f>IFERROR((($C50*s_TR)/up_com!D50),0)</f>
        <v>244606518.68033072</v>
      </c>
      <c r="F50" s="103">
        <f>IFERROR((($C50*s_TR)/up_com!E50),0)</f>
        <v>293601.01658469799</v>
      </c>
      <c r="G50" s="103">
        <f>IFERROR((($C50*s_TR)/up_com!F50),0)</f>
        <v>21.983667169034323</v>
      </c>
      <c r="H50" s="103">
        <f>IFERROR((($C50*s_TR)/up_com!G50),0)</f>
        <v>3974279.6954033799</v>
      </c>
      <c r="I50" s="103">
        <f>IFERROR((($C50*s_TR)/up_com!H50),0)</f>
        <v>248287197.35914943</v>
      </c>
      <c r="J50" s="103">
        <f>IFERROR((($C50*s_TR)/up_com!I50),0)</f>
        <v>125.44520547945206</v>
      </c>
      <c r="K50" s="103">
        <f>IFERROR((($C50*s_TR)/up_com!J50),0)</f>
        <v>125.44520547945206</v>
      </c>
      <c r="L50" s="103">
        <f>IFERROR((($C50*s_TR)/up_com!K50),0)</f>
        <v>125.44520547945206</v>
      </c>
      <c r="M50" s="103">
        <f>IFERROR((($C50*s_TR)/up_com!L50),0)</f>
        <v>125.44520547945206</v>
      </c>
      <c r="N50" s="103">
        <f>IFERROR((($C50*s_TR)/up_com!M50),0)</f>
        <v>125.44520547945206</v>
      </c>
      <c r="O50" s="103">
        <f>IFERROR((($C50*s_TR)/up_com!N50),0)</f>
        <v>118.43607305936069</v>
      </c>
      <c r="P50" s="103">
        <f>IFERROR((($C50*s_TR)/up_com!O50),0)</f>
        <v>117.97254457144523</v>
      </c>
      <c r="Q50" s="103">
        <f>IFERROR((($C50*s_TR)/up_com!P50),0)</f>
        <v>117.02407420688994</v>
      </c>
      <c r="R50" s="103">
        <f>IFERROR((($C50*s_TR)/up_com!Q50),0)</f>
        <v>115.50142155595759</v>
      </c>
      <c r="S50" s="103">
        <f>IFERROR((($C50*s_TR)/up_com!R50),0)</f>
        <v>110.66398390342053</v>
      </c>
      <c r="T50" s="103">
        <f>IFERROR(IF((($C50*s_TR)/up_com!C50)&lt;0.01,($C50*s_TR)/up_com!C50,1-EXP(-(($C50*s_TR)/up_com!C50))),".")</f>
        <v>1</v>
      </c>
      <c r="U50" s="103">
        <f>IFERROR(IF((($C50*s_TR)/up_com!D50)&lt;0.01,($C50*s_TR)/up_com!D50,1-EXP(-(($C50*s_TR)/up_com!D50))),".")</f>
        <v>1</v>
      </c>
      <c r="V50" s="103">
        <f>IFERROR(IF((($C50*s_TR)/up_com!E50)&lt;0.01,($C50*s_TR)/up_com!E50,1-EXP(-(($C50*s_TR)/up_com!E50))),".")</f>
        <v>1</v>
      </c>
      <c r="W50" s="103">
        <f>IFERROR(IF((($C50*s_TR)/up_com!F50)&lt;0.01,($C50*s_TR)/up_com!F50,1-EXP(-(($C50*s_TR)/up_com!F50))),".")</f>
        <v>0.99999999971645981</v>
      </c>
      <c r="X50" s="103">
        <f>IFERROR(IF((($C50*s_TR)/up_com!G50)&lt;0.01,($C50*s_TR)/up_com!G50,1-EXP(-(($C50*s_TR)/up_com!G50))),".")</f>
        <v>1</v>
      </c>
      <c r="Y50" s="103">
        <f>IFERROR(IF((($C50*s_TR)/up_com!H50)&lt;0.01,($C50*s_TR)/up_com!H50,1-EXP(-(($C50*s_TR)/up_com!H50))),".")</f>
        <v>1</v>
      </c>
      <c r="Z50" s="103">
        <f>IFERROR(IF((($C50*s_TR)/up_com!I50)&lt;0.01,($C50*s_TR)/up_com!I50,1-EXP(-(($C50*s_TR)/up_com!I50))),".")</f>
        <v>1</v>
      </c>
      <c r="AA50" s="103">
        <f>IFERROR(IF((($C50*s_TR)/up_com!J50)&lt;0.01,($C50*s_TR)/up_com!J50,1-EXP(-(($C50*s_TR)/up_com!J50))),".")</f>
        <v>1</v>
      </c>
      <c r="AB50" s="103">
        <f>IFERROR(IF((($C50*s_TR)/up_com!K50)&lt;0.01,($C50*s_TR)/up_com!K50,1-EXP(-(($C50*s_TR)/up_com!K50))),".")</f>
        <v>1</v>
      </c>
      <c r="AC50" s="103">
        <f>IFERROR(IF((($C50*s_TR)/up_com!L50)&lt;0.01,($C50*s_TR)/up_com!L50,1-EXP(-(($C50*s_TR)/up_com!L50))),".")</f>
        <v>1</v>
      </c>
      <c r="AD50" s="103">
        <f>IFERROR(IF((($C50*s_TR)/up_com!M50)&lt;0.01,($C50*s_TR)/up_com!M50,1-EXP(-(($C50*s_TR)/up_com!M50))),".")</f>
        <v>1</v>
      </c>
      <c r="AE50" s="103">
        <f>IFERROR(IF((($C50*s_TR)/up_com!N50)&lt;0.01,($C50*s_TR)/up_com!N50,1-EXP(-(($C50*s_TR)/up_com!N50))),".")</f>
        <v>1</v>
      </c>
      <c r="AF50" s="103">
        <f>IFERROR(IF((($C50*s_TR)/up_com!O50)&lt;0.01,($C50*s_TR)/up_com!O50,1-EXP(-(($C50*s_TR)/up_com!O50))),".")</f>
        <v>1</v>
      </c>
      <c r="AG50" s="103">
        <f>IFERROR(IF((($C50*s_TR)/up_com!P50)&lt;0.01,($C50*s_TR)/up_com!P50,1-EXP(-(($C50*s_TR)/up_com!P50))),".")</f>
        <v>1</v>
      </c>
      <c r="AH50" s="103">
        <f>IFERROR(IF((($C50*s_TR)/up_com!Q50)&lt;0.01,($C50*s_TR)/up_com!Q50,1-EXP(-(($C50*s_TR)/up_com!Q50))),".")</f>
        <v>1</v>
      </c>
      <c r="AI50" s="103">
        <f>IFERROR(IF((($C50*s_TR)/up_com!R50)&lt;0.01,($C50*s_TR)/up_com!R50,1-EXP(-(($C50*s_TR)/up_com!R50))),".")</f>
        <v>1</v>
      </c>
    </row>
    <row r="51" spans="1:35">
      <c r="A51" s="101" t="s">
        <v>320</v>
      </c>
      <c r="B51" s="106">
        <v>1</v>
      </c>
      <c r="C51" s="89">
        <v>5</v>
      </c>
      <c r="D51" s="103">
        <f>IFERROR((($C51*s_TR)/up_com!C51),0)</f>
        <v>3680656.695151513</v>
      </c>
      <c r="E51" s="103">
        <f>IFERROR((($C51*s_TR)/up_com!D51),0)</f>
        <v>244606518.68033072</v>
      </c>
      <c r="F51" s="103">
        <f>IFERROR((($C51*s_TR)/up_com!E51),0)</f>
        <v>293601.01658469799</v>
      </c>
      <c r="G51" s="103">
        <f>IFERROR((($C51*s_TR)/up_com!F51),0)</f>
        <v>22.450443663719302</v>
      </c>
      <c r="H51" s="103">
        <f>IFERROR((($C51*s_TR)/up_com!G51),0)</f>
        <v>3974280.1621798747</v>
      </c>
      <c r="I51" s="103">
        <f>IFERROR((($C51*s_TR)/up_com!H51),0)</f>
        <v>248287197.82592592</v>
      </c>
      <c r="J51" s="103">
        <f>IFERROR((($C51*s_TR)/up_com!I51),0)</f>
        <v>121.80365296803652</v>
      </c>
      <c r="K51" s="103">
        <f>IFERROR((($C51*s_TR)/up_com!J51),0)</f>
        <v>121.80365296803652</v>
      </c>
      <c r="L51" s="103">
        <f>IFERROR((($C51*s_TR)/up_com!K51),0)</f>
        <v>121.80365296803652</v>
      </c>
      <c r="M51" s="103">
        <f>IFERROR((($C51*s_TR)/up_com!L51),0)</f>
        <v>121.80365296803652</v>
      </c>
      <c r="N51" s="103">
        <f>IFERROR((($C51*s_TR)/up_com!M51),0)</f>
        <v>121.80365296803652</v>
      </c>
      <c r="O51" s="103">
        <f>IFERROR((($C51*s_TR)/up_com!N51),0)</f>
        <v>113.01369863013699</v>
      </c>
      <c r="P51" s="103">
        <f>IFERROR((($C51*s_TR)/up_com!O51),0)</f>
        <v>113.01369863013699</v>
      </c>
      <c r="Q51" s="103">
        <f>IFERROR((($C51*s_TR)/up_com!P51),0)</f>
        <v>113.01369863013699</v>
      </c>
      <c r="R51" s="103">
        <f>IFERROR((($C51*s_TR)/up_com!Q51),0)</f>
        <v>113.01369863013699</v>
      </c>
      <c r="S51" s="103">
        <f>IFERROR((($C51*s_TR)/up_com!R51),0)</f>
        <v>113.01369863013699</v>
      </c>
      <c r="T51" s="103">
        <f>IFERROR(IF((($C51*s_TR)/up_com!C51)&lt;0.01,($C51*s_TR)/up_com!C51,1-EXP(-(($C51*s_TR)/up_com!C51))),".")</f>
        <v>1</v>
      </c>
      <c r="U51" s="103">
        <f>IFERROR(IF((($C51*s_TR)/up_com!D51)&lt;0.01,($C51*s_TR)/up_com!D51,1-EXP(-(($C51*s_TR)/up_com!D51))),".")</f>
        <v>1</v>
      </c>
      <c r="V51" s="103">
        <f>IFERROR(IF((($C51*s_TR)/up_com!E51)&lt;0.01,($C51*s_TR)/up_com!E51,1-EXP(-(($C51*s_TR)/up_com!E51))),".")</f>
        <v>1</v>
      </c>
      <c r="W51" s="103">
        <f>IFERROR(IF((($C51*s_TR)/up_com!F51)&lt;0.01,($C51*s_TR)/up_com!F51,1-EXP(-(($C51*s_TR)/up_com!F51))),".")</f>
        <v>0.99999999982221455</v>
      </c>
      <c r="X51" s="103">
        <f>IFERROR(IF((($C51*s_TR)/up_com!G51)&lt;0.01,($C51*s_TR)/up_com!G51,1-EXP(-(($C51*s_TR)/up_com!G51))),".")</f>
        <v>1</v>
      </c>
      <c r="Y51" s="103">
        <f>IFERROR(IF((($C51*s_TR)/up_com!H51)&lt;0.01,($C51*s_TR)/up_com!H51,1-EXP(-(($C51*s_TR)/up_com!H51))),".")</f>
        <v>1</v>
      </c>
      <c r="Z51" s="103">
        <f>IFERROR(IF((($C51*s_TR)/up_com!I51)&lt;0.01,($C51*s_TR)/up_com!I51,1-EXP(-(($C51*s_TR)/up_com!I51))),".")</f>
        <v>1</v>
      </c>
      <c r="AA51" s="103">
        <f>IFERROR(IF((($C51*s_TR)/up_com!J51)&lt;0.01,($C51*s_TR)/up_com!J51,1-EXP(-(($C51*s_TR)/up_com!J51))),".")</f>
        <v>1</v>
      </c>
      <c r="AB51" s="103">
        <f>IFERROR(IF((($C51*s_TR)/up_com!K51)&lt;0.01,($C51*s_TR)/up_com!K51,1-EXP(-(($C51*s_TR)/up_com!K51))),".")</f>
        <v>1</v>
      </c>
      <c r="AC51" s="103">
        <f>IFERROR(IF((($C51*s_TR)/up_com!L51)&lt;0.01,($C51*s_TR)/up_com!L51,1-EXP(-(($C51*s_TR)/up_com!L51))),".")</f>
        <v>1</v>
      </c>
      <c r="AD51" s="103">
        <f>IFERROR(IF((($C51*s_TR)/up_com!M51)&lt;0.01,($C51*s_TR)/up_com!M51,1-EXP(-(($C51*s_TR)/up_com!M51))),".")</f>
        <v>1</v>
      </c>
      <c r="AE51" s="103">
        <f>IFERROR(IF((($C51*s_TR)/up_com!N51)&lt;0.01,($C51*s_TR)/up_com!N51,1-EXP(-(($C51*s_TR)/up_com!N51))),".")</f>
        <v>1</v>
      </c>
      <c r="AF51" s="103">
        <f>IFERROR(IF((($C51*s_TR)/up_com!O51)&lt;0.01,($C51*s_TR)/up_com!O51,1-EXP(-(($C51*s_TR)/up_com!O51))),".")</f>
        <v>1</v>
      </c>
      <c r="AG51" s="103">
        <f>IFERROR(IF((($C51*s_TR)/up_com!P51)&lt;0.01,($C51*s_TR)/up_com!P51,1-EXP(-(($C51*s_TR)/up_com!P51))),".")</f>
        <v>1</v>
      </c>
      <c r="AH51" s="103">
        <f>IFERROR(IF((($C51*s_TR)/up_com!Q51)&lt;0.01,($C51*s_TR)/up_com!Q51,1-EXP(-(($C51*s_TR)/up_com!Q51))),".")</f>
        <v>1</v>
      </c>
      <c r="AI51" s="103">
        <f>IFERROR(IF((($C51*s_TR)/up_com!R51)&lt;0.01,($C51*s_TR)/up_com!R51,1-EXP(-(($C51*s_TR)/up_com!R51))),".")</f>
        <v>1</v>
      </c>
    </row>
    <row r="52" spans="1:35">
      <c r="A52" s="101" t="s">
        <v>321</v>
      </c>
      <c r="B52" s="106">
        <v>0.99980000000000002</v>
      </c>
      <c r="C52" s="89">
        <v>5</v>
      </c>
      <c r="D52" s="103">
        <f>IFERROR((($C52*s_TR)/up_com!C52),0)</f>
        <v>3679920.5638124831</v>
      </c>
      <c r="E52" s="103">
        <f>IFERROR((($C52*s_TR)/up_com!D52),0)</f>
        <v>244557597.37659463</v>
      </c>
      <c r="F52" s="103">
        <f>IFERROR((($C52*s_TR)/up_com!E52),0)</f>
        <v>293542.29638138105</v>
      </c>
      <c r="G52" s="103">
        <f>IFERROR((($C52*s_TR)/up_com!F52),0)</f>
        <v>22.487987195913497</v>
      </c>
      <c r="H52" s="103">
        <f>IFERROR((($C52*s_TR)/up_com!G52),0)</f>
        <v>3973485.3481810596</v>
      </c>
      <c r="I52" s="103">
        <f>IFERROR((($C52*s_TR)/up_com!H52),0)</f>
        <v>248237540.42839435</v>
      </c>
      <c r="J52" s="103">
        <f>IFERROR((($C52*s_TR)/up_com!I52),0)</f>
        <v>130.31639726027399</v>
      </c>
      <c r="K52" s="103">
        <f>IFERROR((($C52*s_TR)/up_com!J52),0)</f>
        <v>130.31639726027399</v>
      </c>
      <c r="L52" s="103">
        <f>IFERROR((($C52*s_TR)/up_com!K52),0)</f>
        <v>130.31639726027399</v>
      </c>
      <c r="M52" s="103">
        <f>IFERROR((($C52*s_TR)/up_com!L52),0)</f>
        <v>130.31639726027399</v>
      </c>
      <c r="N52" s="103">
        <f>IFERROR((($C52*s_TR)/up_com!M52),0)</f>
        <v>130.31639726027399</v>
      </c>
      <c r="O52" s="103">
        <f>IFERROR((($C52*s_TR)/up_com!N52),0)</f>
        <v>116.0506120256322</v>
      </c>
      <c r="P52" s="103">
        <f>IFERROR((($C52*s_TR)/up_com!O52),0)</f>
        <v>116.20272910693427</v>
      </c>
      <c r="Q52" s="103">
        <f>IFERROR((($C52*s_TR)/up_com!P52),0)</f>
        <v>116.71823273401827</v>
      </c>
      <c r="R52" s="103">
        <f>IFERROR((($C52*s_TR)/up_com!Q52),0)</f>
        <v>110.37556126331816</v>
      </c>
      <c r="S52" s="103">
        <f>IFERROR((($C52*s_TR)/up_com!R52),0)</f>
        <v>113.20268970293984</v>
      </c>
      <c r="T52" s="103">
        <f>IFERROR(IF((($C52*s_TR)/up_com!C52)&lt;0.01,($C52*s_TR)/up_com!C52,1-EXP(-(($C52*s_TR)/up_com!C52))),".")</f>
        <v>1</v>
      </c>
      <c r="U52" s="103">
        <f>IFERROR(IF((($C52*s_TR)/up_com!D52)&lt;0.01,($C52*s_TR)/up_com!D52,1-EXP(-(($C52*s_TR)/up_com!D52))),".")</f>
        <v>1</v>
      </c>
      <c r="V52" s="103">
        <f>IFERROR(IF((($C52*s_TR)/up_com!E52)&lt;0.01,($C52*s_TR)/up_com!E52,1-EXP(-(($C52*s_TR)/up_com!E52))),".")</f>
        <v>1</v>
      </c>
      <c r="W52" s="103">
        <f>IFERROR(IF((($C52*s_TR)/up_com!F52)&lt;0.01,($C52*s_TR)/up_com!F52,1-EXP(-(($C52*s_TR)/up_com!F52))),".")</f>
        <v>0.99999999982876553</v>
      </c>
      <c r="X52" s="103">
        <f>IFERROR(IF((($C52*s_TR)/up_com!G52)&lt;0.01,($C52*s_TR)/up_com!G52,1-EXP(-(($C52*s_TR)/up_com!G52))),".")</f>
        <v>1</v>
      </c>
      <c r="Y52" s="103">
        <f>IFERROR(IF((($C52*s_TR)/up_com!H52)&lt;0.01,($C52*s_TR)/up_com!H52,1-EXP(-(($C52*s_TR)/up_com!H52))),".")</f>
        <v>1</v>
      </c>
      <c r="Z52" s="103">
        <f>IFERROR(IF((($C52*s_TR)/up_com!I52)&lt;0.01,($C52*s_TR)/up_com!I52,1-EXP(-(($C52*s_TR)/up_com!I52))),".")</f>
        <v>1</v>
      </c>
      <c r="AA52" s="103">
        <f>IFERROR(IF((($C52*s_TR)/up_com!J52)&lt;0.01,($C52*s_TR)/up_com!J52,1-EXP(-(($C52*s_TR)/up_com!J52))),".")</f>
        <v>1</v>
      </c>
      <c r="AB52" s="103">
        <f>IFERROR(IF((($C52*s_TR)/up_com!K52)&lt;0.01,($C52*s_TR)/up_com!K52,1-EXP(-(($C52*s_TR)/up_com!K52))),".")</f>
        <v>1</v>
      </c>
      <c r="AC52" s="103">
        <f>IFERROR(IF((($C52*s_TR)/up_com!L52)&lt;0.01,($C52*s_TR)/up_com!L52,1-EXP(-(($C52*s_TR)/up_com!L52))),".")</f>
        <v>1</v>
      </c>
      <c r="AD52" s="103">
        <f>IFERROR(IF((($C52*s_TR)/up_com!M52)&lt;0.01,($C52*s_TR)/up_com!M52,1-EXP(-(($C52*s_TR)/up_com!M52))),".")</f>
        <v>1</v>
      </c>
      <c r="AE52" s="103">
        <f>IFERROR(IF((($C52*s_TR)/up_com!N52)&lt;0.01,($C52*s_TR)/up_com!N52,1-EXP(-(($C52*s_TR)/up_com!N52))),".")</f>
        <v>1</v>
      </c>
      <c r="AF52" s="103">
        <f>IFERROR(IF((($C52*s_TR)/up_com!O52)&lt;0.01,($C52*s_TR)/up_com!O52,1-EXP(-(($C52*s_TR)/up_com!O52))),".")</f>
        <v>1</v>
      </c>
      <c r="AG52" s="103">
        <f>IFERROR(IF((($C52*s_TR)/up_com!P52)&lt;0.01,($C52*s_TR)/up_com!P52,1-EXP(-(($C52*s_TR)/up_com!P52))),".")</f>
        <v>1</v>
      </c>
      <c r="AH52" s="103">
        <f>IFERROR(IF((($C52*s_TR)/up_com!Q52)&lt;0.01,($C52*s_TR)/up_com!Q52,1-EXP(-(($C52*s_TR)/up_com!Q52))),".")</f>
        <v>1</v>
      </c>
      <c r="AI52" s="103">
        <f>IFERROR(IF((($C52*s_TR)/up_com!R52)&lt;0.01,($C52*s_TR)/up_com!R52,1-EXP(-(($C52*s_TR)/up_com!R52))),".")</f>
        <v>1</v>
      </c>
    </row>
    <row r="53" spans="1:35">
      <c r="A53" s="101" t="s">
        <v>322</v>
      </c>
      <c r="B53" s="106">
        <v>2.0000000000000001E-4</v>
      </c>
      <c r="C53" s="89">
        <v>5</v>
      </c>
      <c r="D53" s="103">
        <f>IFERROR((($C53*s_TR)/up_com!C53),0)</f>
        <v>736.13133903030268</v>
      </c>
      <c r="E53" s="103">
        <f>IFERROR((($C53*s_TR)/up_com!D53),0)</f>
        <v>48921.303736066147</v>
      </c>
      <c r="F53" s="103">
        <f>IFERROR((($C53*s_TR)/up_com!E53),0)</f>
        <v>58.720203316939603</v>
      </c>
      <c r="G53" s="103">
        <f>IFERROR((($C53*s_TR)/up_com!F53),0)</f>
        <v>4.490088732743861E-3</v>
      </c>
      <c r="H53" s="103">
        <f>IFERROR((($C53*s_TR)/up_com!G53),0)</f>
        <v>794.85603243597495</v>
      </c>
      <c r="I53" s="103">
        <f>IFERROR((($C53*s_TR)/up_com!H53),0)</f>
        <v>49657.439565185181</v>
      </c>
      <c r="J53" s="103">
        <f>IFERROR((($C53*s_TR)/up_com!I53),0)</f>
        <v>3.0036529680365288E-2</v>
      </c>
      <c r="K53" s="103">
        <f>IFERROR((($C53*s_TR)/up_com!J53),0)</f>
        <v>3.0036529680365288E-2</v>
      </c>
      <c r="L53" s="103">
        <f>IFERROR((($C53*s_TR)/up_com!K53),0)</f>
        <v>3.0036529680365288E-2</v>
      </c>
      <c r="M53" s="103">
        <f>IFERROR((($C53*s_TR)/up_com!L53),0)</f>
        <v>3.0036529680365288E-2</v>
      </c>
      <c r="N53" s="103">
        <f>IFERROR((($C53*s_TR)/up_com!M53),0)</f>
        <v>3.0036529680365288E-2</v>
      </c>
      <c r="O53" s="103">
        <f>IFERROR((($C53*s_TR)/up_com!N53),0)</f>
        <v>2.2602739726027398E-2</v>
      </c>
      <c r="P53" s="103">
        <f>IFERROR((($C53*s_TR)/up_com!O53),0)</f>
        <v>2.2602739726027398E-2</v>
      </c>
      <c r="Q53" s="103">
        <f>IFERROR((($C53*s_TR)/up_com!P53),0)</f>
        <v>2.2602739726027398E-2</v>
      </c>
      <c r="R53" s="103">
        <f>IFERROR((($C53*s_TR)/up_com!Q53),0)</f>
        <v>2.2602739726027398E-2</v>
      </c>
      <c r="S53" s="103">
        <f>IFERROR((($C53*s_TR)/up_com!R53),0)</f>
        <v>2.2602739726027398E-2</v>
      </c>
      <c r="T53" s="103">
        <f>IFERROR(IF((($C53*s_TR)/up_com!C53)&lt;0.01,($C53*s_TR)/up_com!C53,1-EXP(-(($C53*s_TR)/up_com!C53))),".")</f>
        <v>1</v>
      </c>
      <c r="U53" s="103">
        <f>IFERROR(IF((($C53*s_TR)/up_com!D53)&lt;0.01,($C53*s_TR)/up_com!D53,1-EXP(-(($C53*s_TR)/up_com!D53))),".")</f>
        <v>1</v>
      </c>
      <c r="V53" s="103">
        <f>IFERROR(IF((($C53*s_TR)/up_com!E53)&lt;0.01,($C53*s_TR)/up_com!E53,1-EXP(-(($C53*s_TR)/up_com!E53))),".")</f>
        <v>1</v>
      </c>
      <c r="W53" s="103">
        <f>IFERROR(IF((($C53*s_TR)/up_com!F53)&lt;0.01,($C53*s_TR)/up_com!F53,1-EXP(-(($C53*s_TR)/up_com!F53))),".")</f>
        <v>4.490088732743861E-3</v>
      </c>
      <c r="X53" s="103">
        <f>IFERROR(IF((($C53*s_TR)/up_com!G53)&lt;0.01,($C53*s_TR)/up_com!G53,1-EXP(-(($C53*s_TR)/up_com!G53))),".")</f>
        <v>1</v>
      </c>
      <c r="Y53" s="103">
        <f>IFERROR(IF((($C53*s_TR)/up_com!H53)&lt;0.01,($C53*s_TR)/up_com!H53,1-EXP(-(($C53*s_TR)/up_com!H53))),".")</f>
        <v>1</v>
      </c>
      <c r="Z53" s="103">
        <f>IFERROR(IF((($C53*s_TR)/up_com!I53)&lt;0.01,($C53*s_TR)/up_com!I53,1-EXP(-(($C53*s_TR)/up_com!I53))),".")</f>
        <v>2.9589915869162375E-2</v>
      </c>
      <c r="AA53" s="103">
        <f>IFERROR(IF((($C53*s_TR)/up_com!J53)&lt;0.01,($C53*s_TR)/up_com!J53,1-EXP(-(($C53*s_TR)/up_com!J53))),".")</f>
        <v>2.9589915869162375E-2</v>
      </c>
      <c r="AB53" s="103">
        <f>IFERROR(IF((($C53*s_TR)/up_com!K53)&lt;0.01,($C53*s_TR)/up_com!K53,1-EXP(-(($C53*s_TR)/up_com!K53))),".")</f>
        <v>2.9589915869162375E-2</v>
      </c>
      <c r="AC53" s="103">
        <f>IFERROR(IF((($C53*s_TR)/up_com!L53)&lt;0.01,($C53*s_TR)/up_com!L53,1-EXP(-(($C53*s_TR)/up_com!L53))),".")</f>
        <v>2.9589915869162375E-2</v>
      </c>
      <c r="AD53" s="103">
        <f>IFERROR(IF((($C53*s_TR)/up_com!M53)&lt;0.01,($C53*s_TR)/up_com!M53,1-EXP(-(($C53*s_TR)/up_com!M53))),".")</f>
        <v>2.9589915869162375E-2</v>
      </c>
      <c r="AE53" s="103">
        <f>IFERROR(IF((($C53*s_TR)/up_com!N53)&lt;0.01,($C53*s_TR)/up_com!N53,1-EXP(-(($C53*s_TR)/up_com!N53))),".")</f>
        <v>2.2349211540769742E-2</v>
      </c>
      <c r="AF53" s="103">
        <f>IFERROR(IF((($C53*s_TR)/up_com!O53)&lt;0.01,($C53*s_TR)/up_com!O53,1-EXP(-(($C53*s_TR)/up_com!O53))),".")</f>
        <v>2.2349211540769742E-2</v>
      </c>
      <c r="AG53" s="103">
        <f>IFERROR(IF((($C53*s_TR)/up_com!P53)&lt;0.01,($C53*s_TR)/up_com!P53,1-EXP(-(($C53*s_TR)/up_com!P53))),".")</f>
        <v>2.2349211540769742E-2</v>
      </c>
      <c r="AH53" s="103">
        <f>IFERROR(IF((($C53*s_TR)/up_com!Q53)&lt;0.01,($C53*s_TR)/up_com!Q53,1-EXP(-(($C53*s_TR)/up_com!Q53))),".")</f>
        <v>2.2349211540769742E-2</v>
      </c>
      <c r="AI53" s="103">
        <f>IFERROR(IF((($C53*s_TR)/up_com!R53)&lt;0.01,($C53*s_TR)/up_com!R53,1-EXP(-(($C53*s_TR)/up_com!R53))),".")</f>
        <v>2.2349211540769742E-2</v>
      </c>
    </row>
    <row r="54" spans="1:35">
      <c r="A54" s="101" t="s">
        <v>323</v>
      </c>
      <c r="B54" s="106">
        <v>0.99999979999999999</v>
      </c>
      <c r="C54" s="89">
        <v>5</v>
      </c>
      <c r="D54" s="103">
        <f>IFERROR((($C54*s_TR)/up_com!C54),0)</f>
        <v>3680655.9590201741</v>
      </c>
      <c r="E54" s="103">
        <f>IFERROR((($C54*s_TR)/up_com!D54),0)</f>
        <v>244606469.759027</v>
      </c>
      <c r="F54" s="103">
        <f>IFERROR((($C54*s_TR)/up_com!E54),0)</f>
        <v>293600.9578644947</v>
      </c>
      <c r="G54" s="103">
        <f>IFERROR((($C54*s_TR)/up_com!F54),0)</f>
        <v>21.598660993601218</v>
      </c>
      <c r="H54" s="103">
        <f>IFERROR((($C54*s_TR)/up_com!G54),0)</f>
        <v>3974278.515545662</v>
      </c>
      <c r="I54" s="103">
        <f>IFERROR((($C54*s_TR)/up_com!H54),0)</f>
        <v>248287147.31670818</v>
      </c>
      <c r="J54" s="103">
        <f>IFERROR((($C54*s_TR)/up_com!I54),0)</f>
        <v>118.6643598287671</v>
      </c>
      <c r="K54" s="103">
        <f>IFERROR((($C54*s_TR)/up_com!J54),0)</f>
        <v>118.6643598287671</v>
      </c>
      <c r="L54" s="103">
        <f>IFERROR((($C54*s_TR)/up_com!K54),0)</f>
        <v>118.6643598287671</v>
      </c>
      <c r="M54" s="103">
        <f>IFERROR((($C54*s_TR)/up_com!L54),0)</f>
        <v>118.6643598287671</v>
      </c>
      <c r="N54" s="103">
        <f>IFERROR((($C54*s_TR)/up_com!M54),0)</f>
        <v>118.6643598287671</v>
      </c>
      <c r="O54" s="103">
        <f>IFERROR((($C54*s_TR)/up_com!N54),0)</f>
        <v>118.33324387114604</v>
      </c>
      <c r="P54" s="103">
        <f>IFERROR((($C54*s_TR)/up_com!O54),0)</f>
        <v>117.35584218836674</v>
      </c>
      <c r="Q54" s="103">
        <f>IFERROR((($C54*s_TR)/up_com!P54),0)</f>
        <v>118.60534738023364</v>
      </c>
      <c r="R54" s="103">
        <f>IFERROR((($C54*s_TR)/up_com!Q54),0)</f>
        <v>117.72257919520548</v>
      </c>
      <c r="S54" s="103">
        <f>IFERROR((($C54*s_TR)/up_com!R54),0)</f>
        <v>108.72589428110031</v>
      </c>
      <c r="T54" s="103">
        <f>IFERROR(IF((($C54*s_TR)/up_com!C54)&lt;0.01,($C54*s_TR)/up_com!C54,1-EXP(-(($C54*s_TR)/up_com!C54))),".")</f>
        <v>1</v>
      </c>
      <c r="U54" s="103">
        <f>IFERROR(IF((($C54*s_TR)/up_com!D54)&lt;0.01,($C54*s_TR)/up_com!D54,1-EXP(-(($C54*s_TR)/up_com!D54))),".")</f>
        <v>1</v>
      </c>
      <c r="V54" s="103">
        <f>IFERROR(IF((($C54*s_TR)/up_com!E54)&lt;0.01,($C54*s_TR)/up_com!E54,1-EXP(-(($C54*s_TR)/up_com!E54))),".")</f>
        <v>1</v>
      </c>
      <c r="W54" s="103">
        <f>IFERROR(IF((($C54*s_TR)/up_com!F54)&lt;0.01,($C54*s_TR)/up_com!F54,1-EXP(-(($C54*s_TR)/up_com!F54))),".")</f>
        <v>0.99999999958330266</v>
      </c>
      <c r="X54" s="103">
        <f>IFERROR(IF((($C54*s_TR)/up_com!G54)&lt;0.01,($C54*s_TR)/up_com!G54,1-EXP(-(($C54*s_TR)/up_com!G54))),".")</f>
        <v>1</v>
      </c>
      <c r="Y54" s="103">
        <f>IFERROR(IF((($C54*s_TR)/up_com!H54)&lt;0.01,($C54*s_TR)/up_com!H54,1-EXP(-(($C54*s_TR)/up_com!H54))),".")</f>
        <v>1</v>
      </c>
      <c r="Z54" s="103">
        <f>IFERROR(IF((($C54*s_TR)/up_com!I54)&lt;0.01,($C54*s_TR)/up_com!I54,1-EXP(-(($C54*s_TR)/up_com!I54))),".")</f>
        <v>1</v>
      </c>
      <c r="AA54" s="103">
        <f>IFERROR(IF((($C54*s_TR)/up_com!J54)&lt;0.01,($C54*s_TR)/up_com!J54,1-EXP(-(($C54*s_TR)/up_com!J54))),".")</f>
        <v>1</v>
      </c>
      <c r="AB54" s="103">
        <f>IFERROR(IF((($C54*s_TR)/up_com!K54)&lt;0.01,($C54*s_TR)/up_com!K54,1-EXP(-(($C54*s_TR)/up_com!K54))),".")</f>
        <v>1</v>
      </c>
      <c r="AC54" s="103">
        <f>IFERROR(IF((($C54*s_TR)/up_com!L54)&lt;0.01,($C54*s_TR)/up_com!L54,1-EXP(-(($C54*s_TR)/up_com!L54))),".")</f>
        <v>1</v>
      </c>
      <c r="AD54" s="103">
        <f>IFERROR(IF((($C54*s_TR)/up_com!M54)&lt;0.01,($C54*s_TR)/up_com!M54,1-EXP(-(($C54*s_TR)/up_com!M54))),".")</f>
        <v>1</v>
      </c>
      <c r="AE54" s="103">
        <f>IFERROR(IF((($C54*s_TR)/up_com!N54)&lt;0.01,($C54*s_TR)/up_com!N54,1-EXP(-(($C54*s_TR)/up_com!N54))),".")</f>
        <v>1</v>
      </c>
      <c r="AF54" s="103">
        <f>IFERROR(IF((($C54*s_TR)/up_com!O54)&lt;0.01,($C54*s_TR)/up_com!O54,1-EXP(-(($C54*s_TR)/up_com!O54))),".")</f>
        <v>1</v>
      </c>
      <c r="AG54" s="103">
        <f>IFERROR(IF((($C54*s_TR)/up_com!P54)&lt;0.01,($C54*s_TR)/up_com!P54,1-EXP(-(($C54*s_TR)/up_com!P54))),".")</f>
        <v>1</v>
      </c>
      <c r="AH54" s="103">
        <f>IFERROR(IF((($C54*s_TR)/up_com!Q54)&lt;0.01,($C54*s_TR)/up_com!Q54,1-EXP(-(($C54*s_TR)/up_com!Q54))),".")</f>
        <v>1</v>
      </c>
      <c r="AI54" s="103">
        <f>IFERROR(IF((($C54*s_TR)/up_com!R54)&lt;0.01,($C54*s_TR)/up_com!R54,1-EXP(-(($C54*s_TR)/up_com!R54))),".")</f>
        <v>1</v>
      </c>
    </row>
    <row r="55" spans="1:35">
      <c r="A55" s="101" t="s">
        <v>324</v>
      </c>
      <c r="B55" s="106">
        <v>1.9999999999999999E-7</v>
      </c>
      <c r="C55" s="89">
        <v>5</v>
      </c>
      <c r="D55" s="103">
        <f>IFERROR((($C55*s_TR)/up_com!C55),0)</f>
        <v>0.73613133903030259</v>
      </c>
      <c r="E55" s="103">
        <f>IFERROR((($C55*s_TR)/up_com!D55),0)</f>
        <v>48.921303736066143</v>
      </c>
      <c r="F55" s="103">
        <f>IFERROR((($C55*s_TR)/up_com!E55),0)</f>
        <v>5.8720203316939598E-2</v>
      </c>
      <c r="G55" s="103">
        <f>IFERROR((($C55*s_TR)/up_com!F55),0)</f>
        <v>4.4206218184538706E-6</v>
      </c>
      <c r="H55" s="103">
        <f>IFERROR((($C55*s_TR)/up_com!G55),0)</f>
        <v>0.79485596296906058</v>
      </c>
      <c r="I55" s="103">
        <f>IFERROR((($C55*s_TR)/up_com!H55),0)</f>
        <v>49.657439495718265</v>
      </c>
      <c r="J55" s="103">
        <f>IFERROR((($C55*s_TR)/up_com!I55),0)</f>
        <v>2.4837899543378997E-5</v>
      </c>
      <c r="K55" s="103">
        <f>IFERROR((($C55*s_TR)/up_com!J55),0)</f>
        <v>2.4837899543378997E-5</v>
      </c>
      <c r="L55" s="103">
        <f>IFERROR((($C55*s_TR)/up_com!K55),0)</f>
        <v>2.4837899543378997E-5</v>
      </c>
      <c r="M55" s="103">
        <f>IFERROR((($C55*s_TR)/up_com!L55),0)</f>
        <v>2.4837899543378997E-5</v>
      </c>
      <c r="N55" s="103">
        <f>IFERROR((($C55*s_TR)/up_com!M55),0)</f>
        <v>2.4837899543378997E-5</v>
      </c>
      <c r="O55" s="103">
        <f>IFERROR((($C55*s_TR)/up_com!N55),0)</f>
        <v>2.2939465829953314E-5</v>
      </c>
      <c r="P55" s="103">
        <f>IFERROR((($C55*s_TR)/up_com!O55),0)</f>
        <v>2.3453715234537141E-5</v>
      </c>
      <c r="Q55" s="103">
        <f>IFERROR((($C55*s_TR)/up_com!P55),0)</f>
        <v>2.3083361025981868E-5</v>
      </c>
      <c r="R55" s="103">
        <f>IFERROR((($C55*s_TR)/up_com!Q55),0)</f>
        <v>2.3984018264840181E-5</v>
      </c>
      <c r="S55" s="103">
        <f>IFERROR((($C55*s_TR)/up_com!R55),0)</f>
        <v>2.2253048956707715E-5</v>
      </c>
      <c r="T55" s="103">
        <f>IFERROR(IF((($C55*s_TR)/up_com!C55)&lt;0.01,($C55*s_TR)/up_com!C55,1-EXP(-(($C55*s_TR)/up_com!C55))),".")</f>
        <v>0.52103671751554592</v>
      </c>
      <c r="U55" s="103">
        <f>IFERROR(IF((($C55*s_TR)/up_com!D55)&lt;0.01,($C55*s_TR)/up_com!D55,1-EXP(-(($C55*s_TR)/up_com!D55))),".")</f>
        <v>1</v>
      </c>
      <c r="V55" s="103">
        <f>IFERROR(IF((($C55*s_TR)/up_com!E55)&lt;0.01,($C55*s_TR)/up_com!E55,1-EXP(-(($C55*s_TR)/up_com!E55))),".")</f>
        <v>5.7029427711892011E-2</v>
      </c>
      <c r="W55" s="103">
        <f>IFERROR(IF((($C55*s_TR)/up_com!F55)&lt;0.01,($C55*s_TR)/up_com!F55,1-EXP(-(($C55*s_TR)/up_com!F55))),".")</f>
        <v>4.4206218184538706E-6</v>
      </c>
      <c r="X55" s="103">
        <f>IFERROR(IF((($C55*s_TR)/up_com!G55)&lt;0.01,($C55*s_TR)/up_com!G55,1-EXP(-(($C55*s_TR)/up_com!G55))),".")</f>
        <v>0.54835371597247407</v>
      </c>
      <c r="Y55" s="103">
        <f>IFERROR(IF((($C55*s_TR)/up_com!H55)&lt;0.01,($C55*s_TR)/up_com!H55,1-EXP(-(($C55*s_TR)/up_com!H55))),".")</f>
        <v>1</v>
      </c>
      <c r="Z55" s="103">
        <f>IFERROR(IF((($C55*s_TR)/up_com!I55)&lt;0.01,($C55*s_TR)/up_com!I55,1-EXP(-(($C55*s_TR)/up_com!I55))),".")</f>
        <v>2.4837899543378997E-5</v>
      </c>
      <c r="AA55" s="103">
        <f>IFERROR(IF((($C55*s_TR)/up_com!J55)&lt;0.01,($C55*s_TR)/up_com!J55,1-EXP(-(($C55*s_TR)/up_com!J55))),".")</f>
        <v>2.4837899543378997E-5</v>
      </c>
      <c r="AB55" s="103">
        <f>IFERROR(IF((($C55*s_TR)/up_com!K55)&lt;0.01,($C55*s_TR)/up_com!K55,1-EXP(-(($C55*s_TR)/up_com!K55))),".")</f>
        <v>2.4837899543378997E-5</v>
      </c>
      <c r="AC55" s="103">
        <f>IFERROR(IF((($C55*s_TR)/up_com!L55)&lt;0.01,($C55*s_TR)/up_com!L55,1-EXP(-(($C55*s_TR)/up_com!L55))),".")</f>
        <v>2.4837899543378997E-5</v>
      </c>
      <c r="AD55" s="103">
        <f>IFERROR(IF((($C55*s_TR)/up_com!M55)&lt;0.01,($C55*s_TR)/up_com!M55,1-EXP(-(($C55*s_TR)/up_com!M55))),".")</f>
        <v>2.4837899543378997E-5</v>
      </c>
      <c r="AE55" s="103">
        <f>IFERROR(IF((($C55*s_TR)/up_com!N55)&lt;0.01,($C55*s_TR)/up_com!N55,1-EXP(-(($C55*s_TR)/up_com!N55))),".")</f>
        <v>2.2939465829953314E-5</v>
      </c>
      <c r="AF55" s="103">
        <f>IFERROR(IF((($C55*s_TR)/up_com!O55)&lt;0.01,($C55*s_TR)/up_com!O55,1-EXP(-(($C55*s_TR)/up_com!O55))),".")</f>
        <v>2.3453715234537141E-5</v>
      </c>
      <c r="AG55" s="103">
        <f>IFERROR(IF((($C55*s_TR)/up_com!P55)&lt;0.01,($C55*s_TR)/up_com!P55,1-EXP(-(($C55*s_TR)/up_com!P55))),".")</f>
        <v>2.3083361025981868E-5</v>
      </c>
      <c r="AH55" s="103">
        <f>IFERROR(IF((($C55*s_TR)/up_com!Q55)&lt;0.01,($C55*s_TR)/up_com!Q55,1-EXP(-(($C55*s_TR)/up_com!Q55))),".")</f>
        <v>2.3984018264840181E-5</v>
      </c>
      <c r="AI55" s="103">
        <f>IFERROR(IF((($C55*s_TR)/up_com!R55)&lt;0.01,($C55*s_TR)/up_com!R55,1-EXP(-(($C55*s_TR)/up_com!R55))),".")</f>
        <v>2.2253048956707715E-5</v>
      </c>
    </row>
    <row r="56" spans="1:35">
      <c r="A56" s="101" t="s">
        <v>325</v>
      </c>
      <c r="B56" s="106">
        <v>0.99979000004200003</v>
      </c>
      <c r="C56" s="89">
        <v>5</v>
      </c>
      <c r="D56" s="103">
        <f>IFERROR((($C56*s_TR)/up_com!C56),0)</f>
        <v>3679883.7574001192</v>
      </c>
      <c r="E56" s="103">
        <f>IFERROR((($C56*s_TR)/up_com!D56),0)</f>
        <v>244555151.32168135</v>
      </c>
      <c r="F56" s="103">
        <f>IFERROR((($C56*s_TR)/up_com!E56),0)</f>
        <v>293539.3603835465</v>
      </c>
      <c r="G56" s="103">
        <f>IFERROR((($C56*s_TR)/up_com!F56),0)</f>
        <v>21.92718087512171</v>
      </c>
      <c r="H56" s="103">
        <f>IFERROR((($C56*s_TR)/up_com!G56),0)</f>
        <v>3973445.0449645412</v>
      </c>
      <c r="I56" s="103">
        <f>IFERROR((($C56*s_TR)/up_com!H56),0)</f>
        <v>248235057.0062623</v>
      </c>
      <c r="J56" s="103">
        <f>IFERROR((($C56*s_TR)/up_com!I56),0)</f>
        <v>122.02916301882489</v>
      </c>
      <c r="K56" s="103">
        <f>IFERROR((($C56*s_TR)/up_com!J56),0)</f>
        <v>122.02916301882489</v>
      </c>
      <c r="L56" s="103">
        <f>IFERROR((($C56*s_TR)/up_com!K56),0)</f>
        <v>122.02916301882489</v>
      </c>
      <c r="M56" s="103">
        <f>IFERROR((($C56*s_TR)/up_com!L56),0)</f>
        <v>122.02916301882489</v>
      </c>
      <c r="N56" s="103">
        <f>IFERROR((($C56*s_TR)/up_com!M56),0)</f>
        <v>122.02916301882489</v>
      </c>
      <c r="O56" s="103">
        <f>IFERROR((($C56*s_TR)/up_com!N56),0)</f>
        <v>117.13163689707331</v>
      </c>
      <c r="P56" s="103">
        <f>IFERROR((($C56*s_TR)/up_com!O56),0)</f>
        <v>117.55167245027128</v>
      </c>
      <c r="Q56" s="103">
        <f>IFERROR((($C56*s_TR)/up_com!P56),0)</f>
        <v>116.87509956230269</v>
      </c>
      <c r="R56" s="103">
        <f>IFERROR((($C56*s_TR)/up_com!Q56),0)</f>
        <v>118.56971715363642</v>
      </c>
      <c r="S56" s="103">
        <f>IFERROR((($C56*s_TR)/up_com!R56),0)</f>
        <v>110.37963651623325</v>
      </c>
      <c r="T56" s="103">
        <f>IFERROR(IF((($C56*s_TR)/up_com!C56)&lt;0.01,($C56*s_TR)/up_com!C56,1-EXP(-(($C56*s_TR)/up_com!C56))),".")</f>
        <v>1</v>
      </c>
      <c r="U56" s="103">
        <f>IFERROR(IF((($C56*s_TR)/up_com!D56)&lt;0.01,($C56*s_TR)/up_com!D56,1-EXP(-(($C56*s_TR)/up_com!D56))),".")</f>
        <v>1</v>
      </c>
      <c r="V56" s="103">
        <f>IFERROR(IF((($C56*s_TR)/up_com!E56)&lt;0.01,($C56*s_TR)/up_com!E56,1-EXP(-(($C56*s_TR)/up_com!E56))),".")</f>
        <v>1</v>
      </c>
      <c r="W56" s="103">
        <f>IFERROR(IF((($C56*s_TR)/up_com!F56)&lt;0.01,($C56*s_TR)/up_com!F56,1-EXP(-(($C56*s_TR)/up_com!F56))),".")</f>
        <v>0.99999999969998266</v>
      </c>
      <c r="X56" s="103">
        <f>IFERROR(IF((($C56*s_TR)/up_com!G56)&lt;0.01,($C56*s_TR)/up_com!G56,1-EXP(-(($C56*s_TR)/up_com!G56))),".")</f>
        <v>1</v>
      </c>
      <c r="Y56" s="103">
        <f>IFERROR(IF((($C56*s_TR)/up_com!H56)&lt;0.01,($C56*s_TR)/up_com!H56,1-EXP(-(($C56*s_TR)/up_com!H56))),".")</f>
        <v>1</v>
      </c>
      <c r="Z56" s="103">
        <f>IFERROR(IF((($C56*s_TR)/up_com!I56)&lt;0.01,($C56*s_TR)/up_com!I56,1-EXP(-(($C56*s_TR)/up_com!I56))),".")</f>
        <v>1</v>
      </c>
      <c r="AA56" s="103">
        <f>IFERROR(IF((($C56*s_TR)/up_com!J56)&lt;0.01,($C56*s_TR)/up_com!J56,1-EXP(-(($C56*s_TR)/up_com!J56))),".")</f>
        <v>1</v>
      </c>
      <c r="AB56" s="103">
        <f>IFERROR(IF((($C56*s_TR)/up_com!K56)&lt;0.01,($C56*s_TR)/up_com!K56,1-EXP(-(($C56*s_TR)/up_com!K56))),".")</f>
        <v>1</v>
      </c>
      <c r="AC56" s="103">
        <f>IFERROR(IF((($C56*s_TR)/up_com!L56)&lt;0.01,($C56*s_TR)/up_com!L56,1-EXP(-(($C56*s_TR)/up_com!L56))),".")</f>
        <v>1</v>
      </c>
      <c r="AD56" s="103">
        <f>IFERROR(IF((($C56*s_TR)/up_com!M56)&lt;0.01,($C56*s_TR)/up_com!M56,1-EXP(-(($C56*s_TR)/up_com!M56))),".")</f>
        <v>1</v>
      </c>
      <c r="AE56" s="103">
        <f>IFERROR(IF((($C56*s_TR)/up_com!N56)&lt;0.01,($C56*s_TR)/up_com!N56,1-EXP(-(($C56*s_TR)/up_com!N56))),".")</f>
        <v>1</v>
      </c>
      <c r="AF56" s="103">
        <f>IFERROR(IF((($C56*s_TR)/up_com!O56)&lt;0.01,($C56*s_TR)/up_com!O56,1-EXP(-(($C56*s_TR)/up_com!O56))),".")</f>
        <v>1</v>
      </c>
      <c r="AG56" s="103">
        <f>IFERROR(IF((($C56*s_TR)/up_com!P56)&lt;0.01,($C56*s_TR)/up_com!P56,1-EXP(-(($C56*s_TR)/up_com!P56))),".")</f>
        <v>1</v>
      </c>
      <c r="AH56" s="103">
        <f>IFERROR(IF((($C56*s_TR)/up_com!Q56)&lt;0.01,($C56*s_TR)/up_com!Q56,1-EXP(-(($C56*s_TR)/up_com!Q56))),".")</f>
        <v>1</v>
      </c>
      <c r="AI56" s="103">
        <f>IFERROR(IF((($C56*s_TR)/up_com!R56)&lt;0.01,($C56*s_TR)/up_com!R56,1-EXP(-(($C56*s_TR)/up_com!R56))),".")</f>
        <v>1</v>
      </c>
    </row>
    <row r="57" spans="1:35">
      <c r="A57" s="101" t="s">
        <v>326</v>
      </c>
      <c r="B57" s="106">
        <v>2.0999995799999999E-4</v>
      </c>
      <c r="C57" s="89">
        <v>5</v>
      </c>
      <c r="D57" s="103">
        <f>IFERROR((($C57*s_TR)/up_com!C57),0)</f>
        <v>772.93775139423656</v>
      </c>
      <c r="E57" s="103">
        <f>IFERROR((($C57*s_TR)/up_com!D57),0)</f>
        <v>51367.358649395661</v>
      </c>
      <c r="F57" s="103">
        <f>IFERROR((($C57*s_TR)/up_com!E57),0)</f>
        <v>61.656201151543875</v>
      </c>
      <c r="G57" s="103">
        <f>IFERROR((($C57*s_TR)/up_com!F57),0)</f>
        <v>4.5732376094432614E-3</v>
      </c>
      <c r="H57" s="103">
        <f>IFERROR((($C57*s_TR)/up_com!G57),0)</f>
        <v>834.59852578338985</v>
      </c>
      <c r="I57" s="103">
        <f>IFERROR((($C57*s_TR)/up_com!H57),0)</f>
        <v>52140.300974027501</v>
      </c>
      <c r="J57" s="103">
        <f>IFERROR((($C57*s_TR)/up_com!I57),0)</f>
        <v>0</v>
      </c>
      <c r="K57" s="103">
        <f>IFERROR((($C57*s_TR)/up_com!J57),0)</f>
        <v>0</v>
      </c>
      <c r="L57" s="103">
        <f>IFERROR((($C57*s_TR)/up_com!K57),0)</f>
        <v>0</v>
      </c>
      <c r="M57" s="103">
        <f>IFERROR((($C57*s_TR)/up_com!L57),0)</f>
        <v>0</v>
      </c>
      <c r="N57" s="103">
        <f>IFERROR((($C57*s_TR)/up_com!M57),0)</f>
        <v>0</v>
      </c>
      <c r="O57" s="103">
        <f>IFERROR((($C57*s_TR)/up_com!N57),0)</f>
        <v>2.4747097263435169E-2</v>
      </c>
      <c r="P57" s="103">
        <f>IFERROR((($C57*s_TR)/up_com!O57),0)</f>
        <v>2.4803331537366066E-2</v>
      </c>
      <c r="Q57" s="103">
        <f>IFERROR((($C57*s_TR)/up_com!P57),0)</f>
        <v>2.48691341285221E-2</v>
      </c>
      <c r="R57" s="103">
        <f>IFERROR((($C57*s_TR)/up_com!Q57),0)</f>
        <v>2.4627022314399314E-2</v>
      </c>
      <c r="S57" s="103">
        <f>IFERROR((($C57*s_TR)/up_com!R57),0)</f>
        <v>2.3021304375951297E-2</v>
      </c>
      <c r="T57" s="103">
        <f>IFERROR(IF((($C57*s_TR)/up_com!C57)&lt;0.01,($C57*s_TR)/up_com!C57,1-EXP(-(($C57*s_TR)/up_com!C57))),".")</f>
        <v>1</v>
      </c>
      <c r="U57" s="103">
        <f>IFERROR(IF((($C57*s_TR)/up_com!D57)&lt;0.01,($C57*s_TR)/up_com!D57,1-EXP(-(($C57*s_TR)/up_com!D57))),".")</f>
        <v>1</v>
      </c>
      <c r="V57" s="103">
        <f>IFERROR(IF((($C57*s_TR)/up_com!E57)&lt;0.01,($C57*s_TR)/up_com!E57,1-EXP(-(($C57*s_TR)/up_com!E57))),".")</f>
        <v>1</v>
      </c>
      <c r="W57" s="103">
        <f>IFERROR(IF((($C57*s_TR)/up_com!F57)&lt;0.01,($C57*s_TR)/up_com!F57,1-EXP(-(($C57*s_TR)/up_com!F57))),".")</f>
        <v>4.5732376094432614E-3</v>
      </c>
      <c r="X57" s="103">
        <f>IFERROR(IF((($C57*s_TR)/up_com!G57)&lt;0.01,($C57*s_TR)/up_com!G57,1-EXP(-(($C57*s_TR)/up_com!G57))),".")</f>
        <v>1</v>
      </c>
      <c r="Y57" s="103">
        <f>IFERROR(IF((($C57*s_TR)/up_com!H57)&lt;0.01,($C57*s_TR)/up_com!H57,1-EXP(-(($C57*s_TR)/up_com!H57))),".")</f>
        <v>1</v>
      </c>
      <c r="Z57" s="103" t="str">
        <f>IFERROR(IF((($C57*s_TR)/up_com!I57)&lt;0.01,($C57*s_TR)/up_com!I57,1-EXP(-(($C57*s_TR)/up_com!I57))),".")</f>
        <v>.</v>
      </c>
      <c r="AA57" s="103" t="str">
        <f>IFERROR(IF((($C57*s_TR)/up_com!J57)&lt;0.01,($C57*s_TR)/up_com!J57,1-EXP(-(($C57*s_TR)/up_com!J57))),".")</f>
        <v>.</v>
      </c>
      <c r="AB57" s="103" t="str">
        <f>IFERROR(IF((($C57*s_TR)/up_com!K57)&lt;0.01,($C57*s_TR)/up_com!K57,1-EXP(-(($C57*s_TR)/up_com!K57))),".")</f>
        <v>.</v>
      </c>
      <c r="AC57" s="103" t="str">
        <f>IFERROR(IF((($C57*s_TR)/up_com!L57)&lt;0.01,($C57*s_TR)/up_com!L57,1-EXP(-(($C57*s_TR)/up_com!L57))),".")</f>
        <v>.</v>
      </c>
      <c r="AD57" s="103" t="str">
        <f>IFERROR(IF((($C57*s_TR)/up_com!M57)&lt;0.01,($C57*s_TR)/up_com!M57,1-EXP(-(($C57*s_TR)/up_com!M57))),".")</f>
        <v>.</v>
      </c>
      <c r="AE57" s="103">
        <f>IFERROR(IF((($C57*s_TR)/up_com!N57)&lt;0.01,($C57*s_TR)/up_com!N57,1-EXP(-(($C57*s_TR)/up_com!N57))),".")</f>
        <v>2.4443398232976365E-2</v>
      </c>
      <c r="AF57" s="103">
        <f>IFERROR(IF((($C57*s_TR)/up_com!O57)&lt;0.01,($C57*s_TR)/up_com!O57,1-EXP(-(($C57*s_TR)/up_com!O57))),".")</f>
        <v>2.4498256407685992E-2</v>
      </c>
      <c r="AG57" s="103">
        <f>IFERROR(IF((($C57*s_TR)/up_com!P57)&lt;0.01,($C57*s_TR)/up_com!P57,1-EXP(-(($C57*s_TR)/up_com!P57))),".")</f>
        <v>2.4562444838185926E-2</v>
      </c>
      <c r="AH57" s="103">
        <f>IFERROR(IF((($C57*s_TR)/up_com!Q57)&lt;0.01,($C57*s_TR)/up_com!Q57,1-EXP(-(($C57*s_TR)/up_com!Q57))),".")</f>
        <v>2.4326251290671785E-2</v>
      </c>
      <c r="AI57" s="103">
        <f>IFERROR(IF((($C57*s_TR)/up_com!R57)&lt;0.01,($C57*s_TR)/up_com!R57,1-EXP(-(($C57*s_TR)/up_com!R57))),".")</f>
        <v>2.27583359723037E-2</v>
      </c>
    </row>
    <row r="58" spans="1:35">
      <c r="A58" s="101" t="s">
        <v>327</v>
      </c>
      <c r="B58" s="106">
        <v>1</v>
      </c>
      <c r="C58" s="89">
        <v>5</v>
      </c>
      <c r="D58" s="103">
        <f>IFERROR((($C58*s_TR)/up_com!C58),0)</f>
        <v>3680656.695151513</v>
      </c>
      <c r="E58" s="103">
        <f>IFERROR((($C58*s_TR)/up_com!D58),0)</f>
        <v>244606518.68033072</v>
      </c>
      <c r="F58" s="103">
        <f>IFERROR((($C58*s_TR)/up_com!E58),0)</f>
        <v>293601.01658469799</v>
      </c>
      <c r="G58" s="103">
        <f>IFERROR((($C58*s_TR)/up_com!F58),0)</f>
        <v>24.944937404132563</v>
      </c>
      <c r="H58" s="103">
        <f>IFERROR((($C58*s_TR)/up_com!G58),0)</f>
        <v>3974282.6566736144</v>
      </c>
      <c r="I58" s="103">
        <f>IFERROR((($C58*s_TR)/up_com!H58),0)</f>
        <v>248287200.32041964</v>
      </c>
      <c r="J58" s="103">
        <f>IFERROR((($C58*s_TR)/up_com!I58),0)</f>
        <v>150.5593607305936</v>
      </c>
      <c r="K58" s="103">
        <f>IFERROR((($C58*s_TR)/up_com!J58),0)</f>
        <v>150.5593607305936</v>
      </c>
      <c r="L58" s="103">
        <f>IFERROR((($C58*s_TR)/up_com!K58),0)</f>
        <v>150.5593607305936</v>
      </c>
      <c r="M58" s="103">
        <f>IFERROR((($C58*s_TR)/up_com!L58),0)</f>
        <v>150.5593607305936</v>
      </c>
      <c r="N58" s="103">
        <f>IFERROR((($C58*s_TR)/up_com!M58),0)</f>
        <v>150.5593607305936</v>
      </c>
      <c r="O58" s="103">
        <f>IFERROR((($C58*s_TR)/up_com!N58),0)</f>
        <v>118.84377038486619</v>
      </c>
      <c r="P58" s="103">
        <f>IFERROR((($C58*s_TR)/up_com!O58),0)</f>
        <v>122.33826122338257</v>
      </c>
      <c r="Q58" s="103">
        <f>IFERROR((($C58*s_TR)/up_com!P58),0)</f>
        <v>119.20739232383063</v>
      </c>
      <c r="R58" s="103">
        <f>IFERROR((($C58*s_TR)/up_com!Q58),0)</f>
        <v>118.5946220192795</v>
      </c>
      <c r="S58" s="103">
        <f>IFERROR((($C58*s_TR)/up_com!R58),0)</f>
        <v>125.57077625570774</v>
      </c>
      <c r="T58" s="103">
        <f>IFERROR(IF((($C58*s_TR)/up_com!C58)&lt;0.01,($C58*s_TR)/up_com!C58,1-EXP(-(($C58*s_TR)/up_com!C58))),".")</f>
        <v>1</v>
      </c>
      <c r="U58" s="103">
        <f>IFERROR(IF((($C58*s_TR)/up_com!D58)&lt;0.01,($C58*s_TR)/up_com!D58,1-EXP(-(($C58*s_TR)/up_com!D58))),".")</f>
        <v>1</v>
      </c>
      <c r="V58" s="103">
        <f>IFERROR(IF((($C58*s_TR)/up_com!E58)&lt;0.01,($C58*s_TR)/up_com!E58,1-EXP(-(($C58*s_TR)/up_com!E58))),".")</f>
        <v>1</v>
      </c>
      <c r="W58" s="103">
        <f>IFERROR(IF((($C58*s_TR)/up_com!F58)&lt;0.01,($C58*s_TR)/up_com!F58,1-EXP(-(($C58*s_TR)/up_com!F58))),".")</f>
        <v>0.99999999998532596</v>
      </c>
      <c r="X58" s="103">
        <f>IFERROR(IF((($C58*s_TR)/up_com!G58)&lt;0.01,($C58*s_TR)/up_com!G58,1-EXP(-(($C58*s_TR)/up_com!G58))),".")</f>
        <v>1</v>
      </c>
      <c r="Y58" s="103">
        <f>IFERROR(IF((($C58*s_TR)/up_com!H58)&lt;0.01,($C58*s_TR)/up_com!H58,1-EXP(-(($C58*s_TR)/up_com!H58))),".")</f>
        <v>1</v>
      </c>
      <c r="Z58" s="103">
        <f>IFERROR(IF((($C58*s_TR)/up_com!I58)&lt;0.01,($C58*s_TR)/up_com!I58,1-EXP(-(($C58*s_TR)/up_com!I58))),".")</f>
        <v>1</v>
      </c>
      <c r="AA58" s="103">
        <f>IFERROR(IF((($C58*s_TR)/up_com!J58)&lt;0.01,($C58*s_TR)/up_com!J58,1-EXP(-(($C58*s_TR)/up_com!J58))),".")</f>
        <v>1</v>
      </c>
      <c r="AB58" s="103">
        <f>IFERROR(IF((($C58*s_TR)/up_com!K58)&lt;0.01,($C58*s_TR)/up_com!K58,1-EXP(-(($C58*s_TR)/up_com!K58))),".")</f>
        <v>1</v>
      </c>
      <c r="AC58" s="103">
        <f>IFERROR(IF((($C58*s_TR)/up_com!L58)&lt;0.01,($C58*s_TR)/up_com!L58,1-EXP(-(($C58*s_TR)/up_com!L58))),".")</f>
        <v>1</v>
      </c>
      <c r="AD58" s="103">
        <f>IFERROR(IF((($C58*s_TR)/up_com!M58)&lt;0.01,($C58*s_TR)/up_com!M58,1-EXP(-(($C58*s_TR)/up_com!M58))),".")</f>
        <v>1</v>
      </c>
      <c r="AE58" s="103">
        <f>IFERROR(IF((($C58*s_TR)/up_com!N58)&lt;0.01,($C58*s_TR)/up_com!N58,1-EXP(-(($C58*s_TR)/up_com!N58))),".")</f>
        <v>1</v>
      </c>
      <c r="AF58" s="103">
        <f>IFERROR(IF((($C58*s_TR)/up_com!O58)&lt;0.01,($C58*s_TR)/up_com!O58,1-EXP(-(($C58*s_TR)/up_com!O58))),".")</f>
        <v>1</v>
      </c>
      <c r="AG58" s="103">
        <f>IFERROR(IF((($C58*s_TR)/up_com!P58)&lt;0.01,($C58*s_TR)/up_com!P58,1-EXP(-(($C58*s_TR)/up_com!P58))),".")</f>
        <v>1</v>
      </c>
      <c r="AH58" s="103">
        <f>IFERROR(IF((($C58*s_TR)/up_com!Q58)&lt;0.01,($C58*s_TR)/up_com!Q58,1-EXP(-(($C58*s_TR)/up_com!Q58))),".")</f>
        <v>1</v>
      </c>
      <c r="AI58" s="103">
        <f>IFERROR(IF((($C58*s_TR)/up_com!R58)&lt;0.01,($C58*s_TR)/up_com!R58,1-EXP(-(($C58*s_TR)/up_com!R58))),".")</f>
        <v>1</v>
      </c>
    </row>
    <row r="59" spans="1:35">
      <c r="A59" s="101" t="s">
        <v>328</v>
      </c>
      <c r="B59" s="106">
        <v>1</v>
      </c>
      <c r="C59" s="89">
        <v>5</v>
      </c>
      <c r="D59" s="103">
        <f>IFERROR((($C59*s_TR)/up_com!C59),0)</f>
        <v>3680656.695151513</v>
      </c>
      <c r="E59" s="103">
        <f>IFERROR((($C59*s_TR)/up_com!D59),0)</f>
        <v>244606518.68033072</v>
      </c>
      <c r="F59" s="103">
        <f>IFERROR((($C59*s_TR)/up_com!E59),0)</f>
        <v>293601.01658469799</v>
      </c>
      <c r="G59" s="103">
        <f>IFERROR((($C59*s_TR)/up_com!F59),0)</f>
        <v>22.69928610497708</v>
      </c>
      <c r="H59" s="103">
        <f>IFERROR((($C59*s_TR)/up_com!G59),0)</f>
        <v>3974280.4110223162</v>
      </c>
      <c r="I59" s="103">
        <f>IFERROR((($C59*s_TR)/up_com!H59),0)</f>
        <v>248287198.07476833</v>
      </c>
      <c r="J59" s="103">
        <f>IFERROR((($C59*s_TR)/up_com!I59),0)</f>
        <v>134.61187214611871</v>
      </c>
      <c r="K59" s="103">
        <f>IFERROR((($C59*s_TR)/up_com!J59),0)</f>
        <v>134.61187214611871</v>
      </c>
      <c r="L59" s="103">
        <f>IFERROR((($C59*s_TR)/up_com!K59),0)</f>
        <v>134.61187214611871</v>
      </c>
      <c r="M59" s="103">
        <f>IFERROR((($C59*s_TR)/up_com!L59),0)</f>
        <v>134.61187214611871</v>
      </c>
      <c r="N59" s="103">
        <f>IFERROR((($C59*s_TR)/up_com!M59),0)</f>
        <v>134.61187214611871</v>
      </c>
      <c r="O59" s="103">
        <f>IFERROR((($C59*s_TR)/up_com!N59),0)</f>
        <v>108.88098953817702</v>
      </c>
      <c r="P59" s="103">
        <f>IFERROR((($C59*s_TR)/up_com!O59),0)</f>
        <v>114.06810972846731</v>
      </c>
      <c r="Q59" s="103">
        <f>IFERROR((($C59*s_TR)/up_com!P59),0)</f>
        <v>116.77282377919319</v>
      </c>
      <c r="R59" s="103">
        <f>IFERROR((($C59*s_TR)/up_com!Q59),0)</f>
        <v>109.78634646823389</v>
      </c>
      <c r="S59" s="103">
        <f>IFERROR((($C59*s_TR)/up_com!R59),0)</f>
        <v>114.26635114266352</v>
      </c>
      <c r="T59" s="103">
        <f>IFERROR(IF((($C59*s_TR)/up_com!C59)&lt;0.01,($C59*s_TR)/up_com!C59,1-EXP(-(($C59*s_TR)/up_com!C59))),".")</f>
        <v>1</v>
      </c>
      <c r="U59" s="103">
        <f>IFERROR(IF((($C59*s_TR)/up_com!D59)&lt;0.01,($C59*s_TR)/up_com!D59,1-EXP(-(($C59*s_TR)/up_com!D59))),".")</f>
        <v>1</v>
      </c>
      <c r="V59" s="103">
        <f>IFERROR(IF((($C59*s_TR)/up_com!E59)&lt;0.01,($C59*s_TR)/up_com!E59,1-EXP(-(($C59*s_TR)/up_com!E59))),".")</f>
        <v>1</v>
      </c>
      <c r="W59" s="103">
        <f>IFERROR(IF((($C59*s_TR)/up_com!F59)&lt;0.01,($C59*s_TR)/up_com!F59,1-EXP(-(($C59*s_TR)/up_com!F59))),".")</f>
        <v>0.99999999986138022</v>
      </c>
      <c r="X59" s="103">
        <f>IFERROR(IF((($C59*s_TR)/up_com!G59)&lt;0.01,($C59*s_TR)/up_com!G59,1-EXP(-(($C59*s_TR)/up_com!G59))),".")</f>
        <v>1</v>
      </c>
      <c r="Y59" s="103">
        <f>IFERROR(IF((($C59*s_TR)/up_com!H59)&lt;0.01,($C59*s_TR)/up_com!H59,1-EXP(-(($C59*s_TR)/up_com!H59))),".")</f>
        <v>1</v>
      </c>
      <c r="Z59" s="103">
        <f>IFERROR(IF((($C59*s_TR)/up_com!I59)&lt;0.01,($C59*s_TR)/up_com!I59,1-EXP(-(($C59*s_TR)/up_com!I59))),".")</f>
        <v>1</v>
      </c>
      <c r="AA59" s="103">
        <f>IFERROR(IF((($C59*s_TR)/up_com!J59)&lt;0.01,($C59*s_TR)/up_com!J59,1-EXP(-(($C59*s_TR)/up_com!J59))),".")</f>
        <v>1</v>
      </c>
      <c r="AB59" s="103">
        <f>IFERROR(IF((($C59*s_TR)/up_com!K59)&lt;0.01,($C59*s_TR)/up_com!K59,1-EXP(-(($C59*s_TR)/up_com!K59))),".")</f>
        <v>1</v>
      </c>
      <c r="AC59" s="103">
        <f>IFERROR(IF((($C59*s_TR)/up_com!L59)&lt;0.01,($C59*s_TR)/up_com!L59,1-EXP(-(($C59*s_TR)/up_com!L59))),".")</f>
        <v>1</v>
      </c>
      <c r="AD59" s="103">
        <f>IFERROR(IF((($C59*s_TR)/up_com!M59)&lt;0.01,($C59*s_TR)/up_com!M59,1-EXP(-(($C59*s_TR)/up_com!M59))),".")</f>
        <v>1</v>
      </c>
      <c r="AE59" s="103">
        <f>IFERROR(IF((($C59*s_TR)/up_com!N59)&lt;0.01,($C59*s_TR)/up_com!N59,1-EXP(-(($C59*s_TR)/up_com!N59))),".")</f>
        <v>1</v>
      </c>
      <c r="AF59" s="103">
        <f>IFERROR(IF((($C59*s_TR)/up_com!O59)&lt;0.01,($C59*s_TR)/up_com!O59,1-EXP(-(($C59*s_TR)/up_com!O59))),".")</f>
        <v>1</v>
      </c>
      <c r="AG59" s="103">
        <f>IFERROR(IF((($C59*s_TR)/up_com!P59)&lt;0.01,($C59*s_TR)/up_com!P59,1-EXP(-(($C59*s_TR)/up_com!P59))),".")</f>
        <v>1</v>
      </c>
      <c r="AH59" s="103">
        <f>IFERROR(IF((($C59*s_TR)/up_com!Q59)&lt;0.01,($C59*s_TR)/up_com!Q59,1-EXP(-(($C59*s_TR)/up_com!Q59))),".")</f>
        <v>1</v>
      </c>
      <c r="AI59" s="103">
        <f>IFERROR(IF((($C59*s_TR)/up_com!R59)&lt;0.01,($C59*s_TR)/up_com!R59,1-EXP(-(($C59*s_TR)/up_com!R59))),".")</f>
        <v>1</v>
      </c>
    </row>
    <row r="60" spans="1:35">
      <c r="A60" s="101" t="s">
        <v>329</v>
      </c>
      <c r="B60" s="107">
        <v>1.9000000000000001E-8</v>
      </c>
      <c r="C60" s="89">
        <v>5</v>
      </c>
      <c r="D60" s="103">
        <f>IFERROR((($C60*s_TR)/up_com!C60),0)</f>
        <v>6.9932477207878749E-2</v>
      </c>
      <c r="E60" s="103">
        <f>IFERROR((($C60*s_TR)/up_com!D60),0)</f>
        <v>4.6475238549262841</v>
      </c>
      <c r="F60" s="103">
        <f>IFERROR((($C60*s_TR)/up_com!E60),0)</f>
        <v>5.5784193151092627E-3</v>
      </c>
      <c r="G60" s="103">
        <f>IFERROR((($C60*s_TR)/up_com!F60),0)</f>
        <v>4.274307372376824E-7</v>
      </c>
      <c r="H60" s="103">
        <f>IFERROR((($C60*s_TR)/up_com!G60),0)</f>
        <v>7.5511323953725257E-2</v>
      </c>
      <c r="I60" s="103">
        <f>IFERROR((($C60*s_TR)/up_com!H60),0)</f>
        <v>4.7174567595648993</v>
      </c>
      <c r="J60" s="103">
        <f>IFERROR((($C60*s_TR)/up_com!I60),0)</f>
        <v>0</v>
      </c>
      <c r="K60" s="103">
        <f>IFERROR((($C60*s_TR)/up_com!J60),0)</f>
        <v>0</v>
      </c>
      <c r="L60" s="103">
        <f>IFERROR((($C60*s_TR)/up_com!K60),0)</f>
        <v>0</v>
      </c>
      <c r="M60" s="103">
        <f>IFERROR((($C60*s_TR)/up_com!L60),0)</f>
        <v>0</v>
      </c>
      <c r="N60" s="103">
        <f>IFERROR((($C60*s_TR)/up_com!M60),0)</f>
        <v>0</v>
      </c>
      <c r="O60" s="103">
        <f>IFERROR((($C60*s_TR)/up_com!N60),0)</f>
        <v>2.1323738902107546E-6</v>
      </c>
      <c r="P60" s="103">
        <f>IFERROR((($C60*s_TR)/up_com!O60),0)</f>
        <v>2.2010587339958805E-6</v>
      </c>
      <c r="Q60" s="103">
        <f>IFERROR((($C60*s_TR)/up_com!P60),0)</f>
        <v>2.215150165200283E-6</v>
      </c>
      <c r="R60" s="103">
        <f>IFERROR((($C60*s_TR)/up_com!Q60),0)</f>
        <v>2.1092250678313811E-6</v>
      </c>
      <c r="S60" s="103">
        <f>IFERROR((($C60*s_TR)/up_com!R60),0)</f>
        <v>2.15165139927725E-6</v>
      </c>
      <c r="T60" s="103">
        <f>IFERROR(IF((($C60*s_TR)/up_com!C60)&lt;0.01,($C60*s_TR)/up_com!C60,1-EXP(-(($C60*s_TR)/up_com!C60))),".")</f>
        <v>6.7543220134382964E-2</v>
      </c>
      <c r="U60" s="103">
        <f>IFERROR(IF((($C60*s_TR)/up_com!D60)&lt;0.01,($C60*s_TR)/up_com!D60,1-EXP(-(($C60*s_TR)/up_com!D60))),".")</f>
        <v>0.990414692819232</v>
      </c>
      <c r="V60" s="103">
        <f>IFERROR(IF((($C60*s_TR)/up_com!E60)&lt;0.01,($C60*s_TR)/up_com!E60,1-EXP(-(($C60*s_TR)/up_com!E60))),".")</f>
        <v>5.5784193151092627E-3</v>
      </c>
      <c r="W60" s="103">
        <f>IFERROR(IF((($C60*s_TR)/up_com!F60)&lt;0.01,($C60*s_TR)/up_com!F60,1-EXP(-(($C60*s_TR)/up_com!F60))),".")</f>
        <v>4.274307372376824E-7</v>
      </c>
      <c r="X60" s="103">
        <f>IFERROR(IF((($C60*s_TR)/up_com!G60)&lt;0.01,($C60*s_TR)/up_com!G60,1-EXP(-(($C60*s_TR)/up_com!G60))),".")</f>
        <v>7.2730769879306933E-2</v>
      </c>
      <c r="Y60" s="103">
        <f>IFERROR(IF((($C60*s_TR)/up_com!H60)&lt;0.01,($C60*s_TR)/up_com!H60,1-EXP(-(($C60*s_TR)/up_com!H60))),".")</f>
        <v>0.99106211915252418</v>
      </c>
      <c r="Z60" s="103" t="str">
        <f>IFERROR(IF((($C60*s_TR)/up_com!I60)&lt;0.01,($C60*s_TR)/up_com!I60,1-EXP(-(($C60*s_TR)/up_com!I60))),".")</f>
        <v>.</v>
      </c>
      <c r="AA60" s="103" t="str">
        <f>IFERROR(IF((($C60*s_TR)/up_com!J60)&lt;0.01,($C60*s_TR)/up_com!J60,1-EXP(-(($C60*s_TR)/up_com!J60))),".")</f>
        <v>.</v>
      </c>
      <c r="AB60" s="103" t="str">
        <f>IFERROR(IF((($C60*s_TR)/up_com!K60)&lt;0.01,($C60*s_TR)/up_com!K60,1-EXP(-(($C60*s_TR)/up_com!K60))),".")</f>
        <v>.</v>
      </c>
      <c r="AC60" s="103" t="str">
        <f>IFERROR(IF((($C60*s_TR)/up_com!L60)&lt;0.01,($C60*s_TR)/up_com!L60,1-EXP(-(($C60*s_TR)/up_com!L60))),".")</f>
        <v>.</v>
      </c>
      <c r="AD60" s="103" t="str">
        <f>IFERROR(IF((($C60*s_TR)/up_com!M60)&lt;0.01,($C60*s_TR)/up_com!M60,1-EXP(-(($C60*s_TR)/up_com!M60))),".")</f>
        <v>.</v>
      </c>
      <c r="AE60" s="103">
        <f>IFERROR(IF((($C60*s_TR)/up_com!N60)&lt;0.01,($C60*s_TR)/up_com!N60,1-EXP(-(($C60*s_TR)/up_com!N60))),".")</f>
        <v>2.1323738902107546E-6</v>
      </c>
      <c r="AF60" s="103">
        <f>IFERROR(IF((($C60*s_TR)/up_com!O60)&lt;0.01,($C60*s_TR)/up_com!O60,1-EXP(-(($C60*s_TR)/up_com!O60))),".")</f>
        <v>2.2010587339958805E-6</v>
      </c>
      <c r="AG60" s="103">
        <f>IFERROR(IF((($C60*s_TR)/up_com!P60)&lt;0.01,($C60*s_TR)/up_com!P60,1-EXP(-(($C60*s_TR)/up_com!P60))),".")</f>
        <v>2.215150165200283E-6</v>
      </c>
      <c r="AH60" s="103">
        <f>IFERROR(IF((($C60*s_TR)/up_com!Q60)&lt;0.01,($C60*s_TR)/up_com!Q60,1-EXP(-(($C60*s_TR)/up_com!Q60))),".")</f>
        <v>2.1092250678313811E-6</v>
      </c>
      <c r="AI60" s="103">
        <f>IFERROR(IF((($C60*s_TR)/up_com!R60)&lt;0.01,($C60*s_TR)/up_com!R60,1-EXP(-(($C60*s_TR)/up_com!R60))),".")</f>
        <v>2.15165139927725E-6</v>
      </c>
    </row>
    <row r="61" spans="1:35">
      <c r="A61" s="101" t="s">
        <v>330</v>
      </c>
      <c r="B61" s="106">
        <v>1</v>
      </c>
      <c r="C61" s="89">
        <v>5</v>
      </c>
      <c r="D61" s="103">
        <f>IFERROR((($C61*s_TR)/up_com!C61),0)</f>
        <v>3680656.695151513</v>
      </c>
      <c r="E61" s="103">
        <f>IFERROR((($C61*s_TR)/up_com!D61),0)</f>
        <v>244606518.68033072</v>
      </c>
      <c r="F61" s="103">
        <f>IFERROR((($C61*s_TR)/up_com!E61),0)</f>
        <v>293601.01658469799</v>
      </c>
      <c r="G61" s="103">
        <f>IFERROR((($C61*s_TR)/up_com!F61),0)</f>
        <v>21.985368559574457</v>
      </c>
      <c r="H61" s="103">
        <f>IFERROR((($C61*s_TR)/up_com!G61),0)</f>
        <v>3974279.6971047698</v>
      </c>
      <c r="I61" s="103">
        <f>IFERROR((($C61*s_TR)/up_com!H61),0)</f>
        <v>248287197.36085078</v>
      </c>
      <c r="J61" s="103">
        <f>IFERROR((($C61*s_TR)/up_com!I61),0)</f>
        <v>122.0547945205479</v>
      </c>
      <c r="K61" s="103">
        <f>IFERROR((($C61*s_TR)/up_com!J61),0)</f>
        <v>122.0547945205479</v>
      </c>
      <c r="L61" s="103">
        <f>IFERROR((($C61*s_TR)/up_com!K61),0)</f>
        <v>122.0547945205479</v>
      </c>
      <c r="M61" s="103">
        <f>IFERROR((($C61*s_TR)/up_com!L61),0)</f>
        <v>122.0547945205479</v>
      </c>
      <c r="N61" s="103">
        <f>IFERROR((($C61*s_TR)/up_com!M61),0)</f>
        <v>122.0547945205479</v>
      </c>
      <c r="O61" s="103">
        <f>IFERROR((($C61*s_TR)/up_com!N61),0)</f>
        <v>117.54973548166474</v>
      </c>
      <c r="P61" s="103">
        <f>IFERROR((($C61*s_TR)/up_com!O61),0)</f>
        <v>117.5768806850526</v>
      </c>
      <c r="Q61" s="103">
        <f>IFERROR((($C61*s_TR)/up_com!P61),0)</f>
        <v>116.79727223784167</v>
      </c>
      <c r="R61" s="103">
        <f>IFERROR((($C61*s_TR)/up_com!Q61),0)</f>
        <v>118.62219575143929</v>
      </c>
      <c r="S61" s="103">
        <f>IFERROR((($C61*s_TR)/up_com!R61),0)</f>
        <v>110.67254856435261</v>
      </c>
      <c r="T61" s="103">
        <f>IFERROR(IF((($C61*s_TR)/up_com!C61)&lt;0.01,($C61*s_TR)/up_com!C61,1-EXP(-(($C61*s_TR)/up_com!C61))),".")</f>
        <v>1</v>
      </c>
      <c r="U61" s="103">
        <f>IFERROR(IF((($C61*s_TR)/up_com!D61)&lt;0.01,($C61*s_TR)/up_com!D61,1-EXP(-(($C61*s_TR)/up_com!D61))),".")</f>
        <v>1</v>
      </c>
      <c r="V61" s="103">
        <f>IFERROR(IF((($C61*s_TR)/up_com!E61)&lt;0.01,($C61*s_TR)/up_com!E61,1-EXP(-(($C61*s_TR)/up_com!E61))),".")</f>
        <v>1</v>
      </c>
      <c r="W61" s="103">
        <f>IFERROR(IF((($C61*s_TR)/up_com!F61)&lt;0.01,($C61*s_TR)/up_com!F61,1-EXP(-(($C61*s_TR)/up_com!F61))),".")</f>
        <v>0.99999999971694176</v>
      </c>
      <c r="X61" s="103">
        <f>IFERROR(IF((($C61*s_TR)/up_com!G61)&lt;0.01,($C61*s_TR)/up_com!G61,1-EXP(-(($C61*s_TR)/up_com!G61))),".")</f>
        <v>1</v>
      </c>
      <c r="Y61" s="103">
        <f>IFERROR(IF((($C61*s_TR)/up_com!H61)&lt;0.01,($C61*s_TR)/up_com!H61,1-EXP(-(($C61*s_TR)/up_com!H61))),".")</f>
        <v>1</v>
      </c>
      <c r="Z61" s="103">
        <f>IFERROR(IF((($C61*s_TR)/up_com!I61)&lt;0.01,($C61*s_TR)/up_com!I61,1-EXP(-(($C61*s_TR)/up_com!I61))),".")</f>
        <v>1</v>
      </c>
      <c r="AA61" s="103">
        <f>IFERROR(IF((($C61*s_TR)/up_com!J61)&lt;0.01,($C61*s_TR)/up_com!J61,1-EXP(-(($C61*s_TR)/up_com!J61))),".")</f>
        <v>1</v>
      </c>
      <c r="AB61" s="103">
        <f>IFERROR(IF((($C61*s_TR)/up_com!K61)&lt;0.01,($C61*s_TR)/up_com!K61,1-EXP(-(($C61*s_TR)/up_com!K61))),".")</f>
        <v>1</v>
      </c>
      <c r="AC61" s="103">
        <f>IFERROR(IF((($C61*s_TR)/up_com!L61)&lt;0.01,($C61*s_TR)/up_com!L61,1-EXP(-(($C61*s_TR)/up_com!L61))),".")</f>
        <v>1</v>
      </c>
      <c r="AD61" s="103">
        <f>IFERROR(IF((($C61*s_TR)/up_com!M61)&lt;0.01,($C61*s_TR)/up_com!M61,1-EXP(-(($C61*s_TR)/up_com!M61))),".")</f>
        <v>1</v>
      </c>
      <c r="AE61" s="103">
        <f>IFERROR(IF((($C61*s_TR)/up_com!N61)&lt;0.01,($C61*s_TR)/up_com!N61,1-EXP(-(($C61*s_TR)/up_com!N61))),".")</f>
        <v>1</v>
      </c>
      <c r="AF61" s="103">
        <f>IFERROR(IF((($C61*s_TR)/up_com!O61)&lt;0.01,($C61*s_TR)/up_com!O61,1-EXP(-(($C61*s_TR)/up_com!O61))),".")</f>
        <v>1</v>
      </c>
      <c r="AG61" s="103">
        <f>IFERROR(IF((($C61*s_TR)/up_com!P61)&lt;0.01,($C61*s_TR)/up_com!P61,1-EXP(-(($C61*s_TR)/up_com!P61))),".")</f>
        <v>1</v>
      </c>
      <c r="AH61" s="103">
        <f>IFERROR(IF((($C61*s_TR)/up_com!Q61)&lt;0.01,($C61*s_TR)/up_com!Q61,1-EXP(-(($C61*s_TR)/up_com!Q61))),".")</f>
        <v>1</v>
      </c>
      <c r="AI61" s="103">
        <f>IFERROR(IF((($C61*s_TR)/up_com!R61)&lt;0.01,($C61*s_TR)/up_com!R61,1-EXP(-(($C61*s_TR)/up_com!R61))),".")</f>
        <v>1</v>
      </c>
    </row>
    <row r="62" spans="1:35">
      <c r="A62" s="101" t="s">
        <v>331</v>
      </c>
      <c r="B62" s="106">
        <v>1.339E-6</v>
      </c>
      <c r="C62" s="89">
        <v>5</v>
      </c>
      <c r="D62" s="103">
        <f>IFERROR((($C62*s_TR)/up_com!C62),0)</f>
        <v>4.9283993148078764</v>
      </c>
      <c r="E62" s="103">
        <f>IFERROR((($C62*s_TR)/up_com!D62),0)</f>
        <v>327.52812851296284</v>
      </c>
      <c r="F62" s="103">
        <f>IFERROR((($C62*s_TR)/up_com!E62),0)</f>
        <v>0.39313176120691062</v>
      </c>
      <c r="G62" s="103">
        <f>IFERROR((($C62*s_TR)/up_com!F62),0)</f>
        <v>3.146496560824169E-5</v>
      </c>
      <c r="H62" s="103">
        <f>IFERROR((($C62*s_TR)/up_com!G62),0)</f>
        <v>5.3215625409803948</v>
      </c>
      <c r="I62" s="103">
        <f>IFERROR((($C62*s_TR)/up_com!H62),0)</f>
        <v>332.4565592927363</v>
      </c>
      <c r="J62" s="103">
        <f>IFERROR((($C62*s_TR)/up_com!I62),0)</f>
        <v>1.8293552511415529E-4</v>
      </c>
      <c r="K62" s="103">
        <f>IFERROR((($C62*s_TR)/up_com!J62),0)</f>
        <v>1.8293552511415529E-4</v>
      </c>
      <c r="L62" s="103">
        <f>IFERROR((($C62*s_TR)/up_com!K62),0)</f>
        <v>1.8293552511415529E-4</v>
      </c>
      <c r="M62" s="103">
        <f>IFERROR((($C62*s_TR)/up_com!L62),0)</f>
        <v>1.8293552511415529E-4</v>
      </c>
      <c r="N62" s="103">
        <f>IFERROR((($C62*s_TR)/up_com!M62),0)</f>
        <v>1.8293552511415529E-4</v>
      </c>
      <c r="O62" s="103">
        <f>IFERROR((($C62*s_TR)/up_com!N62),0)</f>
        <v>1.6270373267989285E-4</v>
      </c>
      <c r="P62" s="103">
        <f>IFERROR((($C62*s_TR)/up_com!O62),0)</f>
        <v>1.5358875570776245E-4</v>
      </c>
      <c r="Q62" s="103">
        <f>IFERROR((($C62*s_TR)/up_com!P62),0)</f>
        <v>1.5183144729005361E-4</v>
      </c>
      <c r="R62" s="103">
        <f>IFERROR((($C62*s_TR)/up_com!Q62),0)</f>
        <v>1.5305700935997203E-4</v>
      </c>
      <c r="S62" s="103">
        <f>IFERROR((($C62*s_TR)/up_com!R62),0)</f>
        <v>1.5839206538283365E-4</v>
      </c>
      <c r="T62" s="103">
        <f>IFERROR(IF((($C62*s_TR)/up_com!C62)&lt;0.01,($C62*s_TR)/up_com!C62,1-EXP(-(($C62*s_TR)/up_com!C62))),".")</f>
        <v>0.99276192009904018</v>
      </c>
      <c r="U62" s="103">
        <f>IFERROR(IF((($C62*s_TR)/up_com!D62)&lt;0.01,($C62*s_TR)/up_com!D62,1-EXP(-(($C62*s_TR)/up_com!D62))),".")</f>
        <v>1</v>
      </c>
      <c r="V62" s="103">
        <f>IFERROR(IF((($C62*s_TR)/up_com!E62)&lt;0.01,($C62*s_TR)/up_com!E62,1-EXP(-(($C62*s_TR)/up_com!E62))),".")</f>
        <v>0.32506018915701318</v>
      </c>
      <c r="W62" s="103">
        <f>IFERROR(IF((($C62*s_TR)/up_com!F62)&lt;0.01,($C62*s_TR)/up_com!F62,1-EXP(-(($C62*s_TR)/up_com!F62))),".")</f>
        <v>3.146496560824169E-5</v>
      </c>
      <c r="X62" s="103">
        <f>IFERROR(IF((($C62*s_TR)/up_com!G62)&lt;0.01,($C62*s_TR)/up_com!G62,1-EXP(-(($C62*s_TR)/up_com!G62))),".")</f>
        <v>0.99511488543315985</v>
      </c>
      <c r="Y62" s="103">
        <f>IFERROR(IF((($C62*s_TR)/up_com!H62)&lt;0.01,($C62*s_TR)/up_com!H62,1-EXP(-(($C62*s_TR)/up_com!H62))),".")</f>
        <v>1</v>
      </c>
      <c r="Z62" s="103">
        <f>IFERROR(IF((($C62*s_TR)/up_com!I62)&lt;0.01,($C62*s_TR)/up_com!I62,1-EXP(-(($C62*s_TR)/up_com!I62))),".")</f>
        <v>1.8293552511415529E-4</v>
      </c>
      <c r="AA62" s="103">
        <f>IFERROR(IF((($C62*s_TR)/up_com!J62)&lt;0.01,($C62*s_TR)/up_com!J62,1-EXP(-(($C62*s_TR)/up_com!J62))),".")</f>
        <v>1.8293552511415529E-4</v>
      </c>
      <c r="AB62" s="103">
        <f>IFERROR(IF((($C62*s_TR)/up_com!K62)&lt;0.01,($C62*s_TR)/up_com!K62,1-EXP(-(($C62*s_TR)/up_com!K62))),".")</f>
        <v>1.8293552511415529E-4</v>
      </c>
      <c r="AC62" s="103">
        <f>IFERROR(IF((($C62*s_TR)/up_com!L62)&lt;0.01,($C62*s_TR)/up_com!L62,1-EXP(-(($C62*s_TR)/up_com!L62))),".")</f>
        <v>1.8293552511415529E-4</v>
      </c>
      <c r="AD62" s="103">
        <f>IFERROR(IF((($C62*s_TR)/up_com!M62)&lt;0.01,($C62*s_TR)/up_com!M62,1-EXP(-(($C62*s_TR)/up_com!M62))),".")</f>
        <v>1.8293552511415529E-4</v>
      </c>
      <c r="AE62" s="103">
        <f>IFERROR(IF((($C62*s_TR)/up_com!N62)&lt;0.01,($C62*s_TR)/up_com!N62,1-EXP(-(($C62*s_TR)/up_com!N62))),".")</f>
        <v>1.6270373267989285E-4</v>
      </c>
      <c r="AF62" s="103">
        <f>IFERROR(IF((($C62*s_TR)/up_com!O62)&lt;0.01,($C62*s_TR)/up_com!O62,1-EXP(-(($C62*s_TR)/up_com!O62))),".")</f>
        <v>1.5358875570776245E-4</v>
      </c>
      <c r="AG62" s="103">
        <f>IFERROR(IF((($C62*s_TR)/up_com!P62)&lt;0.01,($C62*s_TR)/up_com!P62,1-EXP(-(($C62*s_TR)/up_com!P62))),".")</f>
        <v>1.5183144729005361E-4</v>
      </c>
      <c r="AH62" s="103">
        <f>IFERROR(IF((($C62*s_TR)/up_com!Q62)&lt;0.01,($C62*s_TR)/up_com!Q62,1-EXP(-(($C62*s_TR)/up_com!Q62))),".")</f>
        <v>1.5305700935997203E-4</v>
      </c>
      <c r="AI62" s="103">
        <f>IFERROR(IF((($C62*s_TR)/up_com!R62)&lt;0.01,($C62*s_TR)/up_com!R62,1-EXP(-(($C62*s_TR)/up_com!R62))),".")</f>
        <v>1.5839206538283365E-4</v>
      </c>
    </row>
    <row r="63" spans="1:35">
      <c r="A63" s="98" t="s">
        <v>48</v>
      </c>
      <c r="B63" s="98" t="s">
        <v>24</v>
      </c>
      <c r="C63" s="89">
        <v>5</v>
      </c>
      <c r="D63" s="99">
        <f>SUM(D64:D76)</f>
        <v>29445258.559543889</v>
      </c>
      <c r="E63" s="99">
        <f t="shared" ref="E63:S63" si="6">SUM(E64:E76)</f>
        <v>1956852481.6182985</v>
      </c>
      <c r="F63" s="99">
        <f t="shared" si="6"/>
        <v>2348808.5313877645</v>
      </c>
      <c r="G63" s="99">
        <f t="shared" si="6"/>
        <v>180.08663160543452</v>
      </c>
      <c r="H63" s="99">
        <f t="shared" si="6"/>
        <v>31794247.177563269</v>
      </c>
      <c r="I63" s="99">
        <f t="shared" si="6"/>
        <v>1986297920.2644737</v>
      </c>
      <c r="J63" s="99">
        <f t="shared" si="6"/>
        <v>1025.5150502557196</v>
      </c>
      <c r="K63" s="99">
        <f t="shared" si="6"/>
        <v>1025.5150502557196</v>
      </c>
      <c r="L63" s="99">
        <f t="shared" si="6"/>
        <v>1025.5150502557196</v>
      </c>
      <c r="M63" s="99">
        <f t="shared" si="6"/>
        <v>1025.5150502557196</v>
      </c>
      <c r="N63" s="99">
        <f t="shared" si="6"/>
        <v>1025.5150502557196</v>
      </c>
      <c r="O63" s="99">
        <f t="shared" si="6"/>
        <v>928.28729750061905</v>
      </c>
      <c r="P63" s="99">
        <f t="shared" si="6"/>
        <v>936.12732389885002</v>
      </c>
      <c r="Q63" s="99">
        <f t="shared" si="6"/>
        <v>935.06158985826005</v>
      </c>
      <c r="R63" s="99">
        <f t="shared" si="6"/>
        <v>922.23355094950045</v>
      </c>
      <c r="S63" s="99">
        <f t="shared" si="6"/>
        <v>906.54138583742247</v>
      </c>
      <c r="T63" s="100">
        <f>IFERROR(IF(D63&lt;0.01,D63,1-EXP(-(D63))),".")</f>
        <v>1</v>
      </c>
      <c r="U63" s="100">
        <f t="shared" ref="U63:AI63" si="7">IFERROR(IF(E63&lt;0.01,E63,1-EXP(-(E63))),".")</f>
        <v>1</v>
      </c>
      <c r="V63" s="100">
        <f t="shared" si="7"/>
        <v>1</v>
      </c>
      <c r="W63" s="100">
        <f t="shared" si="7"/>
        <v>1</v>
      </c>
      <c r="X63" s="100">
        <f t="shared" si="7"/>
        <v>1</v>
      </c>
      <c r="Y63" s="100">
        <f t="shared" si="7"/>
        <v>1</v>
      </c>
      <c r="Z63" s="100">
        <f t="shared" si="7"/>
        <v>1</v>
      </c>
      <c r="AA63" s="100">
        <f t="shared" si="7"/>
        <v>1</v>
      </c>
      <c r="AB63" s="100">
        <f t="shared" si="7"/>
        <v>1</v>
      </c>
      <c r="AC63" s="100">
        <f t="shared" si="7"/>
        <v>1</v>
      </c>
      <c r="AD63" s="100">
        <f t="shared" si="7"/>
        <v>1</v>
      </c>
      <c r="AE63" s="100">
        <f t="shared" si="7"/>
        <v>1</v>
      </c>
      <c r="AF63" s="100">
        <f t="shared" si="7"/>
        <v>1</v>
      </c>
      <c r="AG63" s="100">
        <f t="shared" si="7"/>
        <v>1</v>
      </c>
      <c r="AH63" s="100">
        <f t="shared" si="7"/>
        <v>1</v>
      </c>
      <c r="AI63" s="100">
        <f t="shared" si="7"/>
        <v>1</v>
      </c>
    </row>
    <row r="64" spans="1:35">
      <c r="A64" s="101" t="s">
        <v>319</v>
      </c>
      <c r="B64" s="106">
        <v>1</v>
      </c>
      <c r="C64" s="89">
        <v>5</v>
      </c>
      <c r="D64" s="103">
        <f>IFERROR((($C64*s_TR)/up_com!C64),0)</f>
        <v>3680656.695151513</v>
      </c>
      <c r="E64" s="103">
        <f>IFERROR((($C64*s_TR)/up_com!D64),0)</f>
        <v>244606518.68033072</v>
      </c>
      <c r="F64" s="103">
        <f>IFERROR((($C64*s_TR)/up_com!E64),0)</f>
        <v>293601.01658469799</v>
      </c>
      <c r="G64" s="103">
        <f>IFERROR((($C64*s_TR)/up_com!F64),0)</f>
        <v>21.983667169034323</v>
      </c>
      <c r="H64" s="103">
        <f>IFERROR((($C64*s_TR)/up_com!G64),0)</f>
        <v>3974279.6954033799</v>
      </c>
      <c r="I64" s="103">
        <f>IFERROR((($C64*s_TR)/up_com!H64),0)</f>
        <v>248287197.35914943</v>
      </c>
      <c r="J64" s="103">
        <f>IFERROR((($C64*s_TR)/up_com!I64),0)</f>
        <v>125.44520547945206</v>
      </c>
      <c r="K64" s="103">
        <f>IFERROR((($C64*s_TR)/up_com!J64),0)</f>
        <v>125.44520547945206</v>
      </c>
      <c r="L64" s="103">
        <f>IFERROR((($C64*s_TR)/up_com!K64),0)</f>
        <v>125.44520547945206</v>
      </c>
      <c r="M64" s="103">
        <f>IFERROR((($C64*s_TR)/up_com!L64),0)</f>
        <v>125.44520547945206</v>
      </c>
      <c r="N64" s="103">
        <f>IFERROR((($C64*s_TR)/up_com!M64),0)</f>
        <v>125.44520547945206</v>
      </c>
      <c r="O64" s="103">
        <f>IFERROR((($C64*s_TR)/up_com!N64),0)</f>
        <v>118.43607305936069</v>
      </c>
      <c r="P64" s="103">
        <f>IFERROR((($C64*s_TR)/up_com!O64),0)</f>
        <v>117.97254457144523</v>
      </c>
      <c r="Q64" s="103">
        <f>IFERROR((($C64*s_TR)/up_com!P64),0)</f>
        <v>117.02407420688994</v>
      </c>
      <c r="R64" s="103">
        <f>IFERROR((($C64*s_TR)/up_com!Q64),0)</f>
        <v>115.50142155595759</v>
      </c>
      <c r="S64" s="103">
        <f>IFERROR((($C64*s_TR)/up_com!R64),0)</f>
        <v>110.66398390342053</v>
      </c>
      <c r="T64" s="103">
        <f>IFERROR(IF((($C64*s_TR)/up_com!C64)&lt;0.01,($C64*s_TR)/up_com!C64,1-EXP(-(($C64*s_TR)/up_com!C64))),".")</f>
        <v>1</v>
      </c>
      <c r="U64" s="103">
        <f>IFERROR(IF((($C64*s_TR)/up_com!D64)&lt;0.01,($C64*s_TR)/up_com!D64,1-EXP(-(($C64*s_TR)/up_com!D64))),".")</f>
        <v>1</v>
      </c>
      <c r="V64" s="103">
        <f>IFERROR(IF((($C64*s_TR)/up_com!E64)&lt;0.01,($C64*s_TR)/up_com!E64,1-EXP(-(($C64*s_TR)/up_com!E64))),".")</f>
        <v>1</v>
      </c>
      <c r="W64" s="103">
        <f>IFERROR(IF((($C64*s_TR)/up_com!F64)&lt;0.01,($C64*s_TR)/up_com!F64,1-EXP(-(($C64*s_TR)/up_com!F64))),".")</f>
        <v>0.99999999971645981</v>
      </c>
      <c r="X64" s="103">
        <f>IFERROR(IF((($C64*s_TR)/up_com!G64)&lt;0.01,($C64*s_TR)/up_com!G64,1-EXP(-(($C64*s_TR)/up_com!G64))),".")</f>
        <v>1</v>
      </c>
      <c r="Y64" s="103">
        <f>IFERROR(IF((($C64*s_TR)/up_com!H64)&lt;0.01,($C64*s_TR)/up_com!H64,1-EXP(-(($C64*s_TR)/up_com!H64))),".")</f>
        <v>1</v>
      </c>
      <c r="Z64" s="103">
        <f>IFERROR(IF((($C64*s_TR)/up_com!I64)&lt;0.01,($C64*s_TR)/up_com!I64,1-EXP(-(($C64*s_TR)/up_com!I64))),".")</f>
        <v>1</v>
      </c>
      <c r="AA64" s="103">
        <f>IFERROR(IF((($C64*s_TR)/up_com!J64)&lt;0.01,($C64*s_TR)/up_com!J64,1-EXP(-(($C64*s_TR)/up_com!J64))),".")</f>
        <v>1</v>
      </c>
      <c r="AB64" s="103">
        <f>IFERROR(IF((($C64*s_TR)/up_com!K64)&lt;0.01,($C64*s_TR)/up_com!K64,1-EXP(-(($C64*s_TR)/up_com!K64))),".")</f>
        <v>1</v>
      </c>
      <c r="AC64" s="103">
        <f>IFERROR(IF((($C64*s_TR)/up_com!L64)&lt;0.01,($C64*s_TR)/up_com!L64,1-EXP(-(($C64*s_TR)/up_com!L64))),".")</f>
        <v>1</v>
      </c>
      <c r="AD64" s="103">
        <f>IFERROR(IF((($C64*s_TR)/up_com!M64)&lt;0.01,($C64*s_TR)/up_com!M64,1-EXP(-(($C64*s_TR)/up_com!M64))),".")</f>
        <v>1</v>
      </c>
      <c r="AE64" s="103">
        <f>IFERROR(IF((($C64*s_TR)/up_com!N64)&lt;0.01,($C64*s_TR)/up_com!N64,1-EXP(-(($C64*s_TR)/up_com!N64))),".")</f>
        <v>1</v>
      </c>
      <c r="AF64" s="103">
        <f>IFERROR(IF((($C64*s_TR)/up_com!O64)&lt;0.01,($C64*s_TR)/up_com!O64,1-EXP(-(($C64*s_TR)/up_com!O64))),".")</f>
        <v>1</v>
      </c>
      <c r="AG64" s="103">
        <f>IFERROR(IF((($C64*s_TR)/up_com!P64)&lt;0.01,($C64*s_TR)/up_com!P64,1-EXP(-(($C64*s_TR)/up_com!P64))),".")</f>
        <v>1</v>
      </c>
      <c r="AH64" s="103">
        <f>IFERROR(IF((($C64*s_TR)/up_com!Q64)&lt;0.01,($C64*s_TR)/up_com!Q64,1-EXP(-(($C64*s_TR)/up_com!Q64))),".")</f>
        <v>1</v>
      </c>
      <c r="AI64" s="103">
        <f>IFERROR(IF((($C64*s_TR)/up_com!R64)&lt;0.01,($C64*s_TR)/up_com!R64,1-EXP(-(($C64*s_TR)/up_com!R64))),".")</f>
        <v>1</v>
      </c>
    </row>
    <row r="65" spans="1:35">
      <c r="A65" s="101" t="s">
        <v>320</v>
      </c>
      <c r="B65" s="106">
        <v>1</v>
      </c>
      <c r="C65" s="89">
        <v>5</v>
      </c>
      <c r="D65" s="103">
        <f>IFERROR((($C65*s_TR)/up_com!C65),0)</f>
        <v>3680656.695151513</v>
      </c>
      <c r="E65" s="103">
        <f>IFERROR((($C65*s_TR)/up_com!D65),0)</f>
        <v>244606518.68033072</v>
      </c>
      <c r="F65" s="103">
        <f>IFERROR((($C65*s_TR)/up_com!E65),0)</f>
        <v>293601.01658469799</v>
      </c>
      <c r="G65" s="103">
        <f>IFERROR((($C65*s_TR)/up_com!F65),0)</f>
        <v>22.450443663719302</v>
      </c>
      <c r="H65" s="103">
        <f>IFERROR((($C65*s_TR)/up_com!G65),0)</f>
        <v>3974280.1621798747</v>
      </c>
      <c r="I65" s="103">
        <f>IFERROR((($C65*s_TR)/up_com!H65),0)</f>
        <v>248287197.82592592</v>
      </c>
      <c r="J65" s="103">
        <f>IFERROR((($C65*s_TR)/up_com!I65),0)</f>
        <v>121.80365296803652</v>
      </c>
      <c r="K65" s="103">
        <f>IFERROR((($C65*s_TR)/up_com!J65),0)</f>
        <v>121.80365296803652</v>
      </c>
      <c r="L65" s="103">
        <f>IFERROR((($C65*s_TR)/up_com!K65),0)</f>
        <v>121.80365296803652</v>
      </c>
      <c r="M65" s="103">
        <f>IFERROR((($C65*s_TR)/up_com!L65),0)</f>
        <v>121.80365296803652</v>
      </c>
      <c r="N65" s="103">
        <f>IFERROR((($C65*s_TR)/up_com!M65),0)</f>
        <v>121.80365296803652</v>
      </c>
      <c r="O65" s="103">
        <f>IFERROR((($C65*s_TR)/up_com!N65),0)</f>
        <v>113.01369863013699</v>
      </c>
      <c r="P65" s="103">
        <f>IFERROR((($C65*s_TR)/up_com!O65),0)</f>
        <v>113.01369863013699</v>
      </c>
      <c r="Q65" s="103">
        <f>IFERROR((($C65*s_TR)/up_com!P65),0)</f>
        <v>113.01369863013699</v>
      </c>
      <c r="R65" s="103">
        <f>IFERROR((($C65*s_TR)/up_com!Q65),0)</f>
        <v>113.01369863013699</v>
      </c>
      <c r="S65" s="103">
        <f>IFERROR((($C65*s_TR)/up_com!R65),0)</f>
        <v>113.01369863013699</v>
      </c>
      <c r="T65" s="103">
        <f>IFERROR(IF((($C65*s_TR)/up_com!C65)&lt;0.01,($C65*s_TR)/up_com!C65,1-EXP(-(($C65*s_TR)/up_com!C65))),".")</f>
        <v>1</v>
      </c>
      <c r="U65" s="103">
        <f>IFERROR(IF((($C65*s_TR)/up_com!D65)&lt;0.01,($C65*s_TR)/up_com!D65,1-EXP(-(($C65*s_TR)/up_com!D65))),".")</f>
        <v>1</v>
      </c>
      <c r="V65" s="103">
        <f>IFERROR(IF((($C65*s_TR)/up_com!E65)&lt;0.01,($C65*s_TR)/up_com!E65,1-EXP(-(($C65*s_TR)/up_com!E65))),".")</f>
        <v>1</v>
      </c>
      <c r="W65" s="103">
        <f>IFERROR(IF((($C65*s_TR)/up_com!F65)&lt;0.01,($C65*s_TR)/up_com!F65,1-EXP(-(($C65*s_TR)/up_com!F65))),".")</f>
        <v>0.99999999982221455</v>
      </c>
      <c r="X65" s="103">
        <f>IFERROR(IF((($C65*s_TR)/up_com!G65)&lt;0.01,($C65*s_TR)/up_com!G65,1-EXP(-(($C65*s_TR)/up_com!G65))),".")</f>
        <v>1</v>
      </c>
      <c r="Y65" s="103">
        <f>IFERROR(IF((($C65*s_TR)/up_com!H65)&lt;0.01,($C65*s_TR)/up_com!H65,1-EXP(-(($C65*s_TR)/up_com!H65))),".")</f>
        <v>1</v>
      </c>
      <c r="Z65" s="103">
        <f>IFERROR(IF((($C65*s_TR)/up_com!I65)&lt;0.01,($C65*s_TR)/up_com!I65,1-EXP(-(($C65*s_TR)/up_com!I65))),".")</f>
        <v>1</v>
      </c>
      <c r="AA65" s="103">
        <f>IFERROR(IF((($C65*s_TR)/up_com!J65)&lt;0.01,($C65*s_TR)/up_com!J65,1-EXP(-(($C65*s_TR)/up_com!J65))),".")</f>
        <v>1</v>
      </c>
      <c r="AB65" s="103">
        <f>IFERROR(IF((($C65*s_TR)/up_com!K65)&lt;0.01,($C65*s_TR)/up_com!K65,1-EXP(-(($C65*s_TR)/up_com!K65))),".")</f>
        <v>1</v>
      </c>
      <c r="AC65" s="103">
        <f>IFERROR(IF((($C65*s_TR)/up_com!L65)&lt;0.01,($C65*s_TR)/up_com!L65,1-EXP(-(($C65*s_TR)/up_com!L65))),".")</f>
        <v>1</v>
      </c>
      <c r="AD65" s="103">
        <f>IFERROR(IF((($C65*s_TR)/up_com!M65)&lt;0.01,($C65*s_TR)/up_com!M65,1-EXP(-(($C65*s_TR)/up_com!M65))),".")</f>
        <v>1</v>
      </c>
      <c r="AE65" s="103">
        <f>IFERROR(IF((($C65*s_TR)/up_com!N65)&lt;0.01,($C65*s_TR)/up_com!N65,1-EXP(-(($C65*s_TR)/up_com!N65))),".")</f>
        <v>1</v>
      </c>
      <c r="AF65" s="103">
        <f>IFERROR(IF((($C65*s_TR)/up_com!O65)&lt;0.01,($C65*s_TR)/up_com!O65,1-EXP(-(($C65*s_TR)/up_com!O65))),".")</f>
        <v>1</v>
      </c>
      <c r="AG65" s="103">
        <f>IFERROR(IF((($C65*s_TR)/up_com!P65)&lt;0.01,($C65*s_TR)/up_com!P65,1-EXP(-(($C65*s_TR)/up_com!P65))),".")</f>
        <v>1</v>
      </c>
      <c r="AH65" s="103">
        <f>IFERROR(IF((($C65*s_TR)/up_com!Q65)&lt;0.01,($C65*s_TR)/up_com!Q65,1-EXP(-(($C65*s_TR)/up_com!Q65))),".")</f>
        <v>1</v>
      </c>
      <c r="AI65" s="103">
        <f>IFERROR(IF((($C65*s_TR)/up_com!R65)&lt;0.01,($C65*s_TR)/up_com!R65,1-EXP(-(($C65*s_TR)/up_com!R65))),".")</f>
        <v>1</v>
      </c>
    </row>
    <row r="66" spans="1:35">
      <c r="A66" s="101" t="s">
        <v>321</v>
      </c>
      <c r="B66" s="106">
        <v>0.99980000000000002</v>
      </c>
      <c r="C66" s="89">
        <v>5</v>
      </c>
      <c r="D66" s="103">
        <f>IFERROR((($C66*s_TR)/up_com!C66),0)</f>
        <v>3679920.5638124831</v>
      </c>
      <c r="E66" s="103">
        <f>IFERROR((($C66*s_TR)/up_com!D66),0)</f>
        <v>244557597.37659463</v>
      </c>
      <c r="F66" s="103">
        <f>IFERROR((($C66*s_TR)/up_com!E66),0)</f>
        <v>293542.29638138105</v>
      </c>
      <c r="G66" s="103">
        <f>IFERROR((($C66*s_TR)/up_com!F66),0)</f>
        <v>22.487987195913497</v>
      </c>
      <c r="H66" s="103">
        <f>IFERROR((($C66*s_TR)/up_com!G66),0)</f>
        <v>3973485.3481810596</v>
      </c>
      <c r="I66" s="103">
        <f>IFERROR((($C66*s_TR)/up_com!H66),0)</f>
        <v>248237540.42839435</v>
      </c>
      <c r="J66" s="103">
        <f>IFERROR((($C66*s_TR)/up_com!I66),0)</f>
        <v>130.31639726027399</v>
      </c>
      <c r="K66" s="103">
        <f>IFERROR((($C66*s_TR)/up_com!J66),0)</f>
        <v>130.31639726027399</v>
      </c>
      <c r="L66" s="103">
        <f>IFERROR((($C66*s_TR)/up_com!K66),0)</f>
        <v>130.31639726027399</v>
      </c>
      <c r="M66" s="103">
        <f>IFERROR((($C66*s_TR)/up_com!L66),0)</f>
        <v>130.31639726027399</v>
      </c>
      <c r="N66" s="103">
        <f>IFERROR((($C66*s_TR)/up_com!M66),0)</f>
        <v>130.31639726027399</v>
      </c>
      <c r="O66" s="103">
        <f>IFERROR((($C66*s_TR)/up_com!N66),0)</f>
        <v>116.0506120256322</v>
      </c>
      <c r="P66" s="103">
        <f>IFERROR((($C66*s_TR)/up_com!O66),0)</f>
        <v>116.20272910693427</v>
      </c>
      <c r="Q66" s="103">
        <f>IFERROR((($C66*s_TR)/up_com!P66),0)</f>
        <v>116.71823273401827</v>
      </c>
      <c r="R66" s="103">
        <f>IFERROR((($C66*s_TR)/up_com!Q66),0)</f>
        <v>110.37556126331816</v>
      </c>
      <c r="S66" s="103">
        <f>IFERROR((($C66*s_TR)/up_com!R66),0)</f>
        <v>113.20268970293984</v>
      </c>
      <c r="T66" s="103">
        <f>IFERROR(IF((($C66*s_TR)/up_com!C66)&lt;0.01,($C66*s_TR)/up_com!C66,1-EXP(-(($C66*s_TR)/up_com!C66))),".")</f>
        <v>1</v>
      </c>
      <c r="U66" s="103">
        <f>IFERROR(IF((($C66*s_TR)/up_com!D66)&lt;0.01,($C66*s_TR)/up_com!D66,1-EXP(-(($C66*s_TR)/up_com!D66))),".")</f>
        <v>1</v>
      </c>
      <c r="V66" s="103">
        <f>IFERROR(IF((($C66*s_TR)/up_com!E66)&lt;0.01,($C66*s_TR)/up_com!E66,1-EXP(-(($C66*s_TR)/up_com!E66))),".")</f>
        <v>1</v>
      </c>
      <c r="W66" s="103">
        <f>IFERROR(IF((($C66*s_TR)/up_com!F66)&lt;0.01,($C66*s_TR)/up_com!F66,1-EXP(-(($C66*s_TR)/up_com!F66))),".")</f>
        <v>0.99999999982876553</v>
      </c>
      <c r="X66" s="103">
        <f>IFERROR(IF((($C66*s_TR)/up_com!G66)&lt;0.01,($C66*s_TR)/up_com!G66,1-EXP(-(($C66*s_TR)/up_com!G66))),".")</f>
        <v>1</v>
      </c>
      <c r="Y66" s="103">
        <f>IFERROR(IF((($C66*s_TR)/up_com!H66)&lt;0.01,($C66*s_TR)/up_com!H66,1-EXP(-(($C66*s_TR)/up_com!H66))),".")</f>
        <v>1</v>
      </c>
      <c r="Z66" s="103">
        <f>IFERROR(IF((($C66*s_TR)/up_com!I66)&lt;0.01,($C66*s_TR)/up_com!I66,1-EXP(-(($C66*s_TR)/up_com!I66))),".")</f>
        <v>1</v>
      </c>
      <c r="AA66" s="103">
        <f>IFERROR(IF((($C66*s_TR)/up_com!J66)&lt;0.01,($C66*s_TR)/up_com!J66,1-EXP(-(($C66*s_TR)/up_com!J66))),".")</f>
        <v>1</v>
      </c>
      <c r="AB66" s="103">
        <f>IFERROR(IF((($C66*s_TR)/up_com!K66)&lt;0.01,($C66*s_TR)/up_com!K66,1-EXP(-(($C66*s_TR)/up_com!K66))),".")</f>
        <v>1</v>
      </c>
      <c r="AC66" s="103">
        <f>IFERROR(IF((($C66*s_TR)/up_com!L66)&lt;0.01,($C66*s_TR)/up_com!L66,1-EXP(-(($C66*s_TR)/up_com!L66))),".")</f>
        <v>1</v>
      </c>
      <c r="AD66" s="103">
        <f>IFERROR(IF((($C66*s_TR)/up_com!M66)&lt;0.01,($C66*s_TR)/up_com!M66,1-EXP(-(($C66*s_TR)/up_com!M66))),".")</f>
        <v>1</v>
      </c>
      <c r="AE66" s="103">
        <f>IFERROR(IF((($C66*s_TR)/up_com!N66)&lt;0.01,($C66*s_TR)/up_com!N66,1-EXP(-(($C66*s_TR)/up_com!N66))),".")</f>
        <v>1</v>
      </c>
      <c r="AF66" s="103">
        <f>IFERROR(IF((($C66*s_TR)/up_com!O66)&lt;0.01,($C66*s_TR)/up_com!O66,1-EXP(-(($C66*s_TR)/up_com!O66))),".")</f>
        <v>1</v>
      </c>
      <c r="AG66" s="103">
        <f>IFERROR(IF((($C66*s_TR)/up_com!P66)&lt;0.01,($C66*s_TR)/up_com!P66,1-EXP(-(($C66*s_TR)/up_com!P66))),".")</f>
        <v>1</v>
      </c>
      <c r="AH66" s="103">
        <f>IFERROR(IF((($C66*s_TR)/up_com!Q66)&lt;0.01,($C66*s_TR)/up_com!Q66,1-EXP(-(($C66*s_TR)/up_com!Q66))),".")</f>
        <v>1</v>
      </c>
      <c r="AI66" s="103">
        <f>IFERROR(IF((($C66*s_TR)/up_com!R66)&lt;0.01,($C66*s_TR)/up_com!R66,1-EXP(-(($C66*s_TR)/up_com!R66))),".")</f>
        <v>1</v>
      </c>
    </row>
    <row r="67" spans="1:35">
      <c r="A67" s="101" t="s">
        <v>322</v>
      </c>
      <c r="B67" s="106">
        <v>2.0000000000000001E-4</v>
      </c>
      <c r="C67" s="89">
        <v>5</v>
      </c>
      <c r="D67" s="103">
        <f>IFERROR((($C67*s_TR)/up_com!C67),0)</f>
        <v>736.13133903030268</v>
      </c>
      <c r="E67" s="103">
        <f>IFERROR((($C67*s_TR)/up_com!D67),0)</f>
        <v>48921.303736066147</v>
      </c>
      <c r="F67" s="103">
        <f>IFERROR((($C67*s_TR)/up_com!E67),0)</f>
        <v>58.720203316939603</v>
      </c>
      <c r="G67" s="103">
        <f>IFERROR((($C67*s_TR)/up_com!F67),0)</f>
        <v>4.490088732743861E-3</v>
      </c>
      <c r="H67" s="103">
        <f>IFERROR((($C67*s_TR)/up_com!G67),0)</f>
        <v>794.85603243597495</v>
      </c>
      <c r="I67" s="103">
        <f>IFERROR((($C67*s_TR)/up_com!H67),0)</f>
        <v>49657.439565185181</v>
      </c>
      <c r="J67" s="103">
        <f>IFERROR((($C67*s_TR)/up_com!I67),0)</f>
        <v>3.0036529680365288E-2</v>
      </c>
      <c r="K67" s="103">
        <f>IFERROR((($C67*s_TR)/up_com!J67),0)</f>
        <v>3.0036529680365288E-2</v>
      </c>
      <c r="L67" s="103">
        <f>IFERROR((($C67*s_TR)/up_com!K67),0)</f>
        <v>3.0036529680365288E-2</v>
      </c>
      <c r="M67" s="103">
        <f>IFERROR((($C67*s_TR)/up_com!L67),0)</f>
        <v>3.0036529680365288E-2</v>
      </c>
      <c r="N67" s="103">
        <f>IFERROR((($C67*s_TR)/up_com!M67),0)</f>
        <v>3.0036529680365288E-2</v>
      </c>
      <c r="O67" s="103">
        <f>IFERROR((($C67*s_TR)/up_com!N67),0)</f>
        <v>2.2602739726027398E-2</v>
      </c>
      <c r="P67" s="103">
        <f>IFERROR((($C67*s_TR)/up_com!O67),0)</f>
        <v>2.2602739726027398E-2</v>
      </c>
      <c r="Q67" s="103">
        <f>IFERROR((($C67*s_TR)/up_com!P67),0)</f>
        <v>2.2602739726027398E-2</v>
      </c>
      <c r="R67" s="103">
        <f>IFERROR((($C67*s_TR)/up_com!Q67),0)</f>
        <v>2.2602739726027398E-2</v>
      </c>
      <c r="S67" s="103">
        <f>IFERROR((($C67*s_TR)/up_com!R67),0)</f>
        <v>2.2602739726027398E-2</v>
      </c>
      <c r="T67" s="103">
        <f>IFERROR(IF((($C67*s_TR)/up_com!C67)&lt;0.01,($C67*s_TR)/up_com!C67,1-EXP(-(($C67*s_TR)/up_com!C67))),".")</f>
        <v>1</v>
      </c>
      <c r="U67" s="103">
        <f>IFERROR(IF((($C67*s_TR)/up_com!D67)&lt;0.01,($C67*s_TR)/up_com!D67,1-EXP(-(($C67*s_TR)/up_com!D67))),".")</f>
        <v>1</v>
      </c>
      <c r="V67" s="103">
        <f>IFERROR(IF((($C67*s_TR)/up_com!E67)&lt;0.01,($C67*s_TR)/up_com!E67,1-EXP(-(($C67*s_TR)/up_com!E67))),".")</f>
        <v>1</v>
      </c>
      <c r="W67" s="103">
        <f>IFERROR(IF((($C67*s_TR)/up_com!F67)&lt;0.01,($C67*s_TR)/up_com!F67,1-EXP(-(($C67*s_TR)/up_com!F67))),".")</f>
        <v>4.490088732743861E-3</v>
      </c>
      <c r="X67" s="103">
        <f>IFERROR(IF((($C67*s_TR)/up_com!G67)&lt;0.01,($C67*s_TR)/up_com!G67,1-EXP(-(($C67*s_TR)/up_com!G67))),".")</f>
        <v>1</v>
      </c>
      <c r="Y67" s="103">
        <f>IFERROR(IF((($C67*s_TR)/up_com!H67)&lt;0.01,($C67*s_TR)/up_com!H67,1-EXP(-(($C67*s_TR)/up_com!H67))),".")</f>
        <v>1</v>
      </c>
      <c r="Z67" s="103">
        <f>IFERROR(IF((($C67*s_TR)/up_com!I67)&lt;0.01,($C67*s_TR)/up_com!I67,1-EXP(-(($C67*s_TR)/up_com!I67))),".")</f>
        <v>2.9589915869162375E-2</v>
      </c>
      <c r="AA67" s="103">
        <f>IFERROR(IF((($C67*s_TR)/up_com!J67)&lt;0.01,($C67*s_TR)/up_com!J67,1-EXP(-(($C67*s_TR)/up_com!J67))),".")</f>
        <v>2.9589915869162375E-2</v>
      </c>
      <c r="AB67" s="103">
        <f>IFERROR(IF((($C67*s_TR)/up_com!K67)&lt;0.01,($C67*s_TR)/up_com!K67,1-EXP(-(($C67*s_TR)/up_com!K67))),".")</f>
        <v>2.9589915869162375E-2</v>
      </c>
      <c r="AC67" s="103">
        <f>IFERROR(IF((($C67*s_TR)/up_com!L67)&lt;0.01,($C67*s_TR)/up_com!L67,1-EXP(-(($C67*s_TR)/up_com!L67))),".")</f>
        <v>2.9589915869162375E-2</v>
      </c>
      <c r="AD67" s="103">
        <f>IFERROR(IF((($C67*s_TR)/up_com!M67)&lt;0.01,($C67*s_TR)/up_com!M67,1-EXP(-(($C67*s_TR)/up_com!M67))),".")</f>
        <v>2.9589915869162375E-2</v>
      </c>
      <c r="AE67" s="103">
        <f>IFERROR(IF((($C67*s_TR)/up_com!N67)&lt;0.01,($C67*s_TR)/up_com!N67,1-EXP(-(($C67*s_TR)/up_com!N67))),".")</f>
        <v>2.2349211540769742E-2</v>
      </c>
      <c r="AF67" s="103">
        <f>IFERROR(IF((($C67*s_TR)/up_com!O67)&lt;0.01,($C67*s_TR)/up_com!O67,1-EXP(-(($C67*s_TR)/up_com!O67))),".")</f>
        <v>2.2349211540769742E-2</v>
      </c>
      <c r="AG67" s="103">
        <f>IFERROR(IF((($C67*s_TR)/up_com!P67)&lt;0.01,($C67*s_TR)/up_com!P67,1-EXP(-(($C67*s_TR)/up_com!P67))),".")</f>
        <v>2.2349211540769742E-2</v>
      </c>
      <c r="AH67" s="103">
        <f>IFERROR(IF((($C67*s_TR)/up_com!Q67)&lt;0.01,($C67*s_TR)/up_com!Q67,1-EXP(-(($C67*s_TR)/up_com!Q67))),".")</f>
        <v>2.2349211540769742E-2</v>
      </c>
      <c r="AI67" s="103">
        <f>IFERROR(IF((($C67*s_TR)/up_com!R67)&lt;0.01,($C67*s_TR)/up_com!R67,1-EXP(-(($C67*s_TR)/up_com!R67))),".")</f>
        <v>2.2349211540769742E-2</v>
      </c>
    </row>
    <row r="68" spans="1:35">
      <c r="A68" s="101" t="s">
        <v>323</v>
      </c>
      <c r="B68" s="106">
        <v>0.99999979999999999</v>
      </c>
      <c r="C68" s="89">
        <v>5</v>
      </c>
      <c r="D68" s="103">
        <f>IFERROR((($C68*s_TR)/up_com!C68),0)</f>
        <v>3680655.9590201741</v>
      </c>
      <c r="E68" s="103">
        <f>IFERROR((($C68*s_TR)/up_com!D68),0)</f>
        <v>244606469.759027</v>
      </c>
      <c r="F68" s="103">
        <f>IFERROR((($C68*s_TR)/up_com!E68),0)</f>
        <v>293600.9578644947</v>
      </c>
      <c r="G68" s="103">
        <f>IFERROR((($C68*s_TR)/up_com!F68),0)</f>
        <v>21.598660993601218</v>
      </c>
      <c r="H68" s="103">
        <f>IFERROR((($C68*s_TR)/up_com!G68),0)</f>
        <v>3974278.515545662</v>
      </c>
      <c r="I68" s="103">
        <f>IFERROR((($C68*s_TR)/up_com!H68),0)</f>
        <v>248287147.31670818</v>
      </c>
      <c r="J68" s="103">
        <f>IFERROR((($C68*s_TR)/up_com!I68),0)</f>
        <v>118.6643598287671</v>
      </c>
      <c r="K68" s="103">
        <f>IFERROR((($C68*s_TR)/up_com!J68),0)</f>
        <v>118.6643598287671</v>
      </c>
      <c r="L68" s="103">
        <f>IFERROR((($C68*s_TR)/up_com!K68),0)</f>
        <v>118.6643598287671</v>
      </c>
      <c r="M68" s="103">
        <f>IFERROR((($C68*s_TR)/up_com!L68),0)</f>
        <v>118.6643598287671</v>
      </c>
      <c r="N68" s="103">
        <f>IFERROR((($C68*s_TR)/up_com!M68),0)</f>
        <v>118.6643598287671</v>
      </c>
      <c r="O68" s="103">
        <f>IFERROR((($C68*s_TR)/up_com!N68),0)</f>
        <v>118.33324387114604</v>
      </c>
      <c r="P68" s="103">
        <f>IFERROR((($C68*s_TR)/up_com!O68),0)</f>
        <v>117.35584218836674</v>
      </c>
      <c r="Q68" s="103">
        <f>IFERROR((($C68*s_TR)/up_com!P68),0)</f>
        <v>118.60534738023364</v>
      </c>
      <c r="R68" s="103">
        <f>IFERROR((($C68*s_TR)/up_com!Q68),0)</f>
        <v>117.72257919520548</v>
      </c>
      <c r="S68" s="103">
        <f>IFERROR((($C68*s_TR)/up_com!R68),0)</f>
        <v>108.72589428110031</v>
      </c>
      <c r="T68" s="103">
        <f>IFERROR(IF((($C68*s_TR)/up_com!C68)&lt;0.01,($C68*s_TR)/up_com!C68,1-EXP(-(($C68*s_TR)/up_com!C68))),".")</f>
        <v>1</v>
      </c>
      <c r="U68" s="103">
        <f>IFERROR(IF((($C68*s_TR)/up_com!D68)&lt;0.01,($C68*s_TR)/up_com!D68,1-EXP(-(($C68*s_TR)/up_com!D68))),".")</f>
        <v>1</v>
      </c>
      <c r="V68" s="103">
        <f>IFERROR(IF((($C68*s_TR)/up_com!E68)&lt;0.01,($C68*s_TR)/up_com!E68,1-EXP(-(($C68*s_TR)/up_com!E68))),".")</f>
        <v>1</v>
      </c>
      <c r="W68" s="103">
        <f>IFERROR(IF((($C68*s_TR)/up_com!F68)&lt;0.01,($C68*s_TR)/up_com!F68,1-EXP(-(($C68*s_TR)/up_com!F68))),".")</f>
        <v>0.99999999958330266</v>
      </c>
      <c r="X68" s="103">
        <f>IFERROR(IF((($C68*s_TR)/up_com!G68)&lt;0.01,($C68*s_TR)/up_com!G68,1-EXP(-(($C68*s_TR)/up_com!G68))),".")</f>
        <v>1</v>
      </c>
      <c r="Y68" s="103">
        <f>IFERROR(IF((($C68*s_TR)/up_com!H68)&lt;0.01,($C68*s_TR)/up_com!H68,1-EXP(-(($C68*s_TR)/up_com!H68))),".")</f>
        <v>1</v>
      </c>
      <c r="Z68" s="103">
        <f>IFERROR(IF((($C68*s_TR)/up_com!I68)&lt;0.01,($C68*s_TR)/up_com!I68,1-EXP(-(($C68*s_TR)/up_com!I68))),".")</f>
        <v>1</v>
      </c>
      <c r="AA68" s="103">
        <f>IFERROR(IF((($C68*s_TR)/up_com!J68)&lt;0.01,($C68*s_TR)/up_com!J68,1-EXP(-(($C68*s_TR)/up_com!J68))),".")</f>
        <v>1</v>
      </c>
      <c r="AB68" s="103">
        <f>IFERROR(IF((($C68*s_TR)/up_com!K68)&lt;0.01,($C68*s_TR)/up_com!K68,1-EXP(-(($C68*s_TR)/up_com!K68))),".")</f>
        <v>1</v>
      </c>
      <c r="AC68" s="103">
        <f>IFERROR(IF((($C68*s_TR)/up_com!L68)&lt;0.01,($C68*s_TR)/up_com!L68,1-EXP(-(($C68*s_TR)/up_com!L68))),".")</f>
        <v>1</v>
      </c>
      <c r="AD68" s="103">
        <f>IFERROR(IF((($C68*s_TR)/up_com!M68)&lt;0.01,($C68*s_TR)/up_com!M68,1-EXP(-(($C68*s_TR)/up_com!M68))),".")</f>
        <v>1</v>
      </c>
      <c r="AE68" s="103">
        <f>IFERROR(IF((($C68*s_TR)/up_com!N68)&lt;0.01,($C68*s_TR)/up_com!N68,1-EXP(-(($C68*s_TR)/up_com!N68))),".")</f>
        <v>1</v>
      </c>
      <c r="AF68" s="103">
        <f>IFERROR(IF((($C68*s_TR)/up_com!O68)&lt;0.01,($C68*s_TR)/up_com!O68,1-EXP(-(($C68*s_TR)/up_com!O68))),".")</f>
        <v>1</v>
      </c>
      <c r="AG68" s="103">
        <f>IFERROR(IF((($C68*s_TR)/up_com!P68)&lt;0.01,($C68*s_TR)/up_com!P68,1-EXP(-(($C68*s_TR)/up_com!P68))),".")</f>
        <v>1</v>
      </c>
      <c r="AH68" s="103">
        <f>IFERROR(IF((($C68*s_TR)/up_com!Q68)&lt;0.01,($C68*s_TR)/up_com!Q68,1-EXP(-(($C68*s_TR)/up_com!Q68))),".")</f>
        <v>1</v>
      </c>
      <c r="AI68" s="103">
        <f>IFERROR(IF((($C68*s_TR)/up_com!R68)&lt;0.01,($C68*s_TR)/up_com!R68,1-EXP(-(($C68*s_TR)/up_com!R68))),".")</f>
        <v>1</v>
      </c>
    </row>
    <row r="69" spans="1:35">
      <c r="A69" s="101" t="s">
        <v>324</v>
      </c>
      <c r="B69" s="106">
        <v>1.9999999999999999E-7</v>
      </c>
      <c r="C69" s="89">
        <v>5</v>
      </c>
      <c r="D69" s="103">
        <f>IFERROR((($C69*s_TR)/up_com!C69),0)</f>
        <v>0.73613133903030259</v>
      </c>
      <c r="E69" s="103">
        <f>IFERROR((($C69*s_TR)/up_com!D69),0)</f>
        <v>48.921303736066143</v>
      </c>
      <c r="F69" s="103">
        <f>IFERROR((($C69*s_TR)/up_com!E69),0)</f>
        <v>5.8720203316939598E-2</v>
      </c>
      <c r="G69" s="103">
        <f>IFERROR((($C69*s_TR)/up_com!F69),0)</f>
        <v>4.4206218184538706E-6</v>
      </c>
      <c r="H69" s="103">
        <f>IFERROR((($C69*s_TR)/up_com!G69),0)</f>
        <v>0.79485596296906058</v>
      </c>
      <c r="I69" s="103">
        <f>IFERROR((($C69*s_TR)/up_com!H69),0)</f>
        <v>49.657439495718265</v>
      </c>
      <c r="J69" s="103">
        <f>IFERROR((($C69*s_TR)/up_com!I69),0)</f>
        <v>2.4837899543378997E-5</v>
      </c>
      <c r="K69" s="103">
        <f>IFERROR((($C69*s_TR)/up_com!J69),0)</f>
        <v>2.4837899543378997E-5</v>
      </c>
      <c r="L69" s="103">
        <f>IFERROR((($C69*s_TR)/up_com!K69),0)</f>
        <v>2.4837899543378997E-5</v>
      </c>
      <c r="M69" s="103">
        <f>IFERROR((($C69*s_TR)/up_com!L69),0)</f>
        <v>2.4837899543378997E-5</v>
      </c>
      <c r="N69" s="103">
        <f>IFERROR((($C69*s_TR)/up_com!M69),0)</f>
        <v>2.4837899543378997E-5</v>
      </c>
      <c r="O69" s="103">
        <f>IFERROR((($C69*s_TR)/up_com!N69),0)</f>
        <v>2.2939465829953314E-5</v>
      </c>
      <c r="P69" s="103">
        <f>IFERROR((($C69*s_TR)/up_com!O69),0)</f>
        <v>2.3453715234537141E-5</v>
      </c>
      <c r="Q69" s="103">
        <f>IFERROR((($C69*s_TR)/up_com!P69),0)</f>
        <v>2.3083361025981868E-5</v>
      </c>
      <c r="R69" s="103">
        <f>IFERROR((($C69*s_TR)/up_com!Q69),0)</f>
        <v>2.3984018264840181E-5</v>
      </c>
      <c r="S69" s="103">
        <f>IFERROR((($C69*s_TR)/up_com!R69),0)</f>
        <v>2.2253048956707715E-5</v>
      </c>
      <c r="T69" s="103">
        <f>IFERROR(IF((($C69*s_TR)/up_com!C69)&lt;0.01,($C69*s_TR)/up_com!C69,1-EXP(-(($C69*s_TR)/up_com!C69))),".")</f>
        <v>0.52103671751554592</v>
      </c>
      <c r="U69" s="103">
        <f>IFERROR(IF((($C69*s_TR)/up_com!D69)&lt;0.01,($C69*s_TR)/up_com!D69,1-EXP(-(($C69*s_TR)/up_com!D69))),".")</f>
        <v>1</v>
      </c>
      <c r="V69" s="103">
        <f>IFERROR(IF((($C69*s_TR)/up_com!E69)&lt;0.01,($C69*s_TR)/up_com!E69,1-EXP(-(($C69*s_TR)/up_com!E69))),".")</f>
        <v>5.7029427711892011E-2</v>
      </c>
      <c r="W69" s="103">
        <f>IFERROR(IF((($C69*s_TR)/up_com!F69)&lt;0.01,($C69*s_TR)/up_com!F69,1-EXP(-(($C69*s_TR)/up_com!F69))),".")</f>
        <v>4.4206218184538706E-6</v>
      </c>
      <c r="X69" s="103">
        <f>IFERROR(IF((($C69*s_TR)/up_com!G69)&lt;0.01,($C69*s_TR)/up_com!G69,1-EXP(-(($C69*s_TR)/up_com!G69))),".")</f>
        <v>0.54835371597247407</v>
      </c>
      <c r="Y69" s="103">
        <f>IFERROR(IF((($C69*s_TR)/up_com!H69)&lt;0.01,($C69*s_TR)/up_com!H69,1-EXP(-(($C69*s_TR)/up_com!H69))),".")</f>
        <v>1</v>
      </c>
      <c r="Z69" s="103">
        <f>IFERROR(IF((($C69*s_TR)/up_com!I69)&lt;0.01,($C69*s_TR)/up_com!I69,1-EXP(-(($C69*s_TR)/up_com!I69))),".")</f>
        <v>2.4837899543378997E-5</v>
      </c>
      <c r="AA69" s="103">
        <f>IFERROR(IF((($C69*s_TR)/up_com!J69)&lt;0.01,($C69*s_TR)/up_com!J69,1-EXP(-(($C69*s_TR)/up_com!J69))),".")</f>
        <v>2.4837899543378997E-5</v>
      </c>
      <c r="AB69" s="103">
        <f>IFERROR(IF((($C69*s_TR)/up_com!K69)&lt;0.01,($C69*s_TR)/up_com!K69,1-EXP(-(($C69*s_TR)/up_com!K69))),".")</f>
        <v>2.4837899543378997E-5</v>
      </c>
      <c r="AC69" s="103">
        <f>IFERROR(IF((($C69*s_TR)/up_com!L69)&lt;0.01,($C69*s_TR)/up_com!L69,1-EXP(-(($C69*s_TR)/up_com!L69))),".")</f>
        <v>2.4837899543378997E-5</v>
      </c>
      <c r="AD69" s="103">
        <f>IFERROR(IF((($C69*s_TR)/up_com!M69)&lt;0.01,($C69*s_TR)/up_com!M69,1-EXP(-(($C69*s_TR)/up_com!M69))),".")</f>
        <v>2.4837899543378997E-5</v>
      </c>
      <c r="AE69" s="103">
        <f>IFERROR(IF((($C69*s_TR)/up_com!N69)&lt;0.01,($C69*s_TR)/up_com!N69,1-EXP(-(($C69*s_TR)/up_com!N69))),".")</f>
        <v>2.2939465829953314E-5</v>
      </c>
      <c r="AF69" s="103">
        <f>IFERROR(IF((($C69*s_TR)/up_com!O69)&lt;0.01,($C69*s_TR)/up_com!O69,1-EXP(-(($C69*s_TR)/up_com!O69))),".")</f>
        <v>2.3453715234537141E-5</v>
      </c>
      <c r="AG69" s="103">
        <f>IFERROR(IF((($C69*s_TR)/up_com!P69)&lt;0.01,($C69*s_TR)/up_com!P69,1-EXP(-(($C69*s_TR)/up_com!P69))),".")</f>
        <v>2.3083361025981868E-5</v>
      </c>
      <c r="AH69" s="103">
        <f>IFERROR(IF((($C69*s_TR)/up_com!Q69)&lt;0.01,($C69*s_TR)/up_com!Q69,1-EXP(-(($C69*s_TR)/up_com!Q69))),".")</f>
        <v>2.3984018264840181E-5</v>
      </c>
      <c r="AI69" s="103">
        <f>IFERROR(IF((($C69*s_TR)/up_com!R69)&lt;0.01,($C69*s_TR)/up_com!R69,1-EXP(-(($C69*s_TR)/up_com!R69))),".")</f>
        <v>2.2253048956707715E-5</v>
      </c>
    </row>
    <row r="70" spans="1:35">
      <c r="A70" s="101" t="s">
        <v>325</v>
      </c>
      <c r="B70" s="106">
        <v>0.99979000004200003</v>
      </c>
      <c r="C70" s="89">
        <v>5</v>
      </c>
      <c r="D70" s="103">
        <f>IFERROR((($C70*s_TR)/up_com!C70),0)</f>
        <v>3679883.7574001192</v>
      </c>
      <c r="E70" s="103">
        <f>IFERROR((($C70*s_TR)/up_com!D70),0)</f>
        <v>244555151.32168135</v>
      </c>
      <c r="F70" s="103">
        <f>IFERROR((($C70*s_TR)/up_com!E70),0)</f>
        <v>293539.3603835465</v>
      </c>
      <c r="G70" s="103">
        <f>IFERROR((($C70*s_TR)/up_com!F70),0)</f>
        <v>21.92718087512171</v>
      </c>
      <c r="H70" s="103">
        <f>IFERROR((($C70*s_TR)/up_com!G70),0)</f>
        <v>3973445.0449645412</v>
      </c>
      <c r="I70" s="103">
        <f>IFERROR((($C70*s_TR)/up_com!H70),0)</f>
        <v>248235057.0062623</v>
      </c>
      <c r="J70" s="103">
        <f>IFERROR((($C70*s_TR)/up_com!I70),0)</f>
        <v>122.02916301882489</v>
      </c>
      <c r="K70" s="103">
        <f>IFERROR((($C70*s_TR)/up_com!J70),0)</f>
        <v>122.02916301882489</v>
      </c>
      <c r="L70" s="103">
        <f>IFERROR((($C70*s_TR)/up_com!K70),0)</f>
        <v>122.02916301882489</v>
      </c>
      <c r="M70" s="103">
        <f>IFERROR((($C70*s_TR)/up_com!L70),0)</f>
        <v>122.02916301882489</v>
      </c>
      <c r="N70" s="103">
        <f>IFERROR((($C70*s_TR)/up_com!M70),0)</f>
        <v>122.02916301882489</v>
      </c>
      <c r="O70" s="103">
        <f>IFERROR((($C70*s_TR)/up_com!N70),0)</f>
        <v>117.13163689707331</v>
      </c>
      <c r="P70" s="103">
        <f>IFERROR((($C70*s_TR)/up_com!O70),0)</f>
        <v>117.55167245027128</v>
      </c>
      <c r="Q70" s="103">
        <f>IFERROR((($C70*s_TR)/up_com!P70),0)</f>
        <v>116.87509956230269</v>
      </c>
      <c r="R70" s="103">
        <f>IFERROR((($C70*s_TR)/up_com!Q70),0)</f>
        <v>118.56971715363642</v>
      </c>
      <c r="S70" s="103">
        <f>IFERROR((($C70*s_TR)/up_com!R70),0)</f>
        <v>110.37963651623325</v>
      </c>
      <c r="T70" s="103">
        <f>IFERROR(IF((($C70*s_TR)/up_com!C70)&lt;0.01,($C70*s_TR)/up_com!C70,1-EXP(-(($C70*s_TR)/up_com!C70))),".")</f>
        <v>1</v>
      </c>
      <c r="U70" s="103">
        <f>IFERROR(IF((($C70*s_TR)/up_com!D70)&lt;0.01,($C70*s_TR)/up_com!D70,1-EXP(-(($C70*s_TR)/up_com!D70))),".")</f>
        <v>1</v>
      </c>
      <c r="V70" s="103">
        <f>IFERROR(IF((($C70*s_TR)/up_com!E70)&lt;0.01,($C70*s_TR)/up_com!E70,1-EXP(-(($C70*s_TR)/up_com!E70))),".")</f>
        <v>1</v>
      </c>
      <c r="W70" s="103">
        <f>IFERROR(IF((($C70*s_TR)/up_com!F70)&lt;0.01,($C70*s_TR)/up_com!F70,1-EXP(-(($C70*s_TR)/up_com!F70))),".")</f>
        <v>0.99999999969998266</v>
      </c>
      <c r="X70" s="103">
        <f>IFERROR(IF((($C70*s_TR)/up_com!G70)&lt;0.01,($C70*s_TR)/up_com!G70,1-EXP(-(($C70*s_TR)/up_com!G70))),".")</f>
        <v>1</v>
      </c>
      <c r="Y70" s="103">
        <f>IFERROR(IF((($C70*s_TR)/up_com!H70)&lt;0.01,($C70*s_TR)/up_com!H70,1-EXP(-(($C70*s_TR)/up_com!H70))),".")</f>
        <v>1</v>
      </c>
      <c r="Z70" s="103">
        <f>IFERROR(IF((($C70*s_TR)/up_com!I70)&lt;0.01,($C70*s_TR)/up_com!I70,1-EXP(-(($C70*s_TR)/up_com!I70))),".")</f>
        <v>1</v>
      </c>
      <c r="AA70" s="103">
        <f>IFERROR(IF((($C70*s_TR)/up_com!J70)&lt;0.01,($C70*s_TR)/up_com!J70,1-EXP(-(($C70*s_TR)/up_com!J70))),".")</f>
        <v>1</v>
      </c>
      <c r="AB70" s="103">
        <f>IFERROR(IF((($C70*s_TR)/up_com!K70)&lt;0.01,($C70*s_TR)/up_com!K70,1-EXP(-(($C70*s_TR)/up_com!K70))),".")</f>
        <v>1</v>
      </c>
      <c r="AC70" s="103">
        <f>IFERROR(IF((($C70*s_TR)/up_com!L70)&lt;0.01,($C70*s_TR)/up_com!L70,1-EXP(-(($C70*s_TR)/up_com!L70))),".")</f>
        <v>1</v>
      </c>
      <c r="AD70" s="103">
        <f>IFERROR(IF((($C70*s_TR)/up_com!M70)&lt;0.01,($C70*s_TR)/up_com!M70,1-EXP(-(($C70*s_TR)/up_com!M70))),".")</f>
        <v>1</v>
      </c>
      <c r="AE70" s="103">
        <f>IFERROR(IF((($C70*s_TR)/up_com!N70)&lt;0.01,($C70*s_TR)/up_com!N70,1-EXP(-(($C70*s_TR)/up_com!N70))),".")</f>
        <v>1</v>
      </c>
      <c r="AF70" s="103">
        <f>IFERROR(IF((($C70*s_TR)/up_com!O70)&lt;0.01,($C70*s_TR)/up_com!O70,1-EXP(-(($C70*s_TR)/up_com!O70))),".")</f>
        <v>1</v>
      </c>
      <c r="AG70" s="103">
        <f>IFERROR(IF((($C70*s_TR)/up_com!P70)&lt;0.01,($C70*s_TR)/up_com!P70,1-EXP(-(($C70*s_TR)/up_com!P70))),".")</f>
        <v>1</v>
      </c>
      <c r="AH70" s="103">
        <f>IFERROR(IF((($C70*s_TR)/up_com!Q70)&lt;0.01,($C70*s_TR)/up_com!Q70,1-EXP(-(($C70*s_TR)/up_com!Q70))),".")</f>
        <v>1</v>
      </c>
      <c r="AI70" s="103">
        <f>IFERROR(IF((($C70*s_TR)/up_com!R70)&lt;0.01,($C70*s_TR)/up_com!R70,1-EXP(-(($C70*s_TR)/up_com!R70))),".")</f>
        <v>1</v>
      </c>
    </row>
    <row r="71" spans="1:35">
      <c r="A71" s="101" t="s">
        <v>326</v>
      </c>
      <c r="B71" s="106">
        <v>2.0999995799999999E-4</v>
      </c>
      <c r="C71" s="89">
        <v>5</v>
      </c>
      <c r="D71" s="103">
        <f>IFERROR((($C71*s_TR)/up_com!C71),0)</f>
        <v>772.93775139423656</v>
      </c>
      <c r="E71" s="103">
        <f>IFERROR((($C71*s_TR)/up_com!D71),0)</f>
        <v>51367.358649395661</v>
      </c>
      <c r="F71" s="103">
        <f>IFERROR((($C71*s_TR)/up_com!E71),0)</f>
        <v>61.656201151543875</v>
      </c>
      <c r="G71" s="103">
        <f>IFERROR((($C71*s_TR)/up_com!F71),0)</f>
        <v>4.5732376094432614E-3</v>
      </c>
      <c r="H71" s="103">
        <f>IFERROR((($C71*s_TR)/up_com!G71),0)</f>
        <v>834.59852578338985</v>
      </c>
      <c r="I71" s="103">
        <f>IFERROR((($C71*s_TR)/up_com!H71),0)</f>
        <v>52140.300974027501</v>
      </c>
      <c r="J71" s="103">
        <f>IFERROR((($C71*s_TR)/up_com!I71),0)</f>
        <v>0</v>
      </c>
      <c r="K71" s="103">
        <f>IFERROR((($C71*s_TR)/up_com!J71),0)</f>
        <v>0</v>
      </c>
      <c r="L71" s="103">
        <f>IFERROR((($C71*s_TR)/up_com!K71),0)</f>
        <v>0</v>
      </c>
      <c r="M71" s="103">
        <f>IFERROR((($C71*s_TR)/up_com!L71),0)</f>
        <v>0</v>
      </c>
      <c r="N71" s="103">
        <f>IFERROR((($C71*s_TR)/up_com!M71),0)</f>
        <v>0</v>
      </c>
      <c r="O71" s="103">
        <f>IFERROR((($C71*s_TR)/up_com!N71),0)</f>
        <v>2.4747097263435169E-2</v>
      </c>
      <c r="P71" s="103">
        <f>IFERROR((($C71*s_TR)/up_com!O71),0)</f>
        <v>2.4803331537366066E-2</v>
      </c>
      <c r="Q71" s="103">
        <f>IFERROR((($C71*s_TR)/up_com!P71),0)</f>
        <v>2.48691341285221E-2</v>
      </c>
      <c r="R71" s="103">
        <f>IFERROR((($C71*s_TR)/up_com!Q71),0)</f>
        <v>2.4627022314399314E-2</v>
      </c>
      <c r="S71" s="103">
        <f>IFERROR((($C71*s_TR)/up_com!R71),0)</f>
        <v>2.3021304375951297E-2</v>
      </c>
      <c r="T71" s="103">
        <f>IFERROR(IF((($C71*s_TR)/up_com!C71)&lt;0.01,($C71*s_TR)/up_com!C71,1-EXP(-(($C71*s_TR)/up_com!C71))),".")</f>
        <v>1</v>
      </c>
      <c r="U71" s="103">
        <f>IFERROR(IF((($C71*s_TR)/up_com!D71)&lt;0.01,($C71*s_TR)/up_com!D71,1-EXP(-(($C71*s_TR)/up_com!D71))),".")</f>
        <v>1</v>
      </c>
      <c r="V71" s="103">
        <f>IFERROR(IF((($C71*s_TR)/up_com!E71)&lt;0.01,($C71*s_TR)/up_com!E71,1-EXP(-(($C71*s_TR)/up_com!E71))),".")</f>
        <v>1</v>
      </c>
      <c r="W71" s="103">
        <f>IFERROR(IF((($C71*s_TR)/up_com!F71)&lt;0.01,($C71*s_TR)/up_com!F71,1-EXP(-(($C71*s_TR)/up_com!F71))),".")</f>
        <v>4.5732376094432614E-3</v>
      </c>
      <c r="X71" s="103">
        <f>IFERROR(IF((($C71*s_TR)/up_com!G71)&lt;0.01,($C71*s_TR)/up_com!G71,1-EXP(-(($C71*s_TR)/up_com!G71))),".")</f>
        <v>1</v>
      </c>
      <c r="Y71" s="103">
        <f>IFERROR(IF((($C71*s_TR)/up_com!H71)&lt;0.01,($C71*s_TR)/up_com!H71,1-EXP(-(($C71*s_TR)/up_com!H71))),".")</f>
        <v>1</v>
      </c>
      <c r="Z71" s="103" t="str">
        <f>IFERROR(IF((($C71*s_TR)/up_com!I71)&lt;0.01,($C71*s_TR)/up_com!I71,1-EXP(-(($C71*s_TR)/up_com!I71))),".")</f>
        <v>.</v>
      </c>
      <c r="AA71" s="103" t="str">
        <f>IFERROR(IF((($C71*s_TR)/up_com!J71)&lt;0.01,($C71*s_TR)/up_com!J71,1-EXP(-(($C71*s_TR)/up_com!J71))),".")</f>
        <v>.</v>
      </c>
      <c r="AB71" s="103" t="str">
        <f>IFERROR(IF((($C71*s_TR)/up_com!K71)&lt;0.01,($C71*s_TR)/up_com!K71,1-EXP(-(($C71*s_TR)/up_com!K71))),".")</f>
        <v>.</v>
      </c>
      <c r="AC71" s="103" t="str">
        <f>IFERROR(IF((($C71*s_TR)/up_com!L71)&lt;0.01,($C71*s_TR)/up_com!L71,1-EXP(-(($C71*s_TR)/up_com!L71))),".")</f>
        <v>.</v>
      </c>
      <c r="AD71" s="103" t="str">
        <f>IFERROR(IF((($C71*s_TR)/up_com!M71)&lt;0.01,($C71*s_TR)/up_com!M71,1-EXP(-(($C71*s_TR)/up_com!M71))),".")</f>
        <v>.</v>
      </c>
      <c r="AE71" s="103">
        <f>IFERROR(IF((($C71*s_TR)/up_com!N71)&lt;0.01,($C71*s_TR)/up_com!N71,1-EXP(-(($C71*s_TR)/up_com!N71))),".")</f>
        <v>2.4443398232976365E-2</v>
      </c>
      <c r="AF71" s="103">
        <f>IFERROR(IF((($C71*s_TR)/up_com!O71)&lt;0.01,($C71*s_TR)/up_com!O71,1-EXP(-(($C71*s_TR)/up_com!O71))),".")</f>
        <v>2.4498256407685992E-2</v>
      </c>
      <c r="AG71" s="103">
        <f>IFERROR(IF((($C71*s_TR)/up_com!P71)&lt;0.01,($C71*s_TR)/up_com!P71,1-EXP(-(($C71*s_TR)/up_com!P71))),".")</f>
        <v>2.4562444838185926E-2</v>
      </c>
      <c r="AH71" s="103">
        <f>IFERROR(IF((($C71*s_TR)/up_com!Q71)&lt;0.01,($C71*s_TR)/up_com!Q71,1-EXP(-(($C71*s_TR)/up_com!Q71))),".")</f>
        <v>2.4326251290671785E-2</v>
      </c>
      <c r="AI71" s="103">
        <f>IFERROR(IF((($C71*s_TR)/up_com!R71)&lt;0.01,($C71*s_TR)/up_com!R71,1-EXP(-(($C71*s_TR)/up_com!R71))),".")</f>
        <v>2.27583359723037E-2</v>
      </c>
    </row>
    <row r="72" spans="1:35">
      <c r="A72" s="101" t="s">
        <v>327</v>
      </c>
      <c r="B72" s="106">
        <v>1</v>
      </c>
      <c r="C72" s="89">
        <v>5</v>
      </c>
      <c r="D72" s="103">
        <f>IFERROR((($C72*s_TR)/up_com!C72),0)</f>
        <v>3680656.695151513</v>
      </c>
      <c r="E72" s="103">
        <f>IFERROR((($C72*s_TR)/up_com!D72),0)</f>
        <v>244606518.68033072</v>
      </c>
      <c r="F72" s="103">
        <f>IFERROR((($C72*s_TR)/up_com!E72),0)</f>
        <v>293601.01658469799</v>
      </c>
      <c r="G72" s="103">
        <f>IFERROR((($C72*s_TR)/up_com!F72),0)</f>
        <v>24.944937404132563</v>
      </c>
      <c r="H72" s="103">
        <f>IFERROR((($C72*s_TR)/up_com!G72),0)</f>
        <v>3974282.6566736144</v>
      </c>
      <c r="I72" s="103">
        <f>IFERROR((($C72*s_TR)/up_com!H72),0)</f>
        <v>248287200.32041964</v>
      </c>
      <c r="J72" s="103">
        <f>IFERROR((($C72*s_TR)/up_com!I72),0)</f>
        <v>150.5593607305936</v>
      </c>
      <c r="K72" s="103">
        <f>IFERROR((($C72*s_TR)/up_com!J72),0)</f>
        <v>150.5593607305936</v>
      </c>
      <c r="L72" s="103">
        <f>IFERROR((($C72*s_TR)/up_com!K72),0)</f>
        <v>150.5593607305936</v>
      </c>
      <c r="M72" s="103">
        <f>IFERROR((($C72*s_TR)/up_com!L72),0)</f>
        <v>150.5593607305936</v>
      </c>
      <c r="N72" s="103">
        <f>IFERROR((($C72*s_TR)/up_com!M72),0)</f>
        <v>150.5593607305936</v>
      </c>
      <c r="O72" s="103">
        <f>IFERROR((($C72*s_TR)/up_com!N72),0)</f>
        <v>118.84377038486619</v>
      </c>
      <c r="P72" s="103">
        <f>IFERROR((($C72*s_TR)/up_com!O72),0)</f>
        <v>122.33826122338257</v>
      </c>
      <c r="Q72" s="103">
        <f>IFERROR((($C72*s_TR)/up_com!P72),0)</f>
        <v>119.20739232383063</v>
      </c>
      <c r="R72" s="103">
        <f>IFERROR((($C72*s_TR)/up_com!Q72),0)</f>
        <v>118.5946220192795</v>
      </c>
      <c r="S72" s="103">
        <f>IFERROR((($C72*s_TR)/up_com!R72),0)</f>
        <v>125.57077625570774</v>
      </c>
      <c r="T72" s="103">
        <f>IFERROR(IF((($C72*s_TR)/up_com!C72)&lt;0.01,($C72*s_TR)/up_com!C72,1-EXP(-(($C72*s_TR)/up_com!C72))),".")</f>
        <v>1</v>
      </c>
      <c r="U72" s="103">
        <f>IFERROR(IF((($C72*s_TR)/up_com!D72)&lt;0.01,($C72*s_TR)/up_com!D72,1-EXP(-(($C72*s_TR)/up_com!D72))),".")</f>
        <v>1</v>
      </c>
      <c r="V72" s="103">
        <f>IFERROR(IF((($C72*s_TR)/up_com!E72)&lt;0.01,($C72*s_TR)/up_com!E72,1-EXP(-(($C72*s_TR)/up_com!E72))),".")</f>
        <v>1</v>
      </c>
      <c r="W72" s="103">
        <f>IFERROR(IF((($C72*s_TR)/up_com!F72)&lt;0.01,($C72*s_TR)/up_com!F72,1-EXP(-(($C72*s_TR)/up_com!F72))),".")</f>
        <v>0.99999999998532596</v>
      </c>
      <c r="X72" s="103">
        <f>IFERROR(IF((($C72*s_TR)/up_com!G72)&lt;0.01,($C72*s_TR)/up_com!G72,1-EXP(-(($C72*s_TR)/up_com!G72))),".")</f>
        <v>1</v>
      </c>
      <c r="Y72" s="103">
        <f>IFERROR(IF((($C72*s_TR)/up_com!H72)&lt;0.01,($C72*s_TR)/up_com!H72,1-EXP(-(($C72*s_TR)/up_com!H72))),".")</f>
        <v>1</v>
      </c>
      <c r="Z72" s="103">
        <f>IFERROR(IF((($C72*s_TR)/up_com!I72)&lt;0.01,($C72*s_TR)/up_com!I72,1-EXP(-(($C72*s_TR)/up_com!I72))),".")</f>
        <v>1</v>
      </c>
      <c r="AA72" s="103">
        <f>IFERROR(IF((($C72*s_TR)/up_com!J72)&lt;0.01,($C72*s_TR)/up_com!J72,1-EXP(-(($C72*s_TR)/up_com!J72))),".")</f>
        <v>1</v>
      </c>
      <c r="AB72" s="103">
        <f>IFERROR(IF((($C72*s_TR)/up_com!K72)&lt;0.01,($C72*s_TR)/up_com!K72,1-EXP(-(($C72*s_TR)/up_com!K72))),".")</f>
        <v>1</v>
      </c>
      <c r="AC72" s="103">
        <f>IFERROR(IF((($C72*s_TR)/up_com!L72)&lt;0.01,($C72*s_TR)/up_com!L72,1-EXP(-(($C72*s_TR)/up_com!L72))),".")</f>
        <v>1</v>
      </c>
      <c r="AD72" s="103">
        <f>IFERROR(IF((($C72*s_TR)/up_com!M72)&lt;0.01,($C72*s_TR)/up_com!M72,1-EXP(-(($C72*s_TR)/up_com!M72))),".")</f>
        <v>1</v>
      </c>
      <c r="AE72" s="103">
        <f>IFERROR(IF((($C72*s_TR)/up_com!N72)&lt;0.01,($C72*s_TR)/up_com!N72,1-EXP(-(($C72*s_TR)/up_com!N72))),".")</f>
        <v>1</v>
      </c>
      <c r="AF72" s="103">
        <f>IFERROR(IF((($C72*s_TR)/up_com!O72)&lt;0.01,($C72*s_TR)/up_com!O72,1-EXP(-(($C72*s_TR)/up_com!O72))),".")</f>
        <v>1</v>
      </c>
      <c r="AG72" s="103">
        <f>IFERROR(IF((($C72*s_TR)/up_com!P72)&lt;0.01,($C72*s_TR)/up_com!P72,1-EXP(-(($C72*s_TR)/up_com!P72))),".")</f>
        <v>1</v>
      </c>
      <c r="AH72" s="103">
        <f>IFERROR(IF((($C72*s_TR)/up_com!Q72)&lt;0.01,($C72*s_TR)/up_com!Q72,1-EXP(-(($C72*s_TR)/up_com!Q72))),".")</f>
        <v>1</v>
      </c>
      <c r="AI72" s="103">
        <f>IFERROR(IF((($C72*s_TR)/up_com!R72)&lt;0.01,($C72*s_TR)/up_com!R72,1-EXP(-(($C72*s_TR)/up_com!R72))),".")</f>
        <v>1</v>
      </c>
    </row>
    <row r="73" spans="1:35">
      <c r="A73" s="101" t="s">
        <v>328</v>
      </c>
      <c r="B73" s="106">
        <v>1</v>
      </c>
      <c r="C73" s="89">
        <v>5</v>
      </c>
      <c r="D73" s="103">
        <f>IFERROR((($C73*s_TR)/up_com!C73),0)</f>
        <v>3680656.695151513</v>
      </c>
      <c r="E73" s="103">
        <f>IFERROR((($C73*s_TR)/up_com!D73),0)</f>
        <v>244606518.68033072</v>
      </c>
      <c r="F73" s="103">
        <f>IFERROR((($C73*s_TR)/up_com!E73),0)</f>
        <v>293601.01658469799</v>
      </c>
      <c r="G73" s="103">
        <f>IFERROR((($C73*s_TR)/up_com!F73),0)</f>
        <v>22.69928610497708</v>
      </c>
      <c r="H73" s="103">
        <f>IFERROR((($C73*s_TR)/up_com!G73),0)</f>
        <v>3974280.4110223162</v>
      </c>
      <c r="I73" s="103">
        <f>IFERROR((($C73*s_TR)/up_com!H73),0)</f>
        <v>248287198.07476833</v>
      </c>
      <c r="J73" s="103">
        <f>IFERROR((($C73*s_TR)/up_com!I73),0)</f>
        <v>134.61187214611871</v>
      </c>
      <c r="K73" s="103">
        <f>IFERROR((($C73*s_TR)/up_com!J73),0)</f>
        <v>134.61187214611871</v>
      </c>
      <c r="L73" s="103">
        <f>IFERROR((($C73*s_TR)/up_com!K73),0)</f>
        <v>134.61187214611871</v>
      </c>
      <c r="M73" s="103">
        <f>IFERROR((($C73*s_TR)/up_com!L73),0)</f>
        <v>134.61187214611871</v>
      </c>
      <c r="N73" s="103">
        <f>IFERROR((($C73*s_TR)/up_com!M73),0)</f>
        <v>134.61187214611871</v>
      </c>
      <c r="O73" s="103">
        <f>IFERROR((($C73*s_TR)/up_com!N73),0)</f>
        <v>108.88098953817702</v>
      </c>
      <c r="P73" s="103">
        <f>IFERROR((($C73*s_TR)/up_com!O73),0)</f>
        <v>114.06810972846731</v>
      </c>
      <c r="Q73" s="103">
        <f>IFERROR((($C73*s_TR)/up_com!P73),0)</f>
        <v>116.77282377919319</v>
      </c>
      <c r="R73" s="103">
        <f>IFERROR((($C73*s_TR)/up_com!Q73),0)</f>
        <v>109.78634646823389</v>
      </c>
      <c r="S73" s="103">
        <f>IFERROR((($C73*s_TR)/up_com!R73),0)</f>
        <v>114.26635114266352</v>
      </c>
      <c r="T73" s="103">
        <f>IFERROR(IF((($C73*s_TR)/up_com!C73)&lt;0.01,($C73*s_TR)/up_com!C73,1-EXP(-(($C73*s_TR)/up_com!C73))),".")</f>
        <v>1</v>
      </c>
      <c r="U73" s="103">
        <f>IFERROR(IF((($C73*s_TR)/up_com!D73)&lt;0.01,($C73*s_TR)/up_com!D73,1-EXP(-(($C73*s_TR)/up_com!D73))),".")</f>
        <v>1</v>
      </c>
      <c r="V73" s="103">
        <f>IFERROR(IF((($C73*s_TR)/up_com!E73)&lt;0.01,($C73*s_TR)/up_com!E73,1-EXP(-(($C73*s_TR)/up_com!E73))),".")</f>
        <v>1</v>
      </c>
      <c r="W73" s="103">
        <f>IFERROR(IF((($C73*s_TR)/up_com!F73)&lt;0.01,($C73*s_TR)/up_com!F73,1-EXP(-(($C73*s_TR)/up_com!F73))),".")</f>
        <v>0.99999999986138022</v>
      </c>
      <c r="X73" s="103">
        <f>IFERROR(IF((($C73*s_TR)/up_com!G73)&lt;0.01,($C73*s_TR)/up_com!G73,1-EXP(-(($C73*s_TR)/up_com!G73))),".")</f>
        <v>1</v>
      </c>
      <c r="Y73" s="103">
        <f>IFERROR(IF((($C73*s_TR)/up_com!H73)&lt;0.01,($C73*s_TR)/up_com!H73,1-EXP(-(($C73*s_TR)/up_com!H73))),".")</f>
        <v>1</v>
      </c>
      <c r="Z73" s="103">
        <f>IFERROR(IF((($C73*s_TR)/up_com!I73)&lt;0.01,($C73*s_TR)/up_com!I73,1-EXP(-(($C73*s_TR)/up_com!I73))),".")</f>
        <v>1</v>
      </c>
      <c r="AA73" s="103">
        <f>IFERROR(IF((($C73*s_TR)/up_com!J73)&lt;0.01,($C73*s_TR)/up_com!J73,1-EXP(-(($C73*s_TR)/up_com!J73))),".")</f>
        <v>1</v>
      </c>
      <c r="AB73" s="103">
        <f>IFERROR(IF((($C73*s_TR)/up_com!K73)&lt;0.01,($C73*s_TR)/up_com!K73,1-EXP(-(($C73*s_TR)/up_com!K73))),".")</f>
        <v>1</v>
      </c>
      <c r="AC73" s="103">
        <f>IFERROR(IF((($C73*s_TR)/up_com!L73)&lt;0.01,($C73*s_TR)/up_com!L73,1-EXP(-(($C73*s_TR)/up_com!L73))),".")</f>
        <v>1</v>
      </c>
      <c r="AD73" s="103">
        <f>IFERROR(IF((($C73*s_TR)/up_com!M73)&lt;0.01,($C73*s_TR)/up_com!M73,1-EXP(-(($C73*s_TR)/up_com!M73))),".")</f>
        <v>1</v>
      </c>
      <c r="AE73" s="103">
        <f>IFERROR(IF((($C73*s_TR)/up_com!N73)&lt;0.01,($C73*s_TR)/up_com!N73,1-EXP(-(($C73*s_TR)/up_com!N73))),".")</f>
        <v>1</v>
      </c>
      <c r="AF73" s="103">
        <f>IFERROR(IF((($C73*s_TR)/up_com!O73)&lt;0.01,($C73*s_TR)/up_com!O73,1-EXP(-(($C73*s_TR)/up_com!O73))),".")</f>
        <v>1</v>
      </c>
      <c r="AG73" s="103">
        <f>IFERROR(IF((($C73*s_TR)/up_com!P73)&lt;0.01,($C73*s_TR)/up_com!P73,1-EXP(-(($C73*s_TR)/up_com!P73))),".")</f>
        <v>1</v>
      </c>
      <c r="AH73" s="103">
        <f>IFERROR(IF((($C73*s_TR)/up_com!Q73)&lt;0.01,($C73*s_TR)/up_com!Q73,1-EXP(-(($C73*s_TR)/up_com!Q73))),".")</f>
        <v>1</v>
      </c>
      <c r="AI73" s="103">
        <f>IFERROR(IF((($C73*s_TR)/up_com!R73)&lt;0.01,($C73*s_TR)/up_com!R73,1-EXP(-(($C73*s_TR)/up_com!R73))),".")</f>
        <v>1</v>
      </c>
    </row>
    <row r="74" spans="1:35">
      <c r="A74" s="101" t="s">
        <v>329</v>
      </c>
      <c r="B74" s="107">
        <v>1.9000000000000001E-8</v>
      </c>
      <c r="C74" s="89">
        <v>5</v>
      </c>
      <c r="D74" s="103">
        <f>IFERROR((($C74*s_TR)/up_com!C74),0)</f>
        <v>6.9932477207878749E-2</v>
      </c>
      <c r="E74" s="103">
        <f>IFERROR((($C74*s_TR)/up_com!D74),0)</f>
        <v>4.6475238549262841</v>
      </c>
      <c r="F74" s="103">
        <f>IFERROR((($C74*s_TR)/up_com!E74),0)</f>
        <v>5.5784193151092627E-3</v>
      </c>
      <c r="G74" s="103">
        <f>IFERROR((($C74*s_TR)/up_com!F74),0)</f>
        <v>4.274307372376824E-7</v>
      </c>
      <c r="H74" s="103">
        <f>IFERROR((($C74*s_TR)/up_com!G74),0)</f>
        <v>7.5511323953725257E-2</v>
      </c>
      <c r="I74" s="103">
        <f>IFERROR((($C74*s_TR)/up_com!H74),0)</f>
        <v>4.7174567595648993</v>
      </c>
      <c r="J74" s="103">
        <f>IFERROR((($C74*s_TR)/up_com!I74),0)</f>
        <v>0</v>
      </c>
      <c r="K74" s="103">
        <f>IFERROR((($C74*s_TR)/up_com!J74),0)</f>
        <v>0</v>
      </c>
      <c r="L74" s="103">
        <f>IFERROR((($C74*s_TR)/up_com!K74),0)</f>
        <v>0</v>
      </c>
      <c r="M74" s="103">
        <f>IFERROR((($C74*s_TR)/up_com!L74),0)</f>
        <v>0</v>
      </c>
      <c r="N74" s="103">
        <f>IFERROR((($C74*s_TR)/up_com!M74),0)</f>
        <v>0</v>
      </c>
      <c r="O74" s="103">
        <f>IFERROR((($C74*s_TR)/up_com!N74),0)</f>
        <v>2.1323738902107546E-6</v>
      </c>
      <c r="P74" s="103">
        <f>IFERROR((($C74*s_TR)/up_com!O74),0)</f>
        <v>2.2010587339958805E-6</v>
      </c>
      <c r="Q74" s="103">
        <f>IFERROR((($C74*s_TR)/up_com!P74),0)</f>
        <v>2.215150165200283E-6</v>
      </c>
      <c r="R74" s="103">
        <f>IFERROR((($C74*s_TR)/up_com!Q74),0)</f>
        <v>2.1092250678313811E-6</v>
      </c>
      <c r="S74" s="103">
        <f>IFERROR((($C74*s_TR)/up_com!R74),0)</f>
        <v>2.15165139927725E-6</v>
      </c>
      <c r="T74" s="103">
        <f>IFERROR(IF((($C74*s_TR)/up_com!C74)&lt;0.01,($C74*s_TR)/up_com!C74,1-EXP(-(($C74*s_TR)/up_com!C74))),".")</f>
        <v>6.7543220134382964E-2</v>
      </c>
      <c r="U74" s="103">
        <f>IFERROR(IF((($C74*s_TR)/up_com!D74)&lt;0.01,($C74*s_TR)/up_com!D74,1-EXP(-(($C74*s_TR)/up_com!D74))),".")</f>
        <v>0.990414692819232</v>
      </c>
      <c r="V74" s="103">
        <f>IFERROR(IF((($C74*s_TR)/up_com!E74)&lt;0.01,($C74*s_TR)/up_com!E74,1-EXP(-(($C74*s_TR)/up_com!E74))),".")</f>
        <v>5.5784193151092627E-3</v>
      </c>
      <c r="W74" s="103">
        <f>IFERROR(IF((($C74*s_TR)/up_com!F74)&lt;0.01,($C74*s_TR)/up_com!F74,1-EXP(-(($C74*s_TR)/up_com!F74))),".")</f>
        <v>4.274307372376824E-7</v>
      </c>
      <c r="X74" s="103">
        <f>IFERROR(IF((($C74*s_TR)/up_com!G74)&lt;0.01,($C74*s_TR)/up_com!G74,1-EXP(-(($C74*s_TR)/up_com!G74))),".")</f>
        <v>7.2730769879306933E-2</v>
      </c>
      <c r="Y74" s="103">
        <f>IFERROR(IF((($C74*s_TR)/up_com!H74)&lt;0.01,($C74*s_TR)/up_com!H74,1-EXP(-(($C74*s_TR)/up_com!H74))),".")</f>
        <v>0.99106211915252418</v>
      </c>
      <c r="Z74" s="103" t="str">
        <f>IFERROR(IF((($C74*s_TR)/up_com!I74)&lt;0.01,($C74*s_TR)/up_com!I74,1-EXP(-(($C74*s_TR)/up_com!I74))),".")</f>
        <v>.</v>
      </c>
      <c r="AA74" s="103" t="str">
        <f>IFERROR(IF((($C74*s_TR)/up_com!J74)&lt;0.01,($C74*s_TR)/up_com!J74,1-EXP(-(($C74*s_TR)/up_com!J74))),".")</f>
        <v>.</v>
      </c>
      <c r="AB74" s="103" t="str">
        <f>IFERROR(IF((($C74*s_TR)/up_com!K74)&lt;0.01,($C74*s_TR)/up_com!K74,1-EXP(-(($C74*s_TR)/up_com!K74))),".")</f>
        <v>.</v>
      </c>
      <c r="AC74" s="103" t="str">
        <f>IFERROR(IF((($C74*s_TR)/up_com!L74)&lt;0.01,($C74*s_TR)/up_com!L74,1-EXP(-(($C74*s_TR)/up_com!L74))),".")</f>
        <v>.</v>
      </c>
      <c r="AD74" s="103" t="str">
        <f>IFERROR(IF((($C74*s_TR)/up_com!M74)&lt;0.01,($C74*s_TR)/up_com!M74,1-EXP(-(($C74*s_TR)/up_com!M74))),".")</f>
        <v>.</v>
      </c>
      <c r="AE74" s="103">
        <f>IFERROR(IF((($C74*s_TR)/up_com!N74)&lt;0.01,($C74*s_TR)/up_com!N74,1-EXP(-(($C74*s_TR)/up_com!N74))),".")</f>
        <v>2.1323738902107546E-6</v>
      </c>
      <c r="AF74" s="103">
        <f>IFERROR(IF((($C74*s_TR)/up_com!O74)&lt;0.01,($C74*s_TR)/up_com!O74,1-EXP(-(($C74*s_TR)/up_com!O74))),".")</f>
        <v>2.2010587339958805E-6</v>
      </c>
      <c r="AG74" s="103">
        <f>IFERROR(IF((($C74*s_TR)/up_com!P74)&lt;0.01,($C74*s_TR)/up_com!P74,1-EXP(-(($C74*s_TR)/up_com!P74))),".")</f>
        <v>2.215150165200283E-6</v>
      </c>
      <c r="AH74" s="103">
        <f>IFERROR(IF((($C74*s_TR)/up_com!Q74)&lt;0.01,($C74*s_TR)/up_com!Q74,1-EXP(-(($C74*s_TR)/up_com!Q74))),".")</f>
        <v>2.1092250678313811E-6</v>
      </c>
      <c r="AI74" s="103">
        <f>IFERROR(IF((($C74*s_TR)/up_com!R74)&lt;0.01,($C74*s_TR)/up_com!R74,1-EXP(-(($C74*s_TR)/up_com!R74))),".")</f>
        <v>2.15165139927725E-6</v>
      </c>
    </row>
    <row r="75" spans="1:35">
      <c r="A75" s="101" t="s">
        <v>330</v>
      </c>
      <c r="B75" s="106">
        <v>1</v>
      </c>
      <c r="C75" s="89">
        <v>5</v>
      </c>
      <c r="D75" s="103">
        <f>IFERROR((($C75*s_TR)/up_com!C75),0)</f>
        <v>3680656.695151513</v>
      </c>
      <c r="E75" s="103">
        <f>IFERROR((($C75*s_TR)/up_com!D75),0)</f>
        <v>244606518.68033072</v>
      </c>
      <c r="F75" s="103">
        <f>IFERROR((($C75*s_TR)/up_com!E75),0)</f>
        <v>293601.01658469799</v>
      </c>
      <c r="G75" s="103">
        <f>IFERROR((($C75*s_TR)/up_com!F75),0)</f>
        <v>21.985368559574457</v>
      </c>
      <c r="H75" s="103">
        <f>IFERROR((($C75*s_TR)/up_com!G75),0)</f>
        <v>3974279.6971047698</v>
      </c>
      <c r="I75" s="103">
        <f>IFERROR((($C75*s_TR)/up_com!H75),0)</f>
        <v>248287197.36085078</v>
      </c>
      <c r="J75" s="103">
        <f>IFERROR((($C75*s_TR)/up_com!I75),0)</f>
        <v>122.0547945205479</v>
      </c>
      <c r="K75" s="103">
        <f>IFERROR((($C75*s_TR)/up_com!J75),0)</f>
        <v>122.0547945205479</v>
      </c>
      <c r="L75" s="103">
        <f>IFERROR((($C75*s_TR)/up_com!K75),0)</f>
        <v>122.0547945205479</v>
      </c>
      <c r="M75" s="103">
        <f>IFERROR((($C75*s_TR)/up_com!L75),0)</f>
        <v>122.0547945205479</v>
      </c>
      <c r="N75" s="103">
        <f>IFERROR((($C75*s_TR)/up_com!M75),0)</f>
        <v>122.0547945205479</v>
      </c>
      <c r="O75" s="103">
        <f>IFERROR((($C75*s_TR)/up_com!N75),0)</f>
        <v>117.54973548166474</v>
      </c>
      <c r="P75" s="103">
        <f>IFERROR((($C75*s_TR)/up_com!O75),0)</f>
        <v>117.5768806850526</v>
      </c>
      <c r="Q75" s="103">
        <f>IFERROR((($C75*s_TR)/up_com!P75),0)</f>
        <v>116.79727223784167</v>
      </c>
      <c r="R75" s="103">
        <f>IFERROR((($C75*s_TR)/up_com!Q75),0)</f>
        <v>118.62219575143929</v>
      </c>
      <c r="S75" s="103">
        <f>IFERROR((($C75*s_TR)/up_com!R75),0)</f>
        <v>110.67254856435261</v>
      </c>
      <c r="T75" s="103">
        <f>IFERROR(IF((($C75*s_TR)/up_com!C75)&lt;0.01,($C75*s_TR)/up_com!C75,1-EXP(-(($C75*s_TR)/up_com!C75))),".")</f>
        <v>1</v>
      </c>
      <c r="U75" s="103">
        <f>IFERROR(IF((($C75*s_TR)/up_com!D75)&lt;0.01,($C75*s_TR)/up_com!D75,1-EXP(-(($C75*s_TR)/up_com!D75))),".")</f>
        <v>1</v>
      </c>
      <c r="V75" s="103">
        <f>IFERROR(IF((($C75*s_TR)/up_com!E75)&lt;0.01,($C75*s_TR)/up_com!E75,1-EXP(-(($C75*s_TR)/up_com!E75))),".")</f>
        <v>1</v>
      </c>
      <c r="W75" s="103">
        <f>IFERROR(IF((($C75*s_TR)/up_com!F75)&lt;0.01,($C75*s_TR)/up_com!F75,1-EXP(-(($C75*s_TR)/up_com!F75))),".")</f>
        <v>0.99999999971694176</v>
      </c>
      <c r="X75" s="103">
        <f>IFERROR(IF((($C75*s_TR)/up_com!G75)&lt;0.01,($C75*s_TR)/up_com!G75,1-EXP(-(($C75*s_TR)/up_com!G75))),".")</f>
        <v>1</v>
      </c>
      <c r="Y75" s="103">
        <f>IFERROR(IF((($C75*s_TR)/up_com!H75)&lt;0.01,($C75*s_TR)/up_com!H75,1-EXP(-(($C75*s_TR)/up_com!H75))),".")</f>
        <v>1</v>
      </c>
      <c r="Z75" s="103">
        <f>IFERROR(IF((($C75*s_TR)/up_com!I75)&lt;0.01,($C75*s_TR)/up_com!I75,1-EXP(-(($C75*s_TR)/up_com!I75))),".")</f>
        <v>1</v>
      </c>
      <c r="AA75" s="103">
        <f>IFERROR(IF((($C75*s_TR)/up_com!J75)&lt;0.01,($C75*s_TR)/up_com!J75,1-EXP(-(($C75*s_TR)/up_com!J75))),".")</f>
        <v>1</v>
      </c>
      <c r="AB75" s="103">
        <f>IFERROR(IF((($C75*s_TR)/up_com!K75)&lt;0.01,($C75*s_TR)/up_com!K75,1-EXP(-(($C75*s_TR)/up_com!K75))),".")</f>
        <v>1</v>
      </c>
      <c r="AC75" s="103">
        <f>IFERROR(IF((($C75*s_TR)/up_com!L75)&lt;0.01,($C75*s_TR)/up_com!L75,1-EXP(-(($C75*s_TR)/up_com!L75))),".")</f>
        <v>1</v>
      </c>
      <c r="AD75" s="103">
        <f>IFERROR(IF((($C75*s_TR)/up_com!M75)&lt;0.01,($C75*s_TR)/up_com!M75,1-EXP(-(($C75*s_TR)/up_com!M75))),".")</f>
        <v>1</v>
      </c>
      <c r="AE75" s="103">
        <f>IFERROR(IF((($C75*s_TR)/up_com!N75)&lt;0.01,($C75*s_TR)/up_com!N75,1-EXP(-(($C75*s_TR)/up_com!N75))),".")</f>
        <v>1</v>
      </c>
      <c r="AF75" s="103">
        <f>IFERROR(IF((($C75*s_TR)/up_com!O75)&lt;0.01,($C75*s_TR)/up_com!O75,1-EXP(-(($C75*s_TR)/up_com!O75))),".")</f>
        <v>1</v>
      </c>
      <c r="AG75" s="103">
        <f>IFERROR(IF((($C75*s_TR)/up_com!P75)&lt;0.01,($C75*s_TR)/up_com!P75,1-EXP(-(($C75*s_TR)/up_com!P75))),".")</f>
        <v>1</v>
      </c>
      <c r="AH75" s="103">
        <f>IFERROR(IF((($C75*s_TR)/up_com!Q75)&lt;0.01,($C75*s_TR)/up_com!Q75,1-EXP(-(($C75*s_TR)/up_com!Q75))),".")</f>
        <v>1</v>
      </c>
      <c r="AI75" s="103">
        <f>IFERROR(IF((($C75*s_TR)/up_com!R75)&lt;0.01,($C75*s_TR)/up_com!R75,1-EXP(-(($C75*s_TR)/up_com!R75))),".")</f>
        <v>1</v>
      </c>
    </row>
    <row r="76" spans="1:35">
      <c r="A76" s="101" t="s">
        <v>331</v>
      </c>
      <c r="B76" s="106">
        <v>1.339E-6</v>
      </c>
      <c r="C76" s="89">
        <v>5</v>
      </c>
      <c r="D76" s="103">
        <f>IFERROR((($C76*s_TR)/up_com!C76),0)</f>
        <v>4.9283993148078764</v>
      </c>
      <c r="E76" s="103">
        <f>IFERROR((($C76*s_TR)/up_com!D76),0)</f>
        <v>327.52812851296284</v>
      </c>
      <c r="F76" s="103">
        <f>IFERROR((($C76*s_TR)/up_com!E76),0)</f>
        <v>0.39313176120691062</v>
      </c>
      <c r="G76" s="103">
        <f>IFERROR((($C76*s_TR)/up_com!F76),0)</f>
        <v>3.146496560824169E-5</v>
      </c>
      <c r="H76" s="103">
        <f>IFERROR((($C76*s_TR)/up_com!G76),0)</f>
        <v>5.3215625409803948</v>
      </c>
      <c r="I76" s="103">
        <f>IFERROR((($C76*s_TR)/up_com!H76),0)</f>
        <v>332.4565592927363</v>
      </c>
      <c r="J76" s="103">
        <f>IFERROR((($C76*s_TR)/up_com!I76),0)</f>
        <v>1.8293552511415529E-4</v>
      </c>
      <c r="K76" s="103">
        <f>IFERROR((($C76*s_TR)/up_com!J76),0)</f>
        <v>1.8293552511415529E-4</v>
      </c>
      <c r="L76" s="103">
        <f>IFERROR((($C76*s_TR)/up_com!K76),0)</f>
        <v>1.8293552511415529E-4</v>
      </c>
      <c r="M76" s="103">
        <f>IFERROR((($C76*s_TR)/up_com!L76),0)</f>
        <v>1.8293552511415529E-4</v>
      </c>
      <c r="N76" s="103">
        <f>IFERROR((($C76*s_TR)/up_com!M76),0)</f>
        <v>1.8293552511415529E-4</v>
      </c>
      <c r="O76" s="103">
        <f>IFERROR((($C76*s_TR)/up_com!N76),0)</f>
        <v>1.6270373267989285E-4</v>
      </c>
      <c r="P76" s="103">
        <f>IFERROR((($C76*s_TR)/up_com!O76),0)</f>
        <v>1.5358875570776245E-4</v>
      </c>
      <c r="Q76" s="103">
        <f>IFERROR((($C76*s_TR)/up_com!P76),0)</f>
        <v>1.5183144729005361E-4</v>
      </c>
      <c r="R76" s="103">
        <f>IFERROR((($C76*s_TR)/up_com!Q76),0)</f>
        <v>1.5305700935997203E-4</v>
      </c>
      <c r="S76" s="103">
        <f>IFERROR((($C76*s_TR)/up_com!R76),0)</f>
        <v>1.5839206538283365E-4</v>
      </c>
      <c r="T76" s="103">
        <f>IFERROR(IF((($C76*s_TR)/up_com!C76)&lt;0.01,($C76*s_TR)/up_com!C76,1-EXP(-(($C76*s_TR)/up_com!C76))),".")</f>
        <v>0.99276192009904018</v>
      </c>
      <c r="U76" s="103">
        <f>IFERROR(IF((($C76*s_TR)/up_com!D76)&lt;0.01,($C76*s_TR)/up_com!D76,1-EXP(-(($C76*s_TR)/up_com!D76))),".")</f>
        <v>1</v>
      </c>
      <c r="V76" s="103">
        <f>IFERROR(IF((($C76*s_TR)/up_com!E76)&lt;0.01,($C76*s_TR)/up_com!E76,1-EXP(-(($C76*s_TR)/up_com!E76))),".")</f>
        <v>0.32506018915701318</v>
      </c>
      <c r="W76" s="103">
        <f>IFERROR(IF((($C76*s_TR)/up_com!F76)&lt;0.01,($C76*s_TR)/up_com!F76,1-EXP(-(($C76*s_TR)/up_com!F76))),".")</f>
        <v>3.146496560824169E-5</v>
      </c>
      <c r="X76" s="103">
        <f>IFERROR(IF((($C76*s_TR)/up_com!G76)&lt;0.01,($C76*s_TR)/up_com!G76,1-EXP(-(($C76*s_TR)/up_com!G76))),".")</f>
        <v>0.99511488543315985</v>
      </c>
      <c r="Y76" s="103">
        <f>IFERROR(IF((($C76*s_TR)/up_com!H76)&lt;0.01,($C76*s_TR)/up_com!H76,1-EXP(-(($C76*s_TR)/up_com!H76))),".")</f>
        <v>1</v>
      </c>
      <c r="Z76" s="103">
        <f>IFERROR(IF((($C76*s_TR)/up_com!I76)&lt;0.01,($C76*s_TR)/up_com!I76,1-EXP(-(($C76*s_TR)/up_com!I76))),".")</f>
        <v>1.8293552511415529E-4</v>
      </c>
      <c r="AA76" s="103">
        <f>IFERROR(IF((($C76*s_TR)/up_com!J76)&lt;0.01,($C76*s_TR)/up_com!J76,1-EXP(-(($C76*s_TR)/up_com!J76))),".")</f>
        <v>1.8293552511415529E-4</v>
      </c>
      <c r="AB76" s="103">
        <f>IFERROR(IF((($C76*s_TR)/up_com!K76)&lt;0.01,($C76*s_TR)/up_com!K76,1-EXP(-(($C76*s_TR)/up_com!K76))),".")</f>
        <v>1.8293552511415529E-4</v>
      </c>
      <c r="AC76" s="103">
        <f>IFERROR(IF((($C76*s_TR)/up_com!L76)&lt;0.01,($C76*s_TR)/up_com!L76,1-EXP(-(($C76*s_TR)/up_com!L76))),".")</f>
        <v>1.8293552511415529E-4</v>
      </c>
      <c r="AD76" s="103">
        <f>IFERROR(IF((($C76*s_TR)/up_com!M76)&lt;0.01,($C76*s_TR)/up_com!M76,1-EXP(-(($C76*s_TR)/up_com!M76))),".")</f>
        <v>1.8293552511415529E-4</v>
      </c>
      <c r="AE76" s="103">
        <f>IFERROR(IF((($C76*s_TR)/up_com!N76)&lt;0.01,($C76*s_TR)/up_com!N76,1-EXP(-(($C76*s_TR)/up_com!N76))),".")</f>
        <v>1.6270373267989285E-4</v>
      </c>
      <c r="AF76" s="103">
        <f>IFERROR(IF((($C76*s_TR)/up_com!O76)&lt;0.01,($C76*s_TR)/up_com!O76,1-EXP(-(($C76*s_TR)/up_com!O76))),".")</f>
        <v>1.5358875570776245E-4</v>
      </c>
      <c r="AG76" s="103">
        <f>IFERROR(IF((($C76*s_TR)/up_com!P76)&lt;0.01,($C76*s_TR)/up_com!P76,1-EXP(-(($C76*s_TR)/up_com!P76))),".")</f>
        <v>1.5183144729005361E-4</v>
      </c>
      <c r="AH76" s="103">
        <f>IFERROR(IF((($C76*s_TR)/up_com!Q76)&lt;0.01,($C76*s_TR)/up_com!Q76,1-EXP(-(($C76*s_TR)/up_com!Q76))),".")</f>
        <v>1.5305700935997203E-4</v>
      </c>
      <c r="AI76" s="103">
        <f>IFERROR(IF((($C76*s_TR)/up_com!R76)&lt;0.01,($C76*s_TR)/up_com!R76,1-EXP(-(($C76*s_TR)/up_com!R76))),".")</f>
        <v>1.5839206538283365E-4</v>
      </c>
    </row>
  </sheetData>
  <sheetProtection algorithmName="SHA-512" hashValue="GnkaxpMkIt8RF0IzXX+K0vTr/QSJZmbqBJ3jQw+aYKQCudxId7G8mOfC0WrQsTwMicNphDsPvTxXwNNorJxe8g==" saltValue="1OJRztq5902BokNu4QYe0w==" spinCount="100000" sheet="1" objects="1" scenarios="1" formatColumns="0" autoFilter="0"/>
  <autoFilter ref="A1:AI76" xr:uid="{00000000-0009-0000-0000-00001600000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0"/>
  <sheetViews>
    <sheetView workbookViewId="0">
      <pane xSplit="2" ySplit="1" topLeftCell="C2" activePane="bottomRight" state="frozen"/>
      <selection pane="topRight" activeCell="C1" sqref="C1"/>
      <selection pane="bottomLeft" activeCell="A2" sqref="A2"/>
      <selection pane="bottomRight" activeCell="C2" sqref="C2"/>
    </sheetView>
  </sheetViews>
  <sheetFormatPr defaultRowHeight="14.25"/>
  <cols>
    <col min="1" max="1" width="14.53125" style="1" bestFit="1" customWidth="1"/>
    <col min="2" max="2" width="10.73046875" style="1" bestFit="1" customWidth="1"/>
    <col min="3" max="3" width="10.1328125" style="9" bestFit="1" customWidth="1"/>
    <col min="4" max="7" width="9.06640625" style="9"/>
    <col min="8" max="8" width="11.3984375" style="9" bestFit="1" customWidth="1"/>
    <col min="9" max="9" width="11" style="9" bestFit="1" customWidth="1"/>
    <col min="10" max="249" width="9.06640625" style="9"/>
    <col min="250" max="250" width="15.3984375" style="9" bestFit="1" customWidth="1"/>
    <col min="251" max="251" width="11.1328125" style="9" bestFit="1" customWidth="1"/>
    <col min="252" max="505" width="9.06640625" style="9"/>
    <col min="506" max="506" width="15.3984375" style="9" bestFit="1" customWidth="1"/>
    <col min="507" max="507" width="11.1328125" style="9" bestFit="1" customWidth="1"/>
    <col min="508" max="761" width="9.06640625" style="9"/>
    <col min="762" max="762" width="15.3984375" style="9" bestFit="1" customWidth="1"/>
    <col min="763" max="763" width="11.1328125" style="9" bestFit="1" customWidth="1"/>
    <col min="764" max="1017" width="9.06640625" style="9"/>
    <col min="1018" max="1018" width="15.3984375" style="9" bestFit="1" customWidth="1"/>
    <col min="1019" max="1019" width="11.1328125" style="9" bestFit="1" customWidth="1"/>
    <col min="1020" max="1273" width="9.06640625" style="9"/>
    <col min="1274" max="1274" width="15.3984375" style="9" bestFit="1" customWidth="1"/>
    <col min="1275" max="1275" width="11.1328125" style="9" bestFit="1" customWidth="1"/>
    <col min="1276" max="1529" width="9.06640625" style="9"/>
    <col min="1530" max="1530" width="15.3984375" style="9" bestFit="1" customWidth="1"/>
    <col min="1531" max="1531" width="11.1328125" style="9" bestFit="1" customWidth="1"/>
    <col min="1532" max="1785" width="9.06640625" style="9"/>
    <col min="1786" max="1786" width="15.3984375" style="9" bestFit="1" customWidth="1"/>
    <col min="1787" max="1787" width="11.1328125" style="9" bestFit="1" customWidth="1"/>
    <col min="1788" max="2041" width="9.06640625" style="9"/>
    <col min="2042" max="2042" width="15.3984375" style="9" bestFit="1" customWidth="1"/>
    <col min="2043" max="2043" width="11.1328125" style="9" bestFit="1" customWidth="1"/>
    <col min="2044" max="2297" width="9.06640625" style="9"/>
    <col min="2298" max="2298" width="15.3984375" style="9" bestFit="1" customWidth="1"/>
    <col min="2299" max="2299" width="11.1328125" style="9" bestFit="1" customWidth="1"/>
    <col min="2300" max="2553" width="9.06640625" style="9"/>
    <col min="2554" max="2554" width="15.3984375" style="9" bestFit="1" customWidth="1"/>
    <col min="2555" max="2555" width="11.1328125" style="9" bestFit="1" customWidth="1"/>
    <col min="2556" max="2809" width="9.06640625" style="9"/>
    <col min="2810" max="2810" width="15.3984375" style="9" bestFit="1" customWidth="1"/>
    <col min="2811" max="2811" width="11.1328125" style="9" bestFit="1" customWidth="1"/>
    <col min="2812" max="3065" width="9.06640625" style="9"/>
    <col min="3066" max="3066" width="15.3984375" style="9" bestFit="1" customWidth="1"/>
    <col min="3067" max="3067" width="11.1328125" style="9" bestFit="1" customWidth="1"/>
    <col min="3068" max="3321" width="9.06640625" style="9"/>
    <col min="3322" max="3322" width="15.3984375" style="9" bestFit="1" customWidth="1"/>
    <col min="3323" max="3323" width="11.1328125" style="9" bestFit="1" customWidth="1"/>
    <col min="3324" max="3577" width="9.06640625" style="9"/>
    <col min="3578" max="3578" width="15.3984375" style="9" bestFit="1" customWidth="1"/>
    <col min="3579" max="3579" width="11.1328125" style="9" bestFit="1" customWidth="1"/>
    <col min="3580" max="3833" width="9.06640625" style="9"/>
    <col min="3834" max="3834" width="15.3984375" style="9" bestFit="1" customWidth="1"/>
    <col min="3835" max="3835" width="11.1328125" style="9" bestFit="1" customWidth="1"/>
    <col min="3836" max="4089" width="9.06640625" style="9"/>
    <col min="4090" max="4090" width="15.3984375" style="9" bestFit="1" customWidth="1"/>
    <col min="4091" max="4091" width="11.1328125" style="9" bestFit="1" customWidth="1"/>
    <col min="4092" max="4345" width="9.06640625" style="9"/>
    <col min="4346" max="4346" width="15.3984375" style="9" bestFit="1" customWidth="1"/>
    <col min="4347" max="4347" width="11.1328125" style="9" bestFit="1" customWidth="1"/>
    <col min="4348" max="4601" width="9.06640625" style="9"/>
    <col min="4602" max="4602" width="15.3984375" style="9" bestFit="1" customWidth="1"/>
    <col min="4603" max="4603" width="11.1328125" style="9" bestFit="1" customWidth="1"/>
    <col min="4604" max="4857" width="9.06640625" style="9"/>
    <col min="4858" max="4858" width="15.3984375" style="9" bestFit="1" customWidth="1"/>
    <col min="4859" max="4859" width="11.1328125" style="9" bestFit="1" customWidth="1"/>
    <col min="4860" max="5113" width="9.06640625" style="9"/>
    <col min="5114" max="5114" width="15.3984375" style="9" bestFit="1" customWidth="1"/>
    <col min="5115" max="5115" width="11.1328125" style="9" bestFit="1" customWidth="1"/>
    <col min="5116" max="5369" width="9.06640625" style="9"/>
    <col min="5370" max="5370" width="15.3984375" style="9" bestFit="1" customWidth="1"/>
    <col min="5371" max="5371" width="11.1328125" style="9" bestFit="1" customWidth="1"/>
    <col min="5372" max="5625" width="9.06640625" style="9"/>
    <col min="5626" max="5626" width="15.3984375" style="9" bestFit="1" customWidth="1"/>
    <col min="5627" max="5627" width="11.1328125" style="9" bestFit="1" customWidth="1"/>
    <col min="5628" max="5881" width="9.06640625" style="9"/>
    <col min="5882" max="5882" width="15.3984375" style="9" bestFit="1" customWidth="1"/>
    <col min="5883" max="5883" width="11.1328125" style="9" bestFit="1" customWidth="1"/>
    <col min="5884" max="6137" width="9.06640625" style="9"/>
    <col min="6138" max="6138" width="15.3984375" style="9" bestFit="1" customWidth="1"/>
    <col min="6139" max="6139" width="11.1328125" style="9" bestFit="1" customWidth="1"/>
    <col min="6140" max="6393" width="9.06640625" style="9"/>
    <col min="6394" max="6394" width="15.3984375" style="9" bestFit="1" customWidth="1"/>
    <col min="6395" max="6395" width="11.1328125" style="9" bestFit="1" customWidth="1"/>
    <col min="6396" max="6649" width="9.06640625" style="9"/>
    <col min="6650" max="6650" width="15.3984375" style="9" bestFit="1" customWidth="1"/>
    <col min="6651" max="6651" width="11.1328125" style="9" bestFit="1" customWidth="1"/>
    <col min="6652" max="6905" width="9.06640625" style="9"/>
    <col min="6906" max="6906" width="15.3984375" style="9" bestFit="1" customWidth="1"/>
    <col min="6907" max="6907" width="11.1328125" style="9" bestFit="1" customWidth="1"/>
    <col min="6908" max="7161" width="9.06640625" style="9"/>
    <col min="7162" max="7162" width="15.3984375" style="9" bestFit="1" customWidth="1"/>
    <col min="7163" max="7163" width="11.1328125" style="9" bestFit="1" customWidth="1"/>
    <col min="7164" max="7417" width="9.06640625" style="9"/>
    <col min="7418" max="7418" width="15.3984375" style="9" bestFit="1" customWidth="1"/>
    <col min="7419" max="7419" width="11.1328125" style="9" bestFit="1" customWidth="1"/>
    <col min="7420" max="7673" width="9.06640625" style="9"/>
    <col min="7674" max="7674" width="15.3984375" style="9" bestFit="1" customWidth="1"/>
    <col min="7675" max="7675" width="11.1328125" style="9" bestFit="1" customWidth="1"/>
    <col min="7676" max="7929" width="9.06640625" style="9"/>
    <col min="7930" max="7930" width="15.3984375" style="9" bestFit="1" customWidth="1"/>
    <col min="7931" max="7931" width="11.1328125" style="9" bestFit="1" customWidth="1"/>
    <col min="7932" max="8185" width="9.06640625" style="9"/>
    <col min="8186" max="8186" width="15.3984375" style="9" bestFit="1" customWidth="1"/>
    <col min="8187" max="8187" width="11.1328125" style="9" bestFit="1" customWidth="1"/>
    <col min="8188" max="8441" width="9.06640625" style="9"/>
    <col min="8442" max="8442" width="15.3984375" style="9" bestFit="1" customWidth="1"/>
    <col min="8443" max="8443" width="11.1328125" style="9" bestFit="1" customWidth="1"/>
    <col min="8444" max="8697" width="9.06640625" style="9"/>
    <col min="8698" max="8698" width="15.3984375" style="9" bestFit="1" customWidth="1"/>
    <col min="8699" max="8699" width="11.1328125" style="9" bestFit="1" customWidth="1"/>
    <col min="8700" max="8953" width="9.06640625" style="9"/>
    <col min="8954" max="8954" width="15.3984375" style="9" bestFit="1" customWidth="1"/>
    <col min="8955" max="8955" width="11.1328125" style="9" bestFit="1" customWidth="1"/>
    <col min="8956" max="9209" width="9.06640625" style="9"/>
    <col min="9210" max="9210" width="15.3984375" style="9" bestFit="1" customWidth="1"/>
    <col min="9211" max="9211" width="11.1328125" style="9" bestFit="1" customWidth="1"/>
    <col min="9212" max="9465" width="9.06640625" style="9"/>
    <col min="9466" max="9466" width="15.3984375" style="9" bestFit="1" customWidth="1"/>
    <col min="9467" max="9467" width="11.1328125" style="9" bestFit="1" customWidth="1"/>
    <col min="9468" max="9721" width="9.06640625" style="9"/>
    <col min="9722" max="9722" width="15.3984375" style="9" bestFit="1" customWidth="1"/>
    <col min="9723" max="9723" width="11.1328125" style="9" bestFit="1" customWidth="1"/>
    <col min="9724" max="9977" width="9.06640625" style="9"/>
    <col min="9978" max="9978" width="15.3984375" style="9" bestFit="1" customWidth="1"/>
    <col min="9979" max="9979" width="11.1328125" style="9" bestFit="1" customWidth="1"/>
    <col min="9980" max="10233" width="9.06640625" style="9"/>
    <col min="10234" max="10234" width="15.3984375" style="9" bestFit="1" customWidth="1"/>
    <col min="10235" max="10235" width="11.1328125" style="9" bestFit="1" customWidth="1"/>
    <col min="10236" max="10489" width="9.06640625" style="9"/>
    <col min="10490" max="10490" width="15.3984375" style="9" bestFit="1" customWidth="1"/>
    <col min="10491" max="10491" width="11.1328125" style="9" bestFit="1" customWidth="1"/>
    <col min="10492" max="10745" width="9.06640625" style="9"/>
    <col min="10746" max="10746" width="15.3984375" style="9" bestFit="1" customWidth="1"/>
    <col min="10747" max="10747" width="11.1328125" style="9" bestFit="1" customWidth="1"/>
    <col min="10748" max="11001" width="9.06640625" style="9"/>
    <col min="11002" max="11002" width="15.3984375" style="9" bestFit="1" customWidth="1"/>
    <col min="11003" max="11003" width="11.1328125" style="9" bestFit="1" customWidth="1"/>
    <col min="11004" max="11257" width="9.06640625" style="9"/>
    <col min="11258" max="11258" width="15.3984375" style="9" bestFit="1" customWidth="1"/>
    <col min="11259" max="11259" width="11.1328125" style="9" bestFit="1" customWidth="1"/>
    <col min="11260" max="11513" width="9.06640625" style="9"/>
    <col min="11514" max="11514" width="15.3984375" style="9" bestFit="1" customWidth="1"/>
    <col min="11515" max="11515" width="11.1328125" style="9" bestFit="1" customWidth="1"/>
    <col min="11516" max="11769" width="9.06640625" style="9"/>
    <col min="11770" max="11770" width="15.3984375" style="9" bestFit="1" customWidth="1"/>
    <col min="11771" max="11771" width="11.1328125" style="9" bestFit="1" customWidth="1"/>
    <col min="11772" max="12025" width="9.06640625" style="9"/>
    <col min="12026" max="12026" width="15.3984375" style="9" bestFit="1" customWidth="1"/>
    <col min="12027" max="12027" width="11.1328125" style="9" bestFit="1" customWidth="1"/>
    <col min="12028" max="12281" width="9.06640625" style="9"/>
    <col min="12282" max="12282" width="15.3984375" style="9" bestFit="1" customWidth="1"/>
    <col min="12283" max="12283" width="11.1328125" style="9" bestFit="1" customWidth="1"/>
    <col min="12284" max="12537" width="9.06640625" style="9"/>
    <col min="12538" max="12538" width="15.3984375" style="9" bestFit="1" customWidth="1"/>
    <col min="12539" max="12539" width="11.1328125" style="9" bestFit="1" customWidth="1"/>
    <col min="12540" max="12793" width="9.06640625" style="9"/>
    <col min="12794" max="12794" width="15.3984375" style="9" bestFit="1" customWidth="1"/>
    <col min="12795" max="12795" width="11.1328125" style="9" bestFit="1" customWidth="1"/>
    <col min="12796" max="13049" width="9.06640625" style="9"/>
    <col min="13050" max="13050" width="15.3984375" style="9" bestFit="1" customWidth="1"/>
    <col min="13051" max="13051" width="11.1328125" style="9" bestFit="1" customWidth="1"/>
    <col min="13052" max="13305" width="9.06640625" style="9"/>
    <col min="13306" max="13306" width="15.3984375" style="9" bestFit="1" customWidth="1"/>
    <col min="13307" max="13307" width="11.1328125" style="9" bestFit="1" customWidth="1"/>
    <col min="13308" max="13561" width="9.06640625" style="9"/>
    <col min="13562" max="13562" width="15.3984375" style="9" bestFit="1" customWidth="1"/>
    <col min="13563" max="13563" width="11.1328125" style="9" bestFit="1" customWidth="1"/>
    <col min="13564" max="13817" width="9.06640625" style="9"/>
    <col min="13818" max="13818" width="15.3984375" style="9" bestFit="1" customWidth="1"/>
    <col min="13819" max="13819" width="11.1328125" style="9" bestFit="1" customWidth="1"/>
    <col min="13820" max="14073" width="9.06640625" style="9"/>
    <col min="14074" max="14074" width="15.3984375" style="9" bestFit="1" customWidth="1"/>
    <col min="14075" max="14075" width="11.1328125" style="9" bestFit="1" customWidth="1"/>
    <col min="14076" max="14329" width="9.06640625" style="9"/>
    <col min="14330" max="14330" width="15.3984375" style="9" bestFit="1" customWidth="1"/>
    <col min="14331" max="14331" width="11.1328125" style="9" bestFit="1" customWidth="1"/>
    <col min="14332" max="14585" width="9.06640625" style="9"/>
    <col min="14586" max="14586" width="15.3984375" style="9" bestFit="1" customWidth="1"/>
    <col min="14587" max="14587" width="11.1328125" style="9" bestFit="1" customWidth="1"/>
    <col min="14588" max="14841" width="9.06640625" style="9"/>
    <col min="14842" max="14842" width="15.3984375" style="9" bestFit="1" customWidth="1"/>
    <col min="14843" max="14843" width="11.1328125" style="9" bestFit="1" customWidth="1"/>
    <col min="14844" max="15097" width="9.06640625" style="9"/>
    <col min="15098" max="15098" width="15.3984375" style="9" bestFit="1" customWidth="1"/>
    <col min="15099" max="15099" width="11.1328125" style="9" bestFit="1" customWidth="1"/>
    <col min="15100" max="15353" width="9.06640625" style="9"/>
    <col min="15354" max="15354" width="15.3984375" style="9" bestFit="1" customWidth="1"/>
    <col min="15355" max="15355" width="11.1328125" style="9" bestFit="1" customWidth="1"/>
    <col min="15356" max="15609" width="9.06640625" style="9"/>
    <col min="15610" max="15610" width="15.3984375" style="9" bestFit="1" customWidth="1"/>
    <col min="15611" max="15611" width="11.1328125" style="9" bestFit="1" customWidth="1"/>
    <col min="15612" max="15865" width="9.06640625" style="9"/>
    <col min="15866" max="15866" width="15.3984375" style="9" bestFit="1" customWidth="1"/>
    <col min="15867" max="15867" width="11.1328125" style="9" bestFit="1" customWidth="1"/>
    <col min="15868" max="16121" width="9.06640625" style="9"/>
    <col min="16122" max="16122" width="15.3984375" style="9" bestFit="1" customWidth="1"/>
    <col min="16123" max="16123" width="11.1328125" style="9" bestFit="1" customWidth="1"/>
    <col min="16124" max="16384" width="9.06640625" style="9"/>
  </cols>
  <sheetData>
    <row r="1" spans="1:3">
      <c r="A1" s="83" t="s">
        <v>0</v>
      </c>
      <c r="B1" s="83" t="s">
        <v>1</v>
      </c>
      <c r="C1" s="114" t="s">
        <v>298</v>
      </c>
    </row>
    <row r="2" spans="1:3">
      <c r="A2" s="90" t="s">
        <v>23</v>
      </c>
      <c r="B2" s="91" t="s">
        <v>24</v>
      </c>
      <c r="C2" s="89">
        <v>1.171</v>
      </c>
    </row>
    <row r="3" spans="1:3">
      <c r="A3" s="94" t="s">
        <v>25</v>
      </c>
      <c r="B3" s="91" t="s">
        <v>26</v>
      </c>
      <c r="C3" s="89">
        <v>1.1930000000000001</v>
      </c>
    </row>
    <row r="4" spans="1:3">
      <c r="A4" s="90" t="s">
        <v>27</v>
      </c>
      <c r="B4" s="91" t="s">
        <v>24</v>
      </c>
      <c r="C4" s="89">
        <v>1.006</v>
      </c>
    </row>
    <row r="5" spans="1:3">
      <c r="A5" s="90" t="s">
        <v>28</v>
      </c>
      <c r="B5" s="91" t="s">
        <v>24</v>
      </c>
      <c r="C5" s="89">
        <v>1.196</v>
      </c>
    </row>
    <row r="6" spans="1:3">
      <c r="A6" s="90" t="s">
        <v>29</v>
      </c>
      <c r="B6" s="91" t="s">
        <v>24</v>
      </c>
      <c r="C6" s="89">
        <v>0.98499999999999999</v>
      </c>
    </row>
    <row r="7" spans="1:3">
      <c r="A7" s="90" t="s">
        <v>30</v>
      </c>
      <c r="B7" s="91" t="s">
        <v>24</v>
      </c>
      <c r="C7" s="89">
        <v>1.0720000000000001</v>
      </c>
    </row>
    <row r="8" spans="1:3">
      <c r="A8" s="90" t="s">
        <v>31</v>
      </c>
      <c r="B8" s="91" t="s">
        <v>24</v>
      </c>
      <c r="C8" s="89">
        <v>1.0089999999999999</v>
      </c>
    </row>
    <row r="9" spans="1:3">
      <c r="A9" s="90" t="s">
        <v>32</v>
      </c>
      <c r="B9" s="91" t="s">
        <v>24</v>
      </c>
      <c r="C9" s="89">
        <v>0.94499999999999995</v>
      </c>
    </row>
    <row r="10" spans="1:3">
      <c r="A10" s="94" t="s">
        <v>33</v>
      </c>
      <c r="B10" s="91" t="s">
        <v>26</v>
      </c>
      <c r="C10" s="89">
        <v>1.0720000000000001</v>
      </c>
    </row>
    <row r="11" spans="1:3">
      <c r="A11" s="90" t="s">
        <v>34</v>
      </c>
      <c r="B11" s="91" t="s">
        <v>24</v>
      </c>
      <c r="C11" s="89">
        <v>1.0640000000000001</v>
      </c>
    </row>
    <row r="12" spans="1:3">
      <c r="A12" s="90" t="s">
        <v>35</v>
      </c>
      <c r="B12" s="91" t="s">
        <v>24</v>
      </c>
      <c r="C12" s="89"/>
    </row>
    <row r="13" spans="1:3">
      <c r="A13" s="90" t="s">
        <v>36</v>
      </c>
      <c r="B13" s="91" t="s">
        <v>24</v>
      </c>
      <c r="C13" s="89">
        <v>1.19</v>
      </c>
    </row>
    <row r="14" spans="1:3">
      <c r="A14" s="90" t="s">
        <v>37</v>
      </c>
      <c r="B14" s="91" t="s">
        <v>24</v>
      </c>
      <c r="C14" s="89">
        <v>1.091</v>
      </c>
    </row>
    <row r="15" spans="1:3">
      <c r="A15" s="90" t="s">
        <v>38</v>
      </c>
      <c r="B15" s="91" t="s">
        <v>24</v>
      </c>
      <c r="C15" s="89">
        <v>1.0720000000000001</v>
      </c>
    </row>
    <row r="16" spans="1:3">
      <c r="A16" s="90" t="s">
        <v>39</v>
      </c>
      <c r="B16" s="91" t="s">
        <v>24</v>
      </c>
      <c r="C16" s="89">
        <v>1.1990000000000001</v>
      </c>
    </row>
    <row r="17" spans="1:3">
      <c r="A17" s="90" t="s">
        <v>40</v>
      </c>
      <c r="B17" s="91" t="s">
        <v>24</v>
      </c>
      <c r="C17" s="89">
        <v>1.038</v>
      </c>
    </row>
    <row r="18" spans="1:3">
      <c r="A18" s="90" t="s">
        <v>41</v>
      </c>
      <c r="B18" s="91" t="s">
        <v>24</v>
      </c>
      <c r="C18" s="89">
        <v>0.97199999999999998</v>
      </c>
    </row>
    <row r="19" spans="1:3">
      <c r="A19" s="90" t="s">
        <v>42</v>
      </c>
      <c r="B19" s="91" t="s">
        <v>24</v>
      </c>
      <c r="C19" s="89">
        <v>0</v>
      </c>
    </row>
    <row r="20" spans="1:3">
      <c r="A20" s="90" t="s">
        <v>43</v>
      </c>
      <c r="B20" s="91" t="s">
        <v>24</v>
      </c>
      <c r="C20" s="89">
        <v>0.97199999999999998</v>
      </c>
    </row>
    <row r="21" spans="1:3">
      <c r="A21" s="90" t="s">
        <v>44</v>
      </c>
      <c r="B21" s="91" t="s">
        <v>24</v>
      </c>
      <c r="C21" s="89">
        <v>0.97</v>
      </c>
    </row>
    <row r="22" spans="1:3">
      <c r="A22" s="90" t="s">
        <v>45</v>
      </c>
      <c r="B22" s="91" t="s">
        <v>24</v>
      </c>
      <c r="C22" s="89">
        <v>1.17</v>
      </c>
    </row>
    <row r="23" spans="1:3">
      <c r="A23" s="94" t="s">
        <v>46</v>
      </c>
      <c r="B23" s="91" t="s">
        <v>26</v>
      </c>
      <c r="C23" s="89">
        <v>1.085</v>
      </c>
    </row>
    <row r="24" spans="1:3">
      <c r="A24" s="90" t="s">
        <v>47</v>
      </c>
      <c r="B24" s="91" t="s">
        <v>24</v>
      </c>
      <c r="C24" s="89">
        <v>0.98899999999999999</v>
      </c>
    </row>
    <row r="25" spans="1:3">
      <c r="A25" s="94" t="s">
        <v>48</v>
      </c>
      <c r="B25" s="91" t="s">
        <v>26</v>
      </c>
      <c r="C25" s="89">
        <v>0.999</v>
      </c>
    </row>
    <row r="26" spans="1:3">
      <c r="A26" s="90" t="s">
        <v>49</v>
      </c>
      <c r="B26" s="91" t="s">
        <v>24</v>
      </c>
      <c r="C26" s="89">
        <v>1.17</v>
      </c>
    </row>
    <row r="27" spans="1:3">
      <c r="A27" s="90" t="s">
        <v>50</v>
      </c>
      <c r="B27" s="91" t="s">
        <v>24</v>
      </c>
      <c r="C27" s="89">
        <v>1.0880000000000001</v>
      </c>
    </row>
    <row r="28" spans="1:3">
      <c r="A28" s="90" t="s">
        <v>51</v>
      </c>
      <c r="B28" s="91" t="s">
        <v>24</v>
      </c>
      <c r="C28" s="89">
        <v>0.95099999999999996</v>
      </c>
    </row>
    <row r="29" spans="1:3">
      <c r="A29" s="90" t="s">
        <v>52</v>
      </c>
      <c r="B29" s="91" t="s">
        <v>24</v>
      </c>
      <c r="C29" s="89"/>
    </row>
    <row r="30" spans="1:3">
      <c r="A30" s="90" t="s">
        <v>53</v>
      </c>
      <c r="B30" s="91" t="s">
        <v>24</v>
      </c>
      <c r="C30" s="89">
        <v>1.208</v>
      </c>
    </row>
  </sheetData>
  <sheetProtection algorithmName="SHA-512" hashValue="nD09EHlugR3E6hkPDcHClPbUOBigE2Z2MPnJz1T90qlOt7HuALGUUpylbKQF3EdLR6Z6TSM7CVSs2tPc6YR0Vg==" saltValue="GZ0CkbaGwTv5EFnGPKNdkA==" spinCount="100000" sheet="1" objects="1" scenarios="1" formatColumns="0" autoFilter="0"/>
  <autoFilter ref="A1:C30" xr:uid="{00000000-0009-0000-0000-000001000000}"/>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0"/>
  <sheetViews>
    <sheetView workbookViewId="0"/>
  </sheetViews>
  <sheetFormatPr defaultRowHeight="14.25"/>
  <cols>
    <col min="1" max="1" width="14.53125" style="1" bestFit="1" customWidth="1"/>
    <col min="2" max="2" width="10.73046875" style="1" bestFit="1" customWidth="1"/>
    <col min="3" max="3" width="11.46484375" style="3" bestFit="1" customWidth="1"/>
    <col min="4" max="4" width="11.265625" style="3" bestFit="1" customWidth="1"/>
    <col min="5" max="6" width="12.265625" style="3" bestFit="1" customWidth="1"/>
    <col min="7" max="7" width="13.265625" style="3" bestFit="1" customWidth="1"/>
  </cols>
  <sheetData>
    <row r="1" spans="1:7">
      <c r="A1" s="83" t="s">
        <v>0</v>
      </c>
      <c r="B1" s="83" t="s">
        <v>1</v>
      </c>
      <c r="C1" s="84" t="s">
        <v>290</v>
      </c>
      <c r="D1" s="84" t="s">
        <v>291</v>
      </c>
      <c r="E1" s="84" t="s">
        <v>292</v>
      </c>
      <c r="F1" s="84" t="s">
        <v>293</v>
      </c>
      <c r="G1" s="84" t="s">
        <v>294</v>
      </c>
    </row>
    <row r="2" spans="1:7">
      <c r="A2" s="90" t="s">
        <v>23</v>
      </c>
      <c r="B2" s="91" t="s">
        <v>24</v>
      </c>
      <c r="C2" s="93">
        <v>1.2459802638029799E-3</v>
      </c>
      <c r="D2" s="93">
        <v>2.06244504195775E-2</v>
      </c>
      <c r="E2" s="93">
        <v>9.9609268733475299E-3</v>
      </c>
      <c r="F2" s="93">
        <v>1.1664980012907399E-2</v>
      </c>
      <c r="G2" s="93">
        <v>1.8347638074329601E-2</v>
      </c>
    </row>
    <row r="3" spans="1:7">
      <c r="A3" s="94" t="s">
        <v>25</v>
      </c>
      <c r="B3" s="91" t="s">
        <v>26</v>
      </c>
      <c r="C3" s="93">
        <v>1.5657671358156299E-5</v>
      </c>
      <c r="D3" s="93">
        <v>2.40870206497323E-4</v>
      </c>
      <c r="E3" s="93">
        <v>1.17199451518819E-4</v>
      </c>
      <c r="F3" s="93">
        <v>1.3451641204148901E-4</v>
      </c>
      <c r="G3" s="93">
        <v>2.2640238363804999E-4</v>
      </c>
    </row>
    <row r="4" spans="1:7">
      <c r="A4" s="90" t="s">
        <v>27</v>
      </c>
      <c r="B4" s="91" t="s">
        <v>24</v>
      </c>
      <c r="C4" s="93">
        <v>1.4186720070825399E-2</v>
      </c>
      <c r="D4" s="93">
        <v>4.9091766603107601E-2</v>
      </c>
      <c r="E4" s="93">
        <v>2.6376075989720301E-2</v>
      </c>
      <c r="F4" s="93">
        <v>2.9999829388240602E-2</v>
      </c>
      <c r="G4" s="93">
        <v>4.20771615521566E-2</v>
      </c>
    </row>
    <row r="5" spans="1:7">
      <c r="A5" s="90" t="s">
        <v>28</v>
      </c>
      <c r="B5" s="91" t="s">
        <v>24</v>
      </c>
      <c r="C5" s="93">
        <v>1</v>
      </c>
      <c r="D5" s="93">
        <v>1</v>
      </c>
      <c r="E5" s="93">
        <v>1</v>
      </c>
      <c r="F5" s="93">
        <v>1</v>
      </c>
      <c r="G5" s="93">
        <v>1</v>
      </c>
    </row>
    <row r="6" spans="1:7">
      <c r="A6" s="90" t="s">
        <v>29</v>
      </c>
      <c r="B6" s="91" t="s">
        <v>24</v>
      </c>
      <c r="C6" s="93">
        <v>2.6617975439987701E-2</v>
      </c>
      <c r="D6" s="93">
        <v>8.5140937531758498E-2</v>
      </c>
      <c r="E6" s="93">
        <v>4.32865918592482E-2</v>
      </c>
      <c r="F6" s="93">
        <v>5.0123187531176602E-2</v>
      </c>
      <c r="G6" s="93">
        <v>7.2403282755883702E-2</v>
      </c>
    </row>
    <row r="7" spans="1:7">
      <c r="A7" s="90" t="s">
        <v>30</v>
      </c>
      <c r="B7" s="91" t="s">
        <v>24</v>
      </c>
      <c r="C7" s="93">
        <v>1.4079257746661199E-2</v>
      </c>
      <c r="D7" s="93">
        <v>4.25258654974272E-2</v>
      </c>
      <c r="E7" s="93">
        <v>2.4275538346684101E-2</v>
      </c>
      <c r="F7" s="93">
        <v>2.7182802671863699E-2</v>
      </c>
      <c r="G7" s="93">
        <v>3.6898005578578898E-2</v>
      </c>
    </row>
    <row r="8" spans="1:7">
      <c r="A8" s="90" t="s">
        <v>31</v>
      </c>
      <c r="B8" s="91" t="s">
        <v>24</v>
      </c>
      <c r="C8" s="93">
        <v>2.0431548310487001E-2</v>
      </c>
      <c r="D8" s="93">
        <v>7.0736632878448294E-2</v>
      </c>
      <c r="E8" s="93">
        <v>3.4930430304088399E-2</v>
      </c>
      <c r="F8" s="93">
        <v>4.0104164108708998E-2</v>
      </c>
      <c r="G8" s="93">
        <v>5.4710036278779899E-2</v>
      </c>
    </row>
    <row r="9" spans="1:7">
      <c r="A9" s="90" t="s">
        <v>32</v>
      </c>
      <c r="B9" s="91" t="s">
        <v>24</v>
      </c>
      <c r="C9" s="93">
        <v>3.9044398454558003E-2</v>
      </c>
      <c r="D9" s="93">
        <v>0.13432472098197501</v>
      </c>
      <c r="E9" s="93">
        <v>6.4047592078305807E-2</v>
      </c>
      <c r="F9" s="93">
        <v>7.5715492529775802E-2</v>
      </c>
      <c r="G9" s="93">
        <v>0.110766201424409</v>
      </c>
    </row>
    <row r="10" spans="1:7">
      <c r="A10" s="94" t="s">
        <v>33</v>
      </c>
      <c r="B10" s="91" t="s">
        <v>26</v>
      </c>
      <c r="C10" s="93">
        <v>1.5749191531350799E-2</v>
      </c>
      <c r="D10" s="93">
        <v>4.3058219942182299E-2</v>
      </c>
      <c r="E10" s="93">
        <v>2.5135723706932601E-2</v>
      </c>
      <c r="F10" s="93">
        <v>2.8029533448549599E-2</v>
      </c>
      <c r="G10" s="93">
        <v>3.7485635918803502E-2</v>
      </c>
    </row>
    <row r="11" spans="1:7">
      <c r="A11" s="90" t="s">
        <v>34</v>
      </c>
      <c r="B11" s="91" t="s">
        <v>24</v>
      </c>
      <c r="C11" s="93">
        <v>9.7668800188723207E-3</v>
      </c>
      <c r="D11" s="93">
        <v>3.0017449229787399E-2</v>
      </c>
      <c r="E11" s="93">
        <v>1.9051896004780501E-2</v>
      </c>
      <c r="F11" s="93">
        <v>2.0981426324514999E-2</v>
      </c>
      <c r="G11" s="93">
        <v>2.6395509610963201E-2</v>
      </c>
    </row>
    <row r="12" spans="1:7">
      <c r="A12" s="90" t="s">
        <v>35</v>
      </c>
      <c r="B12" s="91" t="s">
        <v>24</v>
      </c>
      <c r="C12" s="93">
        <v>1.56053521872803E-2</v>
      </c>
      <c r="D12" s="93">
        <v>5.1178842661482503E-2</v>
      </c>
      <c r="E12" s="93">
        <v>2.7411568735047201E-2</v>
      </c>
      <c r="F12" s="93">
        <v>3.1104004917552101E-2</v>
      </c>
      <c r="G12" s="93">
        <v>4.3729012270203697E-2</v>
      </c>
    </row>
    <row r="13" spans="1:7">
      <c r="A13" s="90" t="s">
        <v>36</v>
      </c>
      <c r="B13" s="91" t="s">
        <v>24</v>
      </c>
      <c r="C13" s="93">
        <v>2.7590097473243901E-4</v>
      </c>
      <c r="D13" s="93">
        <v>5.8866328649214298E-3</v>
      </c>
      <c r="E13" s="93">
        <v>2.7801057380390298E-3</v>
      </c>
      <c r="F13" s="93">
        <v>3.2830365940178501E-3</v>
      </c>
      <c r="G13" s="93">
        <v>5.8794874864528703E-3</v>
      </c>
    </row>
    <row r="14" spans="1:7">
      <c r="A14" s="90" t="s">
        <v>37</v>
      </c>
      <c r="B14" s="91" t="s">
        <v>24</v>
      </c>
      <c r="C14" s="93">
        <v>8.1773529768567593E-3</v>
      </c>
      <c r="D14" s="93">
        <v>4.3314765234051603E-2</v>
      </c>
      <c r="E14" s="93">
        <v>2.2498923391796401E-2</v>
      </c>
      <c r="F14" s="93">
        <v>2.5656674977438499E-2</v>
      </c>
      <c r="G14" s="93">
        <v>3.6684302512950899E-2</v>
      </c>
    </row>
    <row r="15" spans="1:7">
      <c r="A15" s="90" t="s">
        <v>38</v>
      </c>
      <c r="B15" s="91" t="s">
        <v>24</v>
      </c>
      <c r="C15" s="93">
        <v>1</v>
      </c>
      <c r="D15" s="93">
        <v>1</v>
      </c>
      <c r="E15" s="93">
        <v>1</v>
      </c>
      <c r="F15" s="93">
        <v>1</v>
      </c>
      <c r="G15" s="93">
        <v>1</v>
      </c>
    </row>
    <row r="16" spans="1:7">
      <c r="A16" s="90" t="s">
        <v>39</v>
      </c>
      <c r="B16" s="91" t="s">
        <v>24</v>
      </c>
      <c r="C16" s="93">
        <v>1.5057943507605401E-7</v>
      </c>
      <c r="D16" s="93">
        <v>5.7139788187514401E-6</v>
      </c>
      <c r="E16" s="93">
        <v>2.2571192500694899E-6</v>
      </c>
      <c r="F16" s="93">
        <v>2.4192044842195601E-6</v>
      </c>
      <c r="G16" s="93">
        <v>3.4327926062356802E-6</v>
      </c>
    </row>
    <row r="17" spans="1:7">
      <c r="A17" s="90" t="s">
        <v>40</v>
      </c>
      <c r="B17" s="91" t="s">
        <v>24</v>
      </c>
      <c r="C17" s="93">
        <v>1.46613053478879E-2</v>
      </c>
      <c r="D17" s="93">
        <v>5.5104427047695997E-2</v>
      </c>
      <c r="E17" s="93">
        <v>2.7705481106911199E-2</v>
      </c>
      <c r="F17" s="93">
        <v>3.1520059153194502E-2</v>
      </c>
      <c r="G17" s="93">
        <v>4.3685772316386103E-2</v>
      </c>
    </row>
    <row r="18" spans="1:7">
      <c r="A18" s="90" t="s">
        <v>41</v>
      </c>
      <c r="B18" s="91" t="s">
        <v>24</v>
      </c>
      <c r="C18" s="93">
        <v>2.9715088869327701E-2</v>
      </c>
      <c r="D18" s="93">
        <v>0.10009457306250399</v>
      </c>
      <c r="E18" s="93">
        <v>4.8049837278585597E-2</v>
      </c>
      <c r="F18" s="93">
        <v>5.6356980834196199E-2</v>
      </c>
      <c r="G18" s="93">
        <v>8.1511815565684098E-2</v>
      </c>
    </row>
    <row r="19" spans="1:7">
      <c r="A19" s="90" t="s">
        <v>42</v>
      </c>
      <c r="B19" s="91" t="s">
        <v>24</v>
      </c>
      <c r="C19" s="93">
        <v>2.9061557371819001E-2</v>
      </c>
      <c r="D19" s="93">
        <v>9.8082917307253395E-2</v>
      </c>
      <c r="E19" s="93">
        <v>4.7080704939412403E-2</v>
      </c>
      <c r="F19" s="93">
        <v>5.5173730586144998E-2</v>
      </c>
      <c r="G19" s="93">
        <v>7.97768206623862E-2</v>
      </c>
    </row>
    <row r="20" spans="1:7">
      <c r="A20" s="90" t="s">
        <v>43</v>
      </c>
      <c r="B20" s="91" t="s">
        <v>24</v>
      </c>
      <c r="C20" s="93">
        <v>2.9589548949091299E-2</v>
      </c>
      <c r="D20" s="93">
        <v>9.9802967257444794E-2</v>
      </c>
      <c r="E20" s="93">
        <v>4.7828807741469699E-2</v>
      </c>
      <c r="F20" s="93">
        <v>5.6100579014476397E-2</v>
      </c>
      <c r="G20" s="93">
        <v>8.1120027720712404E-2</v>
      </c>
    </row>
    <row r="21" spans="1:7">
      <c r="A21" s="90" t="s">
        <v>44</v>
      </c>
      <c r="B21" s="91" t="s">
        <v>24</v>
      </c>
      <c r="C21" s="93">
        <v>1</v>
      </c>
      <c r="D21" s="93">
        <v>1</v>
      </c>
      <c r="E21" s="93">
        <v>1</v>
      </c>
      <c r="F21" s="93">
        <v>1</v>
      </c>
      <c r="G21" s="93">
        <v>1</v>
      </c>
    </row>
    <row r="22" spans="1:7">
      <c r="A22" s="90" t="s">
        <v>45</v>
      </c>
      <c r="B22" s="91" t="s">
        <v>24</v>
      </c>
      <c r="C22" s="93">
        <v>4.0840534840724703E-9</v>
      </c>
      <c r="D22" s="93">
        <v>0</v>
      </c>
      <c r="E22" s="93">
        <v>2.24739450019892E-8</v>
      </c>
      <c r="F22" s="93">
        <v>1.9829442385600698E-8</v>
      </c>
      <c r="G22" s="93">
        <v>0</v>
      </c>
    </row>
    <row r="23" spans="1:7">
      <c r="A23" s="94" t="s">
        <v>46</v>
      </c>
      <c r="B23" s="91" t="s">
        <v>26</v>
      </c>
      <c r="C23" s="93">
        <v>7.1966577360936604E-3</v>
      </c>
      <c r="D23" s="93">
        <v>2.2997825194909598E-2</v>
      </c>
      <c r="E23" s="93">
        <v>1.5759388723232199E-2</v>
      </c>
      <c r="F23" s="93">
        <v>1.7200654232576301E-2</v>
      </c>
      <c r="G23" s="93">
        <v>2.0951760941642601E-2</v>
      </c>
    </row>
    <row r="24" spans="1:7">
      <c r="A24" s="90" t="s">
        <v>47</v>
      </c>
      <c r="B24" s="91" t="s">
        <v>24</v>
      </c>
      <c r="C24" s="93">
        <v>2.5656387093896501E-2</v>
      </c>
      <c r="D24" s="93">
        <v>7.9045123185434996E-2</v>
      </c>
      <c r="E24" s="93">
        <v>4.1459315973549501E-2</v>
      </c>
      <c r="F24" s="93">
        <v>4.7749715038075902E-2</v>
      </c>
      <c r="G24" s="93">
        <v>6.8289934192879195E-2</v>
      </c>
    </row>
    <row r="25" spans="1:7">
      <c r="A25" s="94" t="s">
        <v>48</v>
      </c>
      <c r="B25" s="91" t="s">
        <v>26</v>
      </c>
      <c r="C25" s="93">
        <v>2.24883285672977E-2</v>
      </c>
      <c r="D25" s="93">
        <v>6.7957426555860401E-2</v>
      </c>
      <c r="E25" s="93">
        <v>3.7060914543221697E-2</v>
      </c>
      <c r="F25" s="93">
        <v>4.2675704128073699E-2</v>
      </c>
      <c r="G25" s="93">
        <v>5.8393192408326799E-2</v>
      </c>
    </row>
    <row r="26" spans="1:7">
      <c r="A26" s="90" t="s">
        <v>49</v>
      </c>
      <c r="B26" s="91" t="s">
        <v>24</v>
      </c>
      <c r="C26" s="93">
        <v>1.06491678706265E-3</v>
      </c>
      <c r="D26" s="93">
        <v>1.1863873436533201E-2</v>
      </c>
      <c r="E26" s="93">
        <v>6.77778790166005E-3</v>
      </c>
      <c r="F26" s="93">
        <v>7.6900015274545298E-3</v>
      </c>
      <c r="G26" s="93">
        <v>1.1188339863258999E-2</v>
      </c>
    </row>
    <row r="27" spans="1:7">
      <c r="A27" s="90" t="s">
        <v>50</v>
      </c>
      <c r="B27" s="91" t="s">
        <v>24</v>
      </c>
      <c r="C27" s="93">
        <v>6.2269723971459003E-3</v>
      </c>
      <c r="D27" s="93">
        <v>5.8674203404448601E-2</v>
      </c>
      <c r="E27" s="93">
        <v>2.0384084577608302E-2</v>
      </c>
      <c r="F27" s="93">
        <v>2.5241994358735701E-2</v>
      </c>
      <c r="G27" s="93">
        <v>4.5124825346825603E-2</v>
      </c>
    </row>
    <row r="28" spans="1:7">
      <c r="A28" s="90" t="s">
        <v>51</v>
      </c>
      <c r="B28" s="91" t="s">
        <v>24</v>
      </c>
      <c r="C28" s="93">
        <v>3.5616107741910902E-2</v>
      </c>
      <c r="D28" s="93">
        <v>0.12564779054330799</v>
      </c>
      <c r="E28" s="93">
        <v>5.9230844917549298E-2</v>
      </c>
      <c r="F28" s="93">
        <v>7.1027071744276096E-2</v>
      </c>
      <c r="G28" s="93">
        <v>0.104780088584796</v>
      </c>
    </row>
    <row r="29" spans="1:7">
      <c r="A29" s="90" t="s">
        <v>52</v>
      </c>
      <c r="B29" s="91" t="s">
        <v>24</v>
      </c>
      <c r="C29" s="93">
        <v>3.5680763399559598E-2</v>
      </c>
      <c r="D29" s="93">
        <v>0.128586671963064</v>
      </c>
      <c r="E29" s="93">
        <v>5.9739074298416302E-2</v>
      </c>
      <c r="F29" s="93">
        <v>7.0649569175223303E-2</v>
      </c>
      <c r="G29" s="93">
        <v>0.10394966592617</v>
      </c>
    </row>
    <row r="30" spans="1:7">
      <c r="A30" s="90" t="s">
        <v>53</v>
      </c>
      <c r="B30" s="91" t="s">
        <v>24</v>
      </c>
      <c r="C30" s="93">
        <v>1.00024004586362E-4</v>
      </c>
      <c r="D30" s="93">
        <v>8.5376706869190397E-3</v>
      </c>
      <c r="E30" s="93">
        <v>2.4829153366391602E-3</v>
      </c>
      <c r="F30" s="93">
        <v>3.2986764803168201E-3</v>
      </c>
      <c r="G30" s="93">
        <v>9.5278270409690693E-3</v>
      </c>
    </row>
  </sheetData>
  <sheetProtection algorithmName="SHA-512" hashValue="elq4go/0nsqrkY2Qvs81vTr22e75KYh1AadxJcmjpNUoNgboQNQ3TubzSHYvrCiy4pVGUkQwbmr2icj7X4YyKw==" saltValue="m+s5dcMxtMFrCRaYHrpLlA==" spinCount="100000" sheet="1" objects="1" scenarios="1" formatColumns="0" autoFilter="0"/>
  <autoFilter ref="A1:G30" xr:uid="{00000000-0009-0000-0000-000002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0"/>
  <sheetViews>
    <sheetView workbookViewId="0">
      <pane xSplit="2" ySplit="1" topLeftCell="C2" activePane="bottomRight" state="frozen"/>
      <selection pane="topRight" activeCell="C1" sqref="C1"/>
      <selection pane="bottomLeft" activeCell="A2" sqref="A2"/>
      <selection pane="bottomRight" activeCell="C2" sqref="C2"/>
    </sheetView>
  </sheetViews>
  <sheetFormatPr defaultRowHeight="14.25"/>
  <cols>
    <col min="1" max="1" width="14.53125" style="1" bestFit="1" customWidth="1"/>
    <col min="2" max="2" width="10.73046875" style="1" bestFit="1" customWidth="1"/>
    <col min="3" max="3" width="11.46484375" style="3" bestFit="1" customWidth="1"/>
    <col min="4" max="4" width="11.265625" style="3" bestFit="1" customWidth="1"/>
    <col min="5" max="6" width="12.265625" style="3" bestFit="1" customWidth="1"/>
    <col min="7" max="7" width="13.265625" style="3" bestFit="1" customWidth="1"/>
  </cols>
  <sheetData>
    <row r="1" spans="1:7">
      <c r="A1" s="83" t="s">
        <v>0</v>
      </c>
      <c r="B1" s="83" t="s">
        <v>1</v>
      </c>
      <c r="C1" s="84" t="s">
        <v>285</v>
      </c>
      <c r="D1" s="84" t="s">
        <v>286</v>
      </c>
      <c r="E1" s="84" t="s">
        <v>287</v>
      </c>
      <c r="F1" s="84" t="s">
        <v>288</v>
      </c>
      <c r="G1" s="84" t="s">
        <v>289</v>
      </c>
    </row>
    <row r="2" spans="1:7">
      <c r="A2" s="90" t="s">
        <v>23</v>
      </c>
      <c r="B2" s="91" t="s">
        <v>24</v>
      </c>
      <c r="C2" s="93">
        <v>0.98115942028985503</v>
      </c>
      <c r="D2" s="93">
        <v>0.94192634560906496</v>
      </c>
      <c r="E2" s="93">
        <v>0.931707317073171</v>
      </c>
      <c r="F2" s="93">
        <v>0.91452991452991494</v>
      </c>
      <c r="G2" s="93">
        <v>0.91685393258426995</v>
      </c>
    </row>
    <row r="3" spans="1:7">
      <c r="A3" s="94" t="s">
        <v>25</v>
      </c>
      <c r="B3" s="91" t="s">
        <v>26</v>
      </c>
      <c r="C3" s="93">
        <v>0.98581560283687897</v>
      </c>
      <c r="D3" s="93">
        <v>0.95726495726495697</v>
      </c>
      <c r="E3" s="93">
        <v>0.93096234309623405</v>
      </c>
      <c r="F3" s="93">
        <v>0.90049751243781095</v>
      </c>
      <c r="G3" s="93">
        <v>0.87357630979498901</v>
      </c>
    </row>
    <row r="4" spans="1:7">
      <c r="A4" s="90" t="s">
        <v>27</v>
      </c>
      <c r="B4" s="91" t="s">
        <v>24</v>
      </c>
      <c r="C4" s="93">
        <v>0.914201183431953</v>
      </c>
      <c r="D4" s="93">
        <v>0.85714285714285698</v>
      </c>
      <c r="E4" s="93">
        <v>0.90909090909090895</v>
      </c>
      <c r="F4" s="93">
        <v>0.91269841269841301</v>
      </c>
      <c r="G4" s="93">
        <v>0.89869753979739497</v>
      </c>
    </row>
    <row r="5" spans="1:7">
      <c r="A5" s="90" t="s">
        <v>28</v>
      </c>
      <c r="B5" s="91" t="s">
        <v>24</v>
      </c>
      <c r="C5" s="93">
        <v>0.9</v>
      </c>
      <c r="D5" s="93">
        <v>0.9</v>
      </c>
      <c r="E5" s="93">
        <v>0.9</v>
      </c>
      <c r="F5" s="93">
        <v>0.9</v>
      </c>
      <c r="G5" s="93">
        <v>0.9</v>
      </c>
    </row>
    <row r="6" spans="1:7">
      <c r="A6" s="90" t="s">
        <v>29</v>
      </c>
      <c r="B6" s="91" t="s">
        <v>24</v>
      </c>
      <c r="C6" s="93">
        <v>0.88636363636363602</v>
      </c>
      <c r="D6" s="93">
        <v>0.91519434628975305</v>
      </c>
      <c r="E6" s="93">
        <v>0.93487394957983205</v>
      </c>
      <c r="F6" s="93">
        <v>0.91752577319587603</v>
      </c>
      <c r="G6" s="93">
        <v>0.95541401273885396</v>
      </c>
    </row>
    <row r="7" spans="1:7">
      <c r="A7" s="90" t="s">
        <v>30</v>
      </c>
      <c r="B7" s="91" t="s">
        <v>24</v>
      </c>
      <c r="C7" s="93">
        <v>0.90997566909975702</v>
      </c>
      <c r="D7" s="93">
        <v>0.867088607594937</v>
      </c>
      <c r="E7" s="93">
        <v>0.90839694656488501</v>
      </c>
      <c r="F7" s="93">
        <v>0.92993630573248398</v>
      </c>
      <c r="G7" s="93">
        <v>0.87429854096520798</v>
      </c>
    </row>
    <row r="8" spans="1:7">
      <c r="A8" s="90" t="s">
        <v>31</v>
      </c>
      <c r="B8" s="91" t="s">
        <v>24</v>
      </c>
      <c r="C8" s="93">
        <v>0.88690476190476197</v>
      </c>
      <c r="D8" s="93">
        <v>0.97311827956989205</v>
      </c>
      <c r="E8" s="93">
        <v>0.93904761904761902</v>
      </c>
      <c r="F8" s="93">
        <v>0.93809523809523798</v>
      </c>
      <c r="G8" s="93">
        <v>0.89295774647887305</v>
      </c>
    </row>
    <row r="9" spans="1:7">
      <c r="A9" s="90" t="s">
        <v>32</v>
      </c>
      <c r="B9" s="91" t="s">
        <v>24</v>
      </c>
      <c r="C9" s="93">
        <v>0.86585365853658502</v>
      </c>
      <c r="D9" s="93">
        <v>0.94236311239193105</v>
      </c>
      <c r="E9" s="93">
        <v>0.934579439252336</v>
      </c>
      <c r="F9" s="93">
        <v>0.94453004622496095</v>
      </c>
      <c r="G9" s="93">
        <v>0.9375</v>
      </c>
    </row>
    <row r="10" spans="1:7">
      <c r="A10" s="94" t="s">
        <v>33</v>
      </c>
      <c r="B10" s="91" t="s">
        <v>26</v>
      </c>
      <c r="C10" s="93">
        <v>0.90521327014218</v>
      </c>
      <c r="D10" s="93">
        <v>0.85365853658536595</v>
      </c>
      <c r="E10" s="93">
        <v>0.91304347826086996</v>
      </c>
      <c r="F10" s="93">
        <v>0.92797118847538995</v>
      </c>
      <c r="G10" s="93">
        <v>0.87368421052631595</v>
      </c>
    </row>
    <row r="11" spans="1:7">
      <c r="A11" s="90" t="s">
        <v>34</v>
      </c>
      <c r="B11" s="91" t="s">
        <v>24</v>
      </c>
      <c r="C11" s="93">
        <v>0.92753623188405798</v>
      </c>
      <c r="D11" s="93">
        <v>0.82352941176470595</v>
      </c>
      <c r="E11" s="93">
        <v>0.890625</v>
      </c>
      <c r="F11" s="93">
        <v>0.908496732026144</v>
      </c>
      <c r="G11" s="93">
        <v>0.88038277511961704</v>
      </c>
    </row>
    <row r="12" spans="1:7">
      <c r="A12" s="90" t="s">
        <v>35</v>
      </c>
      <c r="B12" s="91" t="s">
        <v>24</v>
      </c>
      <c r="C12" s="93">
        <v>0.90184049079754602</v>
      </c>
      <c r="D12" s="93">
        <v>0.89376053962900504</v>
      </c>
      <c r="E12" s="93">
        <v>0.92254901960784297</v>
      </c>
      <c r="F12" s="93">
        <v>0.92845528455284598</v>
      </c>
      <c r="G12" s="93">
        <v>0.88405797101449302</v>
      </c>
    </row>
    <row r="13" spans="1:7">
      <c r="A13" s="90" t="s">
        <v>36</v>
      </c>
      <c r="B13" s="91" t="s">
        <v>24</v>
      </c>
      <c r="C13" s="93">
        <v>0.98969072164948502</v>
      </c>
      <c r="D13" s="93">
        <v>0.98540145985401395</v>
      </c>
      <c r="E13" s="93">
        <v>0.95212765957446799</v>
      </c>
      <c r="F13" s="93">
        <v>0.93488372093023298</v>
      </c>
      <c r="G13" s="93">
        <v>0.93722466960352402</v>
      </c>
    </row>
    <row r="14" spans="1:7">
      <c r="A14" s="90" t="s">
        <v>37</v>
      </c>
      <c r="B14" s="91" t="s">
        <v>24</v>
      </c>
      <c r="C14" s="93">
        <v>0.93203883495145601</v>
      </c>
      <c r="D14" s="93">
        <v>0.922115384615385</v>
      </c>
      <c r="E14" s="93">
        <v>0.92718446601941695</v>
      </c>
      <c r="F14" s="93">
        <v>0.93043478260869505</v>
      </c>
      <c r="G14" s="93">
        <v>0.88959999999999995</v>
      </c>
    </row>
    <row r="15" spans="1:7">
      <c r="A15" s="90" t="s">
        <v>38</v>
      </c>
      <c r="B15" s="91" t="s">
        <v>24</v>
      </c>
      <c r="C15" s="93">
        <v>0.9</v>
      </c>
      <c r="D15" s="93">
        <v>0.9</v>
      </c>
      <c r="E15" s="93">
        <v>0.9</v>
      </c>
      <c r="F15" s="93">
        <v>0.9</v>
      </c>
      <c r="G15" s="93">
        <v>0.9</v>
      </c>
    </row>
    <row r="16" spans="1:7">
      <c r="A16" s="90" t="s">
        <v>39</v>
      </c>
      <c r="B16" s="91" t="s">
        <v>24</v>
      </c>
      <c r="C16" s="93">
        <v>1</v>
      </c>
      <c r="D16" s="93">
        <v>0.94642857142857095</v>
      </c>
      <c r="E16" s="93">
        <v>0.97425742574257401</v>
      </c>
      <c r="F16" s="93">
        <v>0.94932432432432401</v>
      </c>
      <c r="G16" s="93">
        <v>0.94444444444444398</v>
      </c>
    </row>
    <row r="17" spans="1:7">
      <c r="A17" s="90" t="s">
        <v>40</v>
      </c>
      <c r="B17" s="91" t="s">
        <v>24</v>
      </c>
      <c r="C17" s="93">
        <v>0.901685393258427</v>
      </c>
      <c r="D17" s="93">
        <v>0.92436974789916004</v>
      </c>
      <c r="E17" s="93">
        <v>0.92558139534883699</v>
      </c>
      <c r="F17" s="93">
        <v>0.9296875</v>
      </c>
      <c r="G17" s="93">
        <v>0.87916666666666698</v>
      </c>
    </row>
    <row r="18" spans="1:7">
      <c r="A18" s="90" t="s">
        <v>41</v>
      </c>
      <c r="B18" s="91" t="s">
        <v>24</v>
      </c>
      <c r="C18" s="93">
        <v>0.88135593220339004</v>
      </c>
      <c r="D18" s="93">
        <v>0.93612334801762098</v>
      </c>
      <c r="E18" s="93">
        <v>0.93633952254641895</v>
      </c>
      <c r="F18" s="93">
        <v>0.93013100436681195</v>
      </c>
      <c r="G18" s="93">
        <v>0.94466403162055301</v>
      </c>
    </row>
    <row r="19" spans="1:7">
      <c r="A19" s="90" t="s">
        <v>42</v>
      </c>
      <c r="B19" s="91" t="s">
        <v>24</v>
      </c>
      <c r="C19" s="93">
        <v>0.87991266375545796</v>
      </c>
      <c r="D19" s="93">
        <v>0.93714285714285706</v>
      </c>
      <c r="E19" s="93">
        <v>0.93493150684931503</v>
      </c>
      <c r="F19" s="93">
        <v>0.93220338983050799</v>
      </c>
      <c r="G19" s="93">
        <v>0.94871794871794901</v>
      </c>
    </row>
    <row r="20" spans="1:7">
      <c r="A20" s="90" t="s">
        <v>43</v>
      </c>
      <c r="B20" s="91" t="s">
        <v>24</v>
      </c>
      <c r="C20" s="93">
        <v>0.87920792079207899</v>
      </c>
      <c r="D20" s="93">
        <v>0.93298969072164994</v>
      </c>
      <c r="E20" s="93">
        <v>0.93633540372670798</v>
      </c>
      <c r="F20" s="93">
        <v>0.930946291560102</v>
      </c>
      <c r="G20" s="93">
        <v>0.94444444444444398</v>
      </c>
    </row>
    <row r="21" spans="1:7">
      <c r="A21" s="90" t="s">
        <v>44</v>
      </c>
      <c r="B21" s="91" t="s">
        <v>24</v>
      </c>
      <c r="C21" s="93">
        <v>0.9</v>
      </c>
      <c r="D21" s="93">
        <v>0.9</v>
      </c>
      <c r="E21" s="93">
        <v>0.9</v>
      </c>
      <c r="F21" s="93">
        <v>0.9</v>
      </c>
      <c r="G21" s="93">
        <v>0.9</v>
      </c>
    </row>
    <row r="22" spans="1:7">
      <c r="A22" s="90" t="s">
        <v>45</v>
      </c>
      <c r="B22" s="91" t="s">
        <v>24</v>
      </c>
      <c r="C22" s="93">
        <v>0.98748261474269805</v>
      </c>
      <c r="D22" s="93">
        <v>0.86834733893557403</v>
      </c>
      <c r="E22" s="93">
        <v>0.98884758364312197</v>
      </c>
      <c r="F22" s="93">
        <v>0.95495495495495497</v>
      </c>
      <c r="G22" s="93">
        <v>0.95760598503740701</v>
      </c>
    </row>
    <row r="23" spans="1:7">
      <c r="A23" s="94" t="s">
        <v>46</v>
      </c>
      <c r="B23" s="91" t="s">
        <v>26</v>
      </c>
      <c r="C23" s="93">
        <v>0.927927927927928</v>
      </c>
      <c r="D23" s="93">
        <v>0.82729805013927604</v>
      </c>
      <c r="E23" s="93">
        <v>0.88145896656534894</v>
      </c>
      <c r="F23" s="93">
        <v>0.89258312020460395</v>
      </c>
      <c r="G23" s="93">
        <v>0.88349514563106801</v>
      </c>
    </row>
    <row r="24" spans="1:7">
      <c r="A24" s="90" t="s">
        <v>47</v>
      </c>
      <c r="B24" s="91" t="s">
        <v>24</v>
      </c>
      <c r="C24" s="93">
        <v>0.886075949367089</v>
      </c>
      <c r="D24" s="93">
        <v>0.91340782122904995</v>
      </c>
      <c r="E24" s="93">
        <v>0.93388429752066104</v>
      </c>
      <c r="F24" s="93">
        <v>0.91913746630727799</v>
      </c>
      <c r="G24" s="93">
        <v>0.95499999999999996</v>
      </c>
    </row>
    <row r="25" spans="1:7">
      <c r="A25" s="94" t="s">
        <v>48</v>
      </c>
      <c r="B25" s="91" t="s">
        <v>26</v>
      </c>
      <c r="C25" s="93">
        <v>0.881287726358149</v>
      </c>
      <c r="D25" s="93">
        <v>0.94318181818181801</v>
      </c>
      <c r="E25" s="93">
        <v>0.93949044585987296</v>
      </c>
      <c r="F25" s="93">
        <v>0.93193717277486898</v>
      </c>
      <c r="G25" s="93">
        <v>0.91981132075471705</v>
      </c>
    </row>
    <row r="26" spans="1:7">
      <c r="A26" s="90" t="s">
        <v>49</v>
      </c>
      <c r="B26" s="91" t="s">
        <v>24</v>
      </c>
      <c r="C26" s="93">
        <v>0.97538461538461496</v>
      </c>
      <c r="D26" s="93">
        <v>0.95145631067961201</v>
      </c>
      <c r="E26" s="93">
        <v>0.91964285714285698</v>
      </c>
      <c r="F26" s="93">
        <v>0.91074681238615696</v>
      </c>
      <c r="G26" s="93">
        <v>0.91954022988505801</v>
      </c>
    </row>
    <row r="27" spans="1:7">
      <c r="A27" s="90" t="s">
        <v>50</v>
      </c>
      <c r="B27" s="91" t="s">
        <v>24</v>
      </c>
      <c r="C27" s="93">
        <v>0.94202898550724601</v>
      </c>
      <c r="D27" s="93">
        <v>0.96767241379310298</v>
      </c>
      <c r="E27" s="93">
        <v>0.91346153846153799</v>
      </c>
      <c r="F27" s="93">
        <v>0.90301003344481601</v>
      </c>
      <c r="G27" s="93">
        <v>0.91029900332225899</v>
      </c>
    </row>
    <row r="28" spans="1:7">
      <c r="A28" s="90" t="s">
        <v>51</v>
      </c>
      <c r="B28" s="91" t="s">
        <v>24</v>
      </c>
      <c r="C28" s="93">
        <v>0.86776859504132198</v>
      </c>
      <c r="D28" s="93">
        <v>0.94199999999999995</v>
      </c>
      <c r="E28" s="93">
        <v>0.93081761006289299</v>
      </c>
      <c r="F28" s="93">
        <v>0.94166666666666698</v>
      </c>
      <c r="G28" s="93">
        <v>0.91360294117647101</v>
      </c>
    </row>
    <row r="29" spans="1:7">
      <c r="A29" s="90" t="s">
        <v>52</v>
      </c>
      <c r="B29" s="91" t="s">
        <v>24</v>
      </c>
      <c r="C29" s="93">
        <v>0.87301587301587302</v>
      </c>
      <c r="D29" s="93">
        <v>0.93846153846153801</v>
      </c>
      <c r="E29" s="93">
        <v>0.94059405940594099</v>
      </c>
      <c r="F29" s="93">
        <v>0.94308943089430897</v>
      </c>
      <c r="G29" s="93">
        <v>0.93390804597701205</v>
      </c>
    </row>
    <row r="30" spans="1:7">
      <c r="A30" s="90" t="s">
        <v>53</v>
      </c>
      <c r="B30" s="91" t="s">
        <v>24</v>
      </c>
      <c r="C30" s="93">
        <v>1</v>
      </c>
      <c r="D30" s="93">
        <v>1</v>
      </c>
      <c r="E30" s="93">
        <v>0.97979797979798</v>
      </c>
      <c r="F30" s="93">
        <v>0.97103448275862103</v>
      </c>
      <c r="G30" s="93">
        <v>0.96124031007751898</v>
      </c>
    </row>
  </sheetData>
  <sheetProtection algorithmName="SHA-512" hashValue="XZy/gTyERCM1dde0rvxM2Ju2Vc4thmwAlTv7vYZTyqHNlUD+RQ8qMSzDg3vrGpy8BayxkHlBDDuCS712UUs0Nw==" saltValue="9gY+UJ8zv2IenWQZBP2s3w==" spinCount="100000" sheet="1" objects="1" scenarios="1" formatColumns="0" autoFilter="0"/>
  <autoFilter ref="A1:G30" xr:uid="{00000000-0009-0000-0000-00000300000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6"/>
  <sheetViews>
    <sheetView workbookViewId="0">
      <selection sqref="A1:C1"/>
    </sheetView>
  </sheetViews>
  <sheetFormatPr defaultColWidth="12.3984375" defaultRowHeight="14.25"/>
  <cols>
    <col min="1" max="1" width="10.86328125" style="9" bestFit="1" customWidth="1"/>
    <col min="2" max="2" width="12.86328125" style="9" bestFit="1" customWidth="1"/>
    <col min="3" max="3" width="18.86328125" style="9" bestFit="1" customWidth="1"/>
    <col min="4" max="4" width="25.59765625" style="9" bestFit="1" customWidth="1"/>
    <col min="5" max="5" width="13.3984375" style="9" bestFit="1" customWidth="1"/>
    <col min="6" max="6" width="18.86328125" style="9" bestFit="1" customWidth="1"/>
    <col min="7" max="7" width="24.1328125" style="9" bestFit="1" customWidth="1"/>
    <col min="8" max="8" width="12" style="9" bestFit="1" customWidth="1"/>
    <col min="9" max="9" width="18.86328125" style="9" bestFit="1" customWidth="1"/>
    <col min="10" max="10" width="13.86328125" style="9" bestFit="1" customWidth="1"/>
    <col min="11" max="11" width="11.59765625" style="9" bestFit="1" customWidth="1"/>
    <col min="12" max="12" width="11.59765625" style="9" customWidth="1"/>
    <col min="13" max="13" width="13.73046875" style="9" bestFit="1" customWidth="1"/>
    <col min="14" max="14" width="11.59765625" style="9" bestFit="1" customWidth="1"/>
    <col min="15" max="15" width="11.59765625" style="9" customWidth="1"/>
    <col min="16" max="16" width="12.265625" style="9" bestFit="1" customWidth="1"/>
    <col min="17" max="17" width="9.1328125" style="9" bestFit="1" customWidth="1"/>
    <col min="18" max="18" width="9" style="9" bestFit="1" customWidth="1"/>
    <col min="19" max="16384" width="12.3984375" style="9"/>
  </cols>
  <sheetData>
    <row r="1" spans="1:18" ht="15" thickTop="1" thickBot="1">
      <c r="A1" s="37" t="s">
        <v>68</v>
      </c>
      <c r="B1" s="38"/>
      <c r="C1" s="39"/>
      <c r="D1" s="40" t="s">
        <v>69</v>
      </c>
      <c r="E1" s="41"/>
      <c r="F1" s="42"/>
      <c r="G1" s="43" t="s">
        <v>70</v>
      </c>
      <c r="H1" s="44"/>
      <c r="I1" s="45"/>
      <c r="J1" s="46" t="s">
        <v>71</v>
      </c>
      <c r="K1" s="47"/>
      <c r="L1" s="48"/>
      <c r="M1" s="49" t="s">
        <v>72</v>
      </c>
      <c r="N1" s="50"/>
      <c r="O1" s="51"/>
      <c r="P1" s="52" t="s">
        <v>73</v>
      </c>
      <c r="Q1" s="53"/>
      <c r="R1" s="54"/>
    </row>
    <row r="2" spans="1:18" ht="15" thickTop="1" thickBot="1">
      <c r="A2" s="55" t="s">
        <v>74</v>
      </c>
      <c r="B2" s="56">
        <f>B3*(B12/(B13*(1-B4)*((B5/B6)^3)*B7))</f>
        <v>1359344473.5814338</v>
      </c>
      <c r="C2" s="57"/>
      <c r="D2" s="58" t="s">
        <v>75</v>
      </c>
      <c r="E2" s="56">
        <f>d_Q_Cm*((d_T*d_AR)/(d_k_pp*((d_sL)^0.91)*((d_W)^1.02)*(1-(d_p/(4*365)))*d_VKT))</f>
        <v>1859332.595223096</v>
      </c>
      <c r="F2" s="57"/>
      <c r="G2" s="58" t="s">
        <v>76</v>
      </c>
      <c r="H2" s="56">
        <f>s_Q_Cm*((s_T*s_AR)/(s_VKTm_st*s_k_pp*((s_sL)^0.91)*((s_W)^1.02)*(1-(s_p/(4*365)))))</f>
        <v>3357550.9780152217</v>
      </c>
      <c r="I2" s="57"/>
      <c r="J2" s="58" t="s">
        <v>77</v>
      </c>
      <c r="K2" s="56">
        <f>s_Q_Cm*((s_T*s_AR)/(s_VKTm_pp*s_k_pp*((ss_sL)^0.91)*((s_W)^1.02)*(1-(s_p/(4*365)))))</f>
        <v>63216227.033769585</v>
      </c>
      <c r="L2" s="57"/>
      <c r="M2" s="58" t="s">
        <v>78</v>
      </c>
      <c r="N2" s="56">
        <f>s_Q_Cm*((ss_T*s_AR)/((((s_k_up*((s_silt/12)^a_p)*((s_S_speed/30)^d__p))/((s_M_moisture/0.5)^c_p))-C_wear)*((365-s_p)/365)*(281.9/1)*s_VKT_up))</f>
        <v>372412.58543438592</v>
      </c>
      <c r="O2" s="57"/>
      <c r="P2" s="58" t="s">
        <v>79</v>
      </c>
      <c r="Q2" s="56">
        <f>s_Q_Cm*((ss_T*s_AR)/(s_k_ui*((s_silt/12)^a_i)*((s_W/3)^b_i)*((365-s_p)/365)*(281.9/1)*s_VKT_up))</f>
        <v>871083.21138988878</v>
      </c>
      <c r="R2" s="59"/>
    </row>
    <row r="3" spans="1:18" ht="14.65" thickTop="1">
      <c r="A3" s="60" t="s">
        <v>80</v>
      </c>
      <c r="B3" s="8">
        <f>d_Aw*EXP((((LN(d_Asw))-d_Bw)^2)/d_Cw)</f>
        <v>93.773582452087695</v>
      </c>
      <c r="C3" s="61" t="s">
        <v>345</v>
      </c>
      <c r="D3" s="62" t="s">
        <v>81</v>
      </c>
      <c r="E3" s="8">
        <f>d_A*EXP((((LN(d_As))-d_B)^2)/d_C)</f>
        <v>23.017850304789416</v>
      </c>
      <c r="F3" s="61" t="s">
        <v>345</v>
      </c>
      <c r="G3" s="63" t="s">
        <v>82</v>
      </c>
      <c r="H3" s="8">
        <f>s_A*EXP(((LN(s_As)-s_B)^2)/s_C)</f>
        <v>16.403103329458006</v>
      </c>
      <c r="I3" s="61" t="s">
        <v>345</v>
      </c>
      <c r="J3" s="64" t="s">
        <v>83</v>
      </c>
      <c r="K3" s="36">
        <f>total_vehic*km_trip*trip_day*wk_yr*day_wk*s_ED</f>
        <v>81365.430979824625</v>
      </c>
      <c r="L3" s="65" t="s">
        <v>346</v>
      </c>
      <c r="M3" s="9" t="s">
        <v>84</v>
      </c>
      <c r="N3" s="36">
        <f>ss_ED*365*24*60*60</f>
        <v>473040000</v>
      </c>
      <c r="O3" s="9" t="s">
        <v>347</v>
      </c>
      <c r="P3" s="64" t="s">
        <v>85</v>
      </c>
      <c r="Q3" s="9">
        <v>5</v>
      </c>
      <c r="R3" s="65" t="s">
        <v>348</v>
      </c>
    </row>
    <row r="4" spans="1:18">
      <c r="A4" s="64" t="s">
        <v>86</v>
      </c>
      <c r="B4" s="9">
        <v>0.5</v>
      </c>
      <c r="C4" s="65" t="s">
        <v>349</v>
      </c>
      <c r="D4" s="64" t="s">
        <v>87</v>
      </c>
      <c r="E4" s="9">
        <v>0.5</v>
      </c>
      <c r="F4" s="65" t="s">
        <v>349</v>
      </c>
      <c r="G4" s="9" t="s">
        <v>88</v>
      </c>
      <c r="H4" s="9">
        <v>12.9351</v>
      </c>
      <c r="I4" s="65" t="s">
        <v>350</v>
      </c>
      <c r="J4" s="64" t="s">
        <v>89</v>
      </c>
      <c r="K4" s="9">
        <v>55</v>
      </c>
      <c r="L4" s="65" t="s">
        <v>351</v>
      </c>
      <c r="M4" s="9" t="s">
        <v>90</v>
      </c>
      <c r="N4" s="9">
        <v>0.05</v>
      </c>
      <c r="O4" s="9" t="s">
        <v>352</v>
      </c>
      <c r="P4" s="64" t="s">
        <v>299</v>
      </c>
      <c r="Q4" s="9">
        <v>0.5</v>
      </c>
      <c r="R4" s="65" t="s">
        <v>350</v>
      </c>
    </row>
    <row r="5" spans="1:18" ht="14.65" thickBot="1">
      <c r="A5" s="64" t="s">
        <v>91</v>
      </c>
      <c r="B5" s="9">
        <v>4.6900000000000004</v>
      </c>
      <c r="C5" s="65" t="s">
        <v>92</v>
      </c>
      <c r="D5" s="64" t="s">
        <v>93</v>
      </c>
      <c r="E5" s="9">
        <v>4.6900000000000004</v>
      </c>
      <c r="F5" s="65" t="s">
        <v>92</v>
      </c>
      <c r="G5" s="9" t="s">
        <v>94</v>
      </c>
      <c r="H5" s="9">
        <v>5</v>
      </c>
      <c r="I5" s="65" t="s">
        <v>353</v>
      </c>
      <c r="J5" s="64" t="s">
        <v>95</v>
      </c>
      <c r="K5" s="9">
        <v>5</v>
      </c>
      <c r="L5" s="65" t="s">
        <v>354</v>
      </c>
      <c r="M5" s="9" t="s">
        <v>96</v>
      </c>
      <c r="N5" s="9">
        <v>0.05</v>
      </c>
      <c r="O5" s="9" t="s">
        <v>352</v>
      </c>
      <c r="P5" s="66" t="s">
        <v>300</v>
      </c>
      <c r="Q5" s="67">
        <v>0.5</v>
      </c>
      <c r="R5" s="68" t="s">
        <v>350</v>
      </c>
    </row>
    <row r="6" spans="1:18" ht="14.65" thickTop="1">
      <c r="A6" s="64" t="s">
        <v>97</v>
      </c>
      <c r="B6" s="9">
        <v>11.32</v>
      </c>
      <c r="C6" s="65" t="s">
        <v>92</v>
      </c>
      <c r="D6" s="64" t="s">
        <v>98</v>
      </c>
      <c r="E6" s="9">
        <v>11.32</v>
      </c>
      <c r="F6" s="65" t="s">
        <v>92</v>
      </c>
      <c r="G6" s="9" t="s">
        <v>99</v>
      </c>
      <c r="H6" s="9">
        <v>5.7382999999999997</v>
      </c>
      <c r="I6" s="65" t="s">
        <v>350</v>
      </c>
      <c r="J6" s="64" t="s">
        <v>100</v>
      </c>
      <c r="K6" s="9">
        <v>55</v>
      </c>
      <c r="L6" s="65" t="s">
        <v>351</v>
      </c>
      <c r="M6" s="9" t="s">
        <v>101</v>
      </c>
      <c r="N6" s="9">
        <v>25</v>
      </c>
      <c r="O6" s="9" t="s">
        <v>102</v>
      </c>
      <c r="P6" s="64"/>
    </row>
    <row r="7" spans="1:18">
      <c r="A7" s="64" t="s">
        <v>103</v>
      </c>
      <c r="B7" s="9">
        <v>0.19400000000000001</v>
      </c>
      <c r="C7" s="65" t="s">
        <v>350</v>
      </c>
      <c r="D7" s="64" t="s">
        <v>104</v>
      </c>
      <c r="E7" s="9">
        <v>0.19400000000000001</v>
      </c>
      <c r="F7" s="65"/>
      <c r="G7" s="9" t="s">
        <v>105</v>
      </c>
      <c r="H7" s="9">
        <v>71.771100000000004</v>
      </c>
      <c r="I7" s="65" t="s">
        <v>350</v>
      </c>
      <c r="J7" s="9" t="s">
        <v>106</v>
      </c>
      <c r="K7" s="9">
        <v>5</v>
      </c>
      <c r="L7" s="65" t="s">
        <v>354</v>
      </c>
      <c r="M7" s="9" t="s">
        <v>107</v>
      </c>
      <c r="N7" s="9">
        <v>5</v>
      </c>
      <c r="O7" s="9" t="s">
        <v>348</v>
      </c>
      <c r="P7" s="64"/>
    </row>
    <row r="8" spans="1:18">
      <c r="A8" s="64" t="s">
        <v>108</v>
      </c>
      <c r="B8" s="9">
        <v>16.2302</v>
      </c>
      <c r="C8" s="65" t="s">
        <v>350</v>
      </c>
      <c r="D8" s="64" t="s">
        <v>109</v>
      </c>
      <c r="E8" s="9">
        <v>12.9351</v>
      </c>
      <c r="F8" s="65" t="s">
        <v>350</v>
      </c>
      <c r="G8" s="9" t="s">
        <v>119</v>
      </c>
      <c r="H8" s="36">
        <f>s_LR*s_WR*0.092903</f>
        <v>650.35417879648094</v>
      </c>
      <c r="I8" s="65" t="s">
        <v>355</v>
      </c>
      <c r="J8" s="9" t="s">
        <v>110</v>
      </c>
      <c r="K8" s="69">
        <f>number_cars+number_trucks</f>
        <v>110</v>
      </c>
      <c r="L8" s="65" t="s">
        <v>351</v>
      </c>
      <c r="M8" s="9" t="s">
        <v>111</v>
      </c>
      <c r="N8" s="36">
        <f>total_vehic*km_trip*trip_day*wk_yr*day_wk*ss_ED</f>
        <v>61024.073234868476</v>
      </c>
      <c r="O8" s="9" t="s">
        <v>346</v>
      </c>
      <c r="P8" s="64"/>
    </row>
    <row r="9" spans="1:18">
      <c r="A9" s="64" t="s">
        <v>112</v>
      </c>
      <c r="B9" s="9">
        <v>0.5</v>
      </c>
      <c r="C9" s="65" t="s">
        <v>353</v>
      </c>
      <c r="D9" s="64" t="s">
        <v>113</v>
      </c>
      <c r="E9" s="9">
        <v>0.5</v>
      </c>
      <c r="F9" s="65" t="s">
        <v>353</v>
      </c>
      <c r="G9" s="64" t="s">
        <v>124</v>
      </c>
      <c r="H9" s="36">
        <f>SQRT(s_As*43560)</f>
        <v>466.69047558312138</v>
      </c>
      <c r="I9" s="65" t="s">
        <v>356</v>
      </c>
      <c r="J9" s="9" t="s">
        <v>114</v>
      </c>
      <c r="K9" s="36">
        <f>LS</f>
        <v>0.14224725695773538</v>
      </c>
      <c r="L9" s="65" t="s">
        <v>357</v>
      </c>
      <c r="M9" s="64" t="s">
        <v>115</v>
      </c>
      <c r="N9" s="9">
        <v>5.5000000000000003E-4</v>
      </c>
      <c r="O9" s="65" t="s">
        <v>116</v>
      </c>
      <c r="P9" s="64"/>
    </row>
    <row r="10" spans="1:18">
      <c r="A10" s="64" t="s">
        <v>117</v>
      </c>
      <c r="B10" s="9">
        <v>18.776199999999999</v>
      </c>
      <c r="C10" s="65" t="s">
        <v>350</v>
      </c>
      <c r="D10" s="64" t="s">
        <v>118</v>
      </c>
      <c r="E10" s="9">
        <v>5.7382999999999997</v>
      </c>
      <c r="F10" s="65" t="s">
        <v>350</v>
      </c>
      <c r="G10" s="64" t="s">
        <v>128</v>
      </c>
      <c r="H10" s="9">
        <v>15</v>
      </c>
      <c r="I10" s="65" t="s">
        <v>356</v>
      </c>
      <c r="J10" s="9" t="s">
        <v>120</v>
      </c>
      <c r="K10" s="9">
        <v>2</v>
      </c>
      <c r="L10" s="65" t="s">
        <v>351</v>
      </c>
      <c r="M10" s="64" t="s">
        <v>121</v>
      </c>
      <c r="N10" s="36">
        <v>15</v>
      </c>
      <c r="O10" s="65" t="s">
        <v>59</v>
      </c>
      <c r="P10" s="64"/>
    </row>
    <row r="11" spans="1:18">
      <c r="A11" s="64" t="s">
        <v>122</v>
      </c>
      <c r="B11" s="9">
        <v>216.108</v>
      </c>
      <c r="C11" s="65" t="s">
        <v>350</v>
      </c>
      <c r="D11" s="64" t="s">
        <v>123</v>
      </c>
      <c r="E11" s="9">
        <v>71.771100000000004</v>
      </c>
      <c r="F11" s="65" t="s">
        <v>350</v>
      </c>
      <c r="G11" s="64" t="s">
        <v>131</v>
      </c>
      <c r="H11" s="36">
        <f>s_ED*365*24*60*60</f>
        <v>630720000</v>
      </c>
      <c r="I11" s="65" t="s">
        <v>347</v>
      </c>
      <c r="J11" s="9" t="s">
        <v>125</v>
      </c>
      <c r="K11" s="9">
        <v>26</v>
      </c>
      <c r="L11" s="65" t="s">
        <v>358</v>
      </c>
      <c r="M11" s="64" t="s">
        <v>126</v>
      </c>
      <c r="N11" s="9">
        <v>0.5</v>
      </c>
      <c r="O11" s="65" t="s">
        <v>350</v>
      </c>
    </row>
    <row r="12" spans="1:18">
      <c r="A12" s="64"/>
      <c r="B12" s="9">
        <v>3600</v>
      </c>
      <c r="C12" s="65" t="s">
        <v>127</v>
      </c>
      <c r="D12" s="64" t="s">
        <v>134</v>
      </c>
      <c r="E12" s="36">
        <f>d_LR*d_WR*0.092903</f>
        <v>274.11419061460487</v>
      </c>
      <c r="F12" s="65" t="s">
        <v>355</v>
      </c>
      <c r="G12" s="64" t="s">
        <v>135</v>
      </c>
      <c r="H12" s="9">
        <v>1.4999999999999999E-2</v>
      </c>
      <c r="I12" s="65" t="s">
        <v>359</v>
      </c>
      <c r="J12" s="9" t="s">
        <v>129</v>
      </c>
      <c r="K12" s="9">
        <v>5</v>
      </c>
      <c r="L12" s="65" t="s">
        <v>360</v>
      </c>
      <c r="M12" s="64" t="s">
        <v>130</v>
      </c>
      <c r="N12" s="9">
        <v>0.5</v>
      </c>
      <c r="O12" s="65" t="s">
        <v>350</v>
      </c>
    </row>
    <row r="13" spans="1:18" ht="14.65" thickBot="1">
      <c r="A13" s="66"/>
      <c r="B13" s="67">
        <v>3.5999999999999997E-2</v>
      </c>
      <c r="C13" s="68"/>
      <c r="D13" s="64" t="s">
        <v>137</v>
      </c>
      <c r="E13" s="36">
        <f>SQRT(d_As*4046)*0.001*3280</f>
        <v>147.52709310496155</v>
      </c>
      <c r="F13" s="65" t="s">
        <v>356</v>
      </c>
      <c r="G13" s="64" t="s">
        <v>138</v>
      </c>
      <c r="H13" s="9">
        <f>((K4*K5)+(K6*K7))/(K4+K6)</f>
        <v>5</v>
      </c>
      <c r="I13" s="65" t="s">
        <v>354</v>
      </c>
      <c r="J13" s="64" t="s">
        <v>301</v>
      </c>
      <c r="K13" s="9">
        <v>0.5</v>
      </c>
      <c r="L13" s="65" t="s">
        <v>359</v>
      </c>
      <c r="M13" s="66" t="s">
        <v>361</v>
      </c>
      <c r="N13" s="67">
        <v>0.25</v>
      </c>
      <c r="O13" s="68" t="s">
        <v>350</v>
      </c>
    </row>
    <row r="14" spans="1:18" ht="15" thickTop="1" thickBot="1">
      <c r="A14" s="55" t="s">
        <v>133</v>
      </c>
      <c r="B14" s="56">
        <f>s_Q_Cw*(3600/(0.036*(1-s_Vw)*((s_Umw/s_Utw)^3)*s_F_x_w))</f>
        <v>310266453.07805806</v>
      </c>
      <c r="C14" s="57"/>
      <c r="D14" s="64" t="s">
        <v>140</v>
      </c>
      <c r="E14" s="9">
        <v>20</v>
      </c>
      <c r="F14" s="65" t="s">
        <v>356</v>
      </c>
      <c r="G14" s="64" t="s">
        <v>141</v>
      </c>
      <c r="H14" s="9">
        <v>0.5</v>
      </c>
      <c r="I14" s="65" t="s">
        <v>362</v>
      </c>
      <c r="J14" s="66" t="s">
        <v>132</v>
      </c>
      <c r="K14" s="70">
        <f>s_LR*0.0003048</f>
        <v>0.14224725695773538</v>
      </c>
      <c r="L14" s="68" t="s">
        <v>357</v>
      </c>
    </row>
    <row r="15" spans="1:18" ht="14.65" thickTop="1">
      <c r="A15" s="60" t="s">
        <v>136</v>
      </c>
      <c r="B15" s="8">
        <f>s_Aw*EXP((((LN(s_Asw))-s_Bw)^2)/s_Cw)</f>
        <v>57.149400209416989</v>
      </c>
      <c r="C15" s="61" t="s">
        <v>345</v>
      </c>
      <c r="D15" s="64" t="s">
        <v>143</v>
      </c>
      <c r="E15" s="36">
        <f>d_ED*365*24*60*60</f>
        <v>630720000</v>
      </c>
      <c r="F15" s="65" t="s">
        <v>347</v>
      </c>
      <c r="G15" s="64" t="s">
        <v>144</v>
      </c>
      <c r="H15" s="9">
        <v>70</v>
      </c>
      <c r="I15" s="65" t="s">
        <v>360</v>
      </c>
    </row>
    <row r="16" spans="1:18">
      <c r="A16" s="64" t="s">
        <v>139</v>
      </c>
      <c r="B16" s="9">
        <v>0.25</v>
      </c>
      <c r="C16" s="65" t="s">
        <v>349</v>
      </c>
      <c r="D16" s="64" t="s">
        <v>146</v>
      </c>
      <c r="E16" s="9">
        <v>1.4999999999999999E-2</v>
      </c>
      <c r="F16" s="65" t="s">
        <v>359</v>
      </c>
      <c r="G16" s="64" t="s">
        <v>147</v>
      </c>
      <c r="H16" s="36">
        <f>((s_LS*s_AVK__TN_rural_interstate)/s_Km_TN_rural_interstate)*s_ED</f>
        <v>37244791.218289673</v>
      </c>
      <c r="I16" s="65" t="s">
        <v>346</v>
      </c>
      <c r="J16" s="64"/>
    </row>
    <row r="17" spans="1:10">
      <c r="A17" s="64" t="s">
        <v>142</v>
      </c>
      <c r="B17" s="9">
        <v>5</v>
      </c>
      <c r="C17" s="65" t="s">
        <v>92</v>
      </c>
      <c r="D17" s="64" t="s">
        <v>149</v>
      </c>
      <c r="E17" s="9">
        <v>3.2</v>
      </c>
      <c r="F17" s="65" t="s">
        <v>354</v>
      </c>
      <c r="G17" s="64" t="s">
        <v>150</v>
      </c>
      <c r="H17" s="36">
        <f>s_LR*0.000304799</f>
        <v>0.14224679026725984</v>
      </c>
      <c r="I17" s="65" t="s">
        <v>357</v>
      </c>
      <c r="J17" s="64"/>
    </row>
    <row r="18" spans="1:10">
      <c r="A18" s="64" t="s">
        <v>145</v>
      </c>
      <c r="B18" s="9">
        <v>11.32</v>
      </c>
      <c r="C18" s="65" t="s">
        <v>92</v>
      </c>
      <c r="D18" s="64" t="s">
        <v>152</v>
      </c>
      <c r="E18" s="9">
        <v>0.62</v>
      </c>
      <c r="F18" s="65" t="s">
        <v>362</v>
      </c>
      <c r="G18" s="71" t="s">
        <v>153</v>
      </c>
      <c r="H18" s="72">
        <f>13576*1000000</f>
        <v>13576000000</v>
      </c>
      <c r="I18" s="65" t="s">
        <v>351</v>
      </c>
      <c r="J18" s="64"/>
    </row>
    <row r="19" spans="1:10">
      <c r="A19" s="64" t="s">
        <v>148</v>
      </c>
      <c r="B19" s="9">
        <v>0.28499999999999998</v>
      </c>
      <c r="C19" s="65" t="s">
        <v>350</v>
      </c>
      <c r="D19" s="64" t="s">
        <v>155</v>
      </c>
      <c r="E19" s="9">
        <v>150</v>
      </c>
      <c r="F19" s="65" t="s">
        <v>360</v>
      </c>
      <c r="G19" s="71" t="s">
        <v>156</v>
      </c>
      <c r="H19" s="9">
        <v>1037</v>
      </c>
      <c r="I19" s="65" t="s">
        <v>357</v>
      </c>
      <c r="J19" s="64"/>
    </row>
    <row r="20" spans="1:10" ht="14.65" thickBot="1">
      <c r="A20" s="64" t="s">
        <v>151</v>
      </c>
      <c r="B20" s="9">
        <v>15.025</v>
      </c>
      <c r="C20" s="65" t="s">
        <v>350</v>
      </c>
      <c r="D20" s="64" t="s">
        <v>158</v>
      </c>
      <c r="E20" s="36">
        <f>((d_LS*d_AVK__CA_urban_interstate)/d_Km__CA_urban_interstate)*d_ED</f>
        <v>53662345.021455035</v>
      </c>
      <c r="F20" s="65" t="s">
        <v>346</v>
      </c>
      <c r="G20" s="64" t="s">
        <v>159</v>
      </c>
      <c r="H20" s="36">
        <v>20</v>
      </c>
      <c r="I20" s="68" t="s">
        <v>59</v>
      </c>
      <c r="J20" s="64"/>
    </row>
    <row r="21" spans="1:10" ht="14.65" thickTop="1">
      <c r="A21" s="64" t="s">
        <v>154</v>
      </c>
      <c r="B21" s="9">
        <v>5</v>
      </c>
      <c r="C21" s="65" t="s">
        <v>353</v>
      </c>
      <c r="D21" s="64" t="s">
        <v>161</v>
      </c>
      <c r="E21" s="36">
        <f>d_LR*0.000304799</f>
        <v>4.4966110451299182E-2</v>
      </c>
      <c r="F21" s="65" t="s">
        <v>357</v>
      </c>
      <c r="G21" s="73"/>
      <c r="H21" s="73"/>
      <c r="I21" s="73"/>
    </row>
    <row r="22" spans="1:10">
      <c r="A22" s="64" t="s">
        <v>157</v>
      </c>
      <c r="B22" s="9">
        <v>18.252600000000001</v>
      </c>
      <c r="C22" s="65" t="s">
        <v>350</v>
      </c>
      <c r="D22" s="71" t="s">
        <v>162</v>
      </c>
      <c r="E22" s="9">
        <f>121965*1000000</f>
        <v>121965000000</v>
      </c>
      <c r="F22" s="65" t="s">
        <v>351</v>
      </c>
    </row>
    <row r="23" spans="1:10">
      <c r="A23" s="64" t="s">
        <v>160</v>
      </c>
      <c r="B23" s="9">
        <v>207.33869999999999</v>
      </c>
      <c r="C23" s="65" t="s">
        <v>350</v>
      </c>
      <c r="D23" s="71" t="s">
        <v>163</v>
      </c>
      <c r="E23" s="9">
        <v>2044</v>
      </c>
      <c r="F23" s="65" t="s">
        <v>357</v>
      </c>
    </row>
    <row r="24" spans="1:10" ht="14.65" thickBot="1">
      <c r="A24" s="64"/>
      <c r="B24" s="9">
        <v>3600</v>
      </c>
      <c r="C24" s="65" t="s">
        <v>127</v>
      </c>
      <c r="D24" s="64" t="s">
        <v>164</v>
      </c>
      <c r="E24" s="36">
        <v>20</v>
      </c>
      <c r="F24" s="68" t="s">
        <v>59</v>
      </c>
    </row>
    <row r="25" spans="1:10" ht="15" thickTop="1" thickBot="1">
      <c r="A25" s="66"/>
      <c r="B25" s="67">
        <v>3.5999999999999997E-2</v>
      </c>
      <c r="C25" s="68"/>
      <c r="D25" s="73"/>
      <c r="E25" s="73"/>
      <c r="F25" s="73"/>
    </row>
    <row r="26" spans="1:10" ht="14.65" thickTop="1"/>
  </sheetData>
  <sheetProtection algorithmName="SHA-512" hashValue="pSFyPHEO5dzio5MTXX13ZqJFvYmA0IXPxC9Y6dmXJUjYcK1NkLviX8MMHknYH+6Mqr2VSFBXMQCm0+VDvUWjVg==" saltValue="csOC9DuIQl44DtBz6A/dQA==" spinCount="100000" sheet="1" objects="1" scenarios="1" formatColumns="0"/>
  <mergeCells count="6">
    <mergeCell ref="P1:R1"/>
    <mergeCell ref="A1:C1"/>
    <mergeCell ref="D1:F1"/>
    <mergeCell ref="G1:I1"/>
    <mergeCell ref="J1:L1"/>
    <mergeCell ref="M1:O1"/>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21"/>
  <sheetViews>
    <sheetView workbookViewId="0">
      <selection sqref="A1:C1"/>
    </sheetView>
  </sheetViews>
  <sheetFormatPr defaultRowHeight="14.25"/>
  <cols>
    <col min="1" max="1" width="9.3984375" style="9" bestFit="1" customWidth="1"/>
    <col min="2" max="2" width="10" style="9" bestFit="1" customWidth="1"/>
    <col min="3" max="3" width="9.06640625" style="9"/>
    <col min="4" max="4" width="11.86328125" style="9" bestFit="1" customWidth="1"/>
    <col min="5" max="5" width="9.59765625" style="9" customWidth="1"/>
    <col min="6" max="6" width="11.1328125" style="9" bestFit="1" customWidth="1"/>
    <col min="7" max="7" width="10.1328125" style="9" bestFit="1" customWidth="1"/>
    <col min="8" max="8" width="8" style="9" customWidth="1"/>
    <col min="9" max="9" width="11.1328125" style="9" bestFit="1" customWidth="1"/>
    <col min="10" max="10" width="11.265625" style="9" bestFit="1" customWidth="1"/>
    <col min="11" max="11" width="8.265625" style="9" bestFit="1" customWidth="1"/>
    <col min="12" max="12" width="11.1328125" style="9" bestFit="1" customWidth="1"/>
    <col min="13" max="13" width="10.73046875" style="9" bestFit="1" customWidth="1"/>
    <col min="14" max="14" width="9" style="9" customWidth="1"/>
    <col min="15" max="15" width="11.1328125" style="9" bestFit="1" customWidth="1"/>
    <col min="16" max="256" width="9.06640625" style="9"/>
    <col min="257" max="257" width="9.3984375" style="9" bestFit="1" customWidth="1"/>
    <col min="258" max="258" width="10" style="9" bestFit="1" customWidth="1"/>
    <col min="259" max="259" width="9.06640625" style="9"/>
    <col min="260" max="260" width="11.73046875" style="9" bestFit="1" customWidth="1"/>
    <col min="261" max="261" width="9.59765625" style="9" customWidth="1"/>
    <col min="262" max="262" width="11.1328125" style="9" bestFit="1" customWidth="1"/>
    <col min="263" max="263" width="8.1328125" style="9" bestFit="1" customWidth="1"/>
    <col min="264" max="264" width="8" style="9" customWidth="1"/>
    <col min="265" max="265" width="11.1328125" style="9" bestFit="1" customWidth="1"/>
    <col min="266" max="266" width="9.265625" style="9" bestFit="1" customWidth="1"/>
    <col min="267" max="267" width="7.265625" style="9" customWidth="1"/>
    <col min="268" max="268" width="11.1328125" style="9" bestFit="1" customWidth="1"/>
    <col min="269" max="269" width="8.73046875" style="9" customWidth="1"/>
    <col min="270" max="270" width="9" style="9" customWidth="1"/>
    <col min="271" max="271" width="11.1328125" style="9" bestFit="1" customWidth="1"/>
    <col min="272" max="512" width="9.06640625" style="9"/>
    <col min="513" max="513" width="9.3984375" style="9" bestFit="1" customWidth="1"/>
    <col min="514" max="514" width="10" style="9" bestFit="1" customWidth="1"/>
    <col min="515" max="515" width="9.06640625" style="9"/>
    <col min="516" max="516" width="11.73046875" style="9" bestFit="1" customWidth="1"/>
    <col min="517" max="517" width="9.59765625" style="9" customWidth="1"/>
    <col min="518" max="518" width="11.1328125" style="9" bestFit="1" customWidth="1"/>
    <col min="519" max="519" width="8.1328125" style="9" bestFit="1" customWidth="1"/>
    <col min="520" max="520" width="8" style="9" customWidth="1"/>
    <col min="521" max="521" width="11.1328125" style="9" bestFit="1" customWidth="1"/>
    <col min="522" max="522" width="9.265625" style="9" bestFit="1" customWidth="1"/>
    <col min="523" max="523" width="7.265625" style="9" customWidth="1"/>
    <col min="524" max="524" width="11.1328125" style="9" bestFit="1" customWidth="1"/>
    <col min="525" max="525" width="8.73046875" style="9" customWidth="1"/>
    <col min="526" max="526" width="9" style="9" customWidth="1"/>
    <col min="527" max="527" width="11.1328125" style="9" bestFit="1" customWidth="1"/>
    <col min="528" max="768" width="9.06640625" style="9"/>
    <col min="769" max="769" width="9.3984375" style="9" bestFit="1" customWidth="1"/>
    <col min="770" max="770" width="10" style="9" bestFit="1" customWidth="1"/>
    <col min="771" max="771" width="9.06640625" style="9"/>
    <col min="772" max="772" width="11.73046875" style="9" bestFit="1" customWidth="1"/>
    <col min="773" max="773" width="9.59765625" style="9" customWidth="1"/>
    <col min="774" max="774" width="11.1328125" style="9" bestFit="1" customWidth="1"/>
    <col min="775" max="775" width="8.1328125" style="9" bestFit="1" customWidth="1"/>
    <col min="776" max="776" width="8" style="9" customWidth="1"/>
    <col min="777" max="777" width="11.1328125" style="9" bestFit="1" customWidth="1"/>
    <col min="778" max="778" width="9.265625" style="9" bestFit="1" customWidth="1"/>
    <col min="779" max="779" width="7.265625" style="9" customWidth="1"/>
    <col min="780" max="780" width="11.1328125" style="9" bestFit="1" customWidth="1"/>
    <col min="781" max="781" width="8.73046875" style="9" customWidth="1"/>
    <col min="782" max="782" width="9" style="9" customWidth="1"/>
    <col min="783" max="783" width="11.1328125" style="9" bestFit="1" customWidth="1"/>
    <col min="784" max="1024" width="9.06640625" style="9"/>
    <col min="1025" max="1025" width="9.3984375" style="9" bestFit="1" customWidth="1"/>
    <col min="1026" max="1026" width="10" style="9" bestFit="1" customWidth="1"/>
    <col min="1027" max="1027" width="9.06640625" style="9"/>
    <col min="1028" max="1028" width="11.73046875" style="9" bestFit="1" customWidth="1"/>
    <col min="1029" max="1029" width="9.59765625" style="9" customWidth="1"/>
    <col min="1030" max="1030" width="11.1328125" style="9" bestFit="1" customWidth="1"/>
    <col min="1031" max="1031" width="8.1328125" style="9" bestFit="1" customWidth="1"/>
    <col min="1032" max="1032" width="8" style="9" customWidth="1"/>
    <col min="1033" max="1033" width="11.1328125" style="9" bestFit="1" customWidth="1"/>
    <col min="1034" max="1034" width="9.265625" style="9" bestFit="1" customWidth="1"/>
    <col min="1035" max="1035" width="7.265625" style="9" customWidth="1"/>
    <col min="1036" max="1036" width="11.1328125" style="9" bestFit="1" customWidth="1"/>
    <col min="1037" max="1037" width="8.73046875" style="9" customWidth="1"/>
    <col min="1038" max="1038" width="9" style="9" customWidth="1"/>
    <col min="1039" max="1039" width="11.1328125" style="9" bestFit="1" customWidth="1"/>
    <col min="1040" max="1280" width="9.06640625" style="9"/>
    <col min="1281" max="1281" width="9.3984375" style="9" bestFit="1" customWidth="1"/>
    <col min="1282" max="1282" width="10" style="9" bestFit="1" customWidth="1"/>
    <col min="1283" max="1283" width="9.06640625" style="9"/>
    <col min="1284" max="1284" width="11.73046875" style="9" bestFit="1" customWidth="1"/>
    <col min="1285" max="1285" width="9.59765625" style="9" customWidth="1"/>
    <col min="1286" max="1286" width="11.1328125" style="9" bestFit="1" customWidth="1"/>
    <col min="1287" max="1287" width="8.1328125" style="9" bestFit="1" customWidth="1"/>
    <col min="1288" max="1288" width="8" style="9" customWidth="1"/>
    <col min="1289" max="1289" width="11.1328125" style="9" bestFit="1" customWidth="1"/>
    <col min="1290" max="1290" width="9.265625" style="9" bestFit="1" customWidth="1"/>
    <col min="1291" max="1291" width="7.265625" style="9" customWidth="1"/>
    <col min="1292" max="1292" width="11.1328125" style="9" bestFit="1" customWidth="1"/>
    <col min="1293" max="1293" width="8.73046875" style="9" customWidth="1"/>
    <col min="1294" max="1294" width="9" style="9" customWidth="1"/>
    <col min="1295" max="1295" width="11.1328125" style="9" bestFit="1" customWidth="1"/>
    <col min="1296" max="1536" width="9.06640625" style="9"/>
    <col min="1537" max="1537" width="9.3984375" style="9" bestFit="1" customWidth="1"/>
    <col min="1538" max="1538" width="10" style="9" bestFit="1" customWidth="1"/>
    <col min="1539" max="1539" width="9.06640625" style="9"/>
    <col min="1540" max="1540" width="11.73046875" style="9" bestFit="1" customWidth="1"/>
    <col min="1541" max="1541" width="9.59765625" style="9" customWidth="1"/>
    <col min="1542" max="1542" width="11.1328125" style="9" bestFit="1" customWidth="1"/>
    <col min="1543" max="1543" width="8.1328125" style="9" bestFit="1" customWidth="1"/>
    <col min="1544" max="1544" width="8" style="9" customWidth="1"/>
    <col min="1545" max="1545" width="11.1328125" style="9" bestFit="1" customWidth="1"/>
    <col min="1546" max="1546" width="9.265625" style="9" bestFit="1" customWidth="1"/>
    <col min="1547" max="1547" width="7.265625" style="9" customWidth="1"/>
    <col min="1548" max="1548" width="11.1328125" style="9" bestFit="1" customWidth="1"/>
    <col min="1549" max="1549" width="8.73046875" style="9" customWidth="1"/>
    <col min="1550" max="1550" width="9" style="9" customWidth="1"/>
    <col min="1551" max="1551" width="11.1328125" style="9" bestFit="1" customWidth="1"/>
    <col min="1552" max="1792" width="9.06640625" style="9"/>
    <col min="1793" max="1793" width="9.3984375" style="9" bestFit="1" customWidth="1"/>
    <col min="1794" max="1794" width="10" style="9" bestFit="1" customWidth="1"/>
    <col min="1795" max="1795" width="9.06640625" style="9"/>
    <col min="1796" max="1796" width="11.73046875" style="9" bestFit="1" customWidth="1"/>
    <col min="1797" max="1797" width="9.59765625" style="9" customWidth="1"/>
    <col min="1798" max="1798" width="11.1328125" style="9" bestFit="1" customWidth="1"/>
    <col min="1799" max="1799" width="8.1328125" style="9" bestFit="1" customWidth="1"/>
    <col min="1800" max="1800" width="8" style="9" customWidth="1"/>
    <col min="1801" max="1801" width="11.1328125" style="9" bestFit="1" customWidth="1"/>
    <col min="1802" max="1802" width="9.265625" style="9" bestFit="1" customWidth="1"/>
    <col min="1803" max="1803" width="7.265625" style="9" customWidth="1"/>
    <col min="1804" max="1804" width="11.1328125" style="9" bestFit="1" customWidth="1"/>
    <col min="1805" max="1805" width="8.73046875" style="9" customWidth="1"/>
    <col min="1806" max="1806" width="9" style="9" customWidth="1"/>
    <col min="1807" max="1807" width="11.1328125" style="9" bestFit="1" customWidth="1"/>
    <col min="1808" max="2048" width="9.06640625" style="9"/>
    <col min="2049" max="2049" width="9.3984375" style="9" bestFit="1" customWidth="1"/>
    <col min="2050" max="2050" width="10" style="9" bestFit="1" customWidth="1"/>
    <col min="2051" max="2051" width="9.06640625" style="9"/>
    <col min="2052" max="2052" width="11.73046875" style="9" bestFit="1" customWidth="1"/>
    <col min="2053" max="2053" width="9.59765625" style="9" customWidth="1"/>
    <col min="2054" max="2054" width="11.1328125" style="9" bestFit="1" customWidth="1"/>
    <col min="2055" max="2055" width="8.1328125" style="9" bestFit="1" customWidth="1"/>
    <col min="2056" max="2056" width="8" style="9" customWidth="1"/>
    <col min="2057" max="2057" width="11.1328125" style="9" bestFit="1" customWidth="1"/>
    <col min="2058" max="2058" width="9.265625" style="9" bestFit="1" customWidth="1"/>
    <col min="2059" max="2059" width="7.265625" style="9" customWidth="1"/>
    <col min="2060" max="2060" width="11.1328125" style="9" bestFit="1" customWidth="1"/>
    <col min="2061" max="2061" width="8.73046875" style="9" customWidth="1"/>
    <col min="2062" max="2062" width="9" style="9" customWidth="1"/>
    <col min="2063" max="2063" width="11.1328125" style="9" bestFit="1" customWidth="1"/>
    <col min="2064" max="2304" width="9.06640625" style="9"/>
    <col min="2305" max="2305" width="9.3984375" style="9" bestFit="1" customWidth="1"/>
    <col min="2306" max="2306" width="10" style="9" bestFit="1" customWidth="1"/>
    <col min="2307" max="2307" width="9.06640625" style="9"/>
    <col min="2308" max="2308" width="11.73046875" style="9" bestFit="1" customWidth="1"/>
    <col min="2309" max="2309" width="9.59765625" style="9" customWidth="1"/>
    <col min="2310" max="2310" width="11.1328125" style="9" bestFit="1" customWidth="1"/>
    <col min="2311" max="2311" width="8.1328125" style="9" bestFit="1" customWidth="1"/>
    <col min="2312" max="2312" width="8" style="9" customWidth="1"/>
    <col min="2313" max="2313" width="11.1328125" style="9" bestFit="1" customWidth="1"/>
    <col min="2314" max="2314" width="9.265625" style="9" bestFit="1" customWidth="1"/>
    <col min="2315" max="2315" width="7.265625" style="9" customWidth="1"/>
    <col min="2316" max="2316" width="11.1328125" style="9" bestFit="1" customWidth="1"/>
    <col min="2317" max="2317" width="8.73046875" style="9" customWidth="1"/>
    <col min="2318" max="2318" width="9" style="9" customWidth="1"/>
    <col min="2319" max="2319" width="11.1328125" style="9" bestFit="1" customWidth="1"/>
    <col min="2320" max="2560" width="9.06640625" style="9"/>
    <col min="2561" max="2561" width="9.3984375" style="9" bestFit="1" customWidth="1"/>
    <col min="2562" max="2562" width="10" style="9" bestFit="1" customWidth="1"/>
    <col min="2563" max="2563" width="9.06640625" style="9"/>
    <col min="2564" max="2564" width="11.73046875" style="9" bestFit="1" customWidth="1"/>
    <col min="2565" max="2565" width="9.59765625" style="9" customWidth="1"/>
    <col min="2566" max="2566" width="11.1328125" style="9" bestFit="1" customWidth="1"/>
    <col min="2567" max="2567" width="8.1328125" style="9" bestFit="1" customWidth="1"/>
    <col min="2568" max="2568" width="8" style="9" customWidth="1"/>
    <col min="2569" max="2569" width="11.1328125" style="9" bestFit="1" customWidth="1"/>
    <col min="2570" max="2570" width="9.265625" style="9" bestFit="1" customWidth="1"/>
    <col min="2571" max="2571" width="7.265625" style="9" customWidth="1"/>
    <col min="2572" max="2572" width="11.1328125" style="9" bestFit="1" customWidth="1"/>
    <col min="2573" max="2573" width="8.73046875" style="9" customWidth="1"/>
    <col min="2574" max="2574" width="9" style="9" customWidth="1"/>
    <col min="2575" max="2575" width="11.1328125" style="9" bestFit="1" customWidth="1"/>
    <col min="2576" max="2816" width="9.06640625" style="9"/>
    <col min="2817" max="2817" width="9.3984375" style="9" bestFit="1" customWidth="1"/>
    <col min="2818" max="2818" width="10" style="9" bestFit="1" customWidth="1"/>
    <col min="2819" max="2819" width="9.06640625" style="9"/>
    <col min="2820" max="2820" width="11.73046875" style="9" bestFit="1" customWidth="1"/>
    <col min="2821" max="2821" width="9.59765625" style="9" customWidth="1"/>
    <col min="2822" max="2822" width="11.1328125" style="9" bestFit="1" customWidth="1"/>
    <col min="2823" max="2823" width="8.1328125" style="9" bestFit="1" customWidth="1"/>
    <col min="2824" max="2824" width="8" style="9" customWidth="1"/>
    <col min="2825" max="2825" width="11.1328125" style="9" bestFit="1" customWidth="1"/>
    <col min="2826" max="2826" width="9.265625" style="9" bestFit="1" customWidth="1"/>
    <col min="2827" max="2827" width="7.265625" style="9" customWidth="1"/>
    <col min="2828" max="2828" width="11.1328125" style="9" bestFit="1" customWidth="1"/>
    <col min="2829" max="2829" width="8.73046875" style="9" customWidth="1"/>
    <col min="2830" max="2830" width="9" style="9" customWidth="1"/>
    <col min="2831" max="2831" width="11.1328125" style="9" bestFit="1" customWidth="1"/>
    <col min="2832" max="3072" width="9.06640625" style="9"/>
    <col min="3073" max="3073" width="9.3984375" style="9" bestFit="1" customWidth="1"/>
    <col min="3074" max="3074" width="10" style="9" bestFit="1" customWidth="1"/>
    <col min="3075" max="3075" width="9.06640625" style="9"/>
    <col min="3076" max="3076" width="11.73046875" style="9" bestFit="1" customWidth="1"/>
    <col min="3077" max="3077" width="9.59765625" style="9" customWidth="1"/>
    <col min="3078" max="3078" width="11.1328125" style="9" bestFit="1" customWidth="1"/>
    <col min="3079" max="3079" width="8.1328125" style="9" bestFit="1" customWidth="1"/>
    <col min="3080" max="3080" width="8" style="9" customWidth="1"/>
    <col min="3081" max="3081" width="11.1328125" style="9" bestFit="1" customWidth="1"/>
    <col min="3082" max="3082" width="9.265625" style="9" bestFit="1" customWidth="1"/>
    <col min="3083" max="3083" width="7.265625" style="9" customWidth="1"/>
    <col min="3084" max="3084" width="11.1328125" style="9" bestFit="1" customWidth="1"/>
    <col min="3085" max="3085" width="8.73046875" style="9" customWidth="1"/>
    <col min="3086" max="3086" width="9" style="9" customWidth="1"/>
    <col min="3087" max="3087" width="11.1328125" style="9" bestFit="1" customWidth="1"/>
    <col min="3088" max="3328" width="9.06640625" style="9"/>
    <col min="3329" max="3329" width="9.3984375" style="9" bestFit="1" customWidth="1"/>
    <col min="3330" max="3330" width="10" style="9" bestFit="1" customWidth="1"/>
    <col min="3331" max="3331" width="9.06640625" style="9"/>
    <col min="3332" max="3332" width="11.73046875" style="9" bestFit="1" customWidth="1"/>
    <col min="3333" max="3333" width="9.59765625" style="9" customWidth="1"/>
    <col min="3334" max="3334" width="11.1328125" style="9" bestFit="1" customWidth="1"/>
    <col min="3335" max="3335" width="8.1328125" style="9" bestFit="1" customWidth="1"/>
    <col min="3336" max="3336" width="8" style="9" customWidth="1"/>
    <col min="3337" max="3337" width="11.1328125" style="9" bestFit="1" customWidth="1"/>
    <col min="3338" max="3338" width="9.265625" style="9" bestFit="1" customWidth="1"/>
    <col min="3339" max="3339" width="7.265625" style="9" customWidth="1"/>
    <col min="3340" max="3340" width="11.1328125" style="9" bestFit="1" customWidth="1"/>
    <col min="3341" max="3341" width="8.73046875" style="9" customWidth="1"/>
    <col min="3342" max="3342" width="9" style="9" customWidth="1"/>
    <col min="3343" max="3343" width="11.1328125" style="9" bestFit="1" customWidth="1"/>
    <col min="3344" max="3584" width="9.06640625" style="9"/>
    <col min="3585" max="3585" width="9.3984375" style="9" bestFit="1" customWidth="1"/>
    <col min="3586" max="3586" width="10" style="9" bestFit="1" customWidth="1"/>
    <col min="3587" max="3587" width="9.06640625" style="9"/>
    <col min="3588" max="3588" width="11.73046875" style="9" bestFit="1" customWidth="1"/>
    <col min="3589" max="3589" width="9.59765625" style="9" customWidth="1"/>
    <col min="3590" max="3590" width="11.1328125" style="9" bestFit="1" customWidth="1"/>
    <col min="3591" max="3591" width="8.1328125" style="9" bestFit="1" customWidth="1"/>
    <col min="3592" max="3592" width="8" style="9" customWidth="1"/>
    <col min="3593" max="3593" width="11.1328125" style="9" bestFit="1" customWidth="1"/>
    <col min="3594" max="3594" width="9.265625" style="9" bestFit="1" customWidth="1"/>
    <col min="3595" max="3595" width="7.265625" style="9" customWidth="1"/>
    <col min="3596" max="3596" width="11.1328125" style="9" bestFit="1" customWidth="1"/>
    <col min="3597" max="3597" width="8.73046875" style="9" customWidth="1"/>
    <col min="3598" max="3598" width="9" style="9" customWidth="1"/>
    <col min="3599" max="3599" width="11.1328125" style="9" bestFit="1" customWidth="1"/>
    <col min="3600" max="3840" width="9.06640625" style="9"/>
    <col min="3841" max="3841" width="9.3984375" style="9" bestFit="1" customWidth="1"/>
    <col min="3842" max="3842" width="10" style="9" bestFit="1" customWidth="1"/>
    <col min="3843" max="3843" width="9.06640625" style="9"/>
    <col min="3844" max="3844" width="11.73046875" style="9" bestFit="1" customWidth="1"/>
    <col min="3845" max="3845" width="9.59765625" style="9" customWidth="1"/>
    <col min="3846" max="3846" width="11.1328125" style="9" bestFit="1" customWidth="1"/>
    <col min="3847" max="3847" width="8.1328125" style="9" bestFit="1" customWidth="1"/>
    <col min="3848" max="3848" width="8" style="9" customWidth="1"/>
    <col min="3849" max="3849" width="11.1328125" style="9" bestFit="1" customWidth="1"/>
    <col min="3850" max="3850" width="9.265625" style="9" bestFit="1" customWidth="1"/>
    <col min="3851" max="3851" width="7.265625" style="9" customWidth="1"/>
    <col min="3852" max="3852" width="11.1328125" style="9" bestFit="1" customWidth="1"/>
    <col min="3853" max="3853" width="8.73046875" style="9" customWidth="1"/>
    <col min="3854" max="3854" width="9" style="9" customWidth="1"/>
    <col min="3855" max="3855" width="11.1328125" style="9" bestFit="1" customWidth="1"/>
    <col min="3856" max="4096" width="9.06640625" style="9"/>
    <col min="4097" max="4097" width="9.3984375" style="9" bestFit="1" customWidth="1"/>
    <col min="4098" max="4098" width="10" style="9" bestFit="1" customWidth="1"/>
    <col min="4099" max="4099" width="9.06640625" style="9"/>
    <col min="4100" max="4100" width="11.73046875" style="9" bestFit="1" customWidth="1"/>
    <col min="4101" max="4101" width="9.59765625" style="9" customWidth="1"/>
    <col min="4102" max="4102" width="11.1328125" style="9" bestFit="1" customWidth="1"/>
    <col min="4103" max="4103" width="8.1328125" style="9" bestFit="1" customWidth="1"/>
    <col min="4104" max="4104" width="8" style="9" customWidth="1"/>
    <col min="4105" max="4105" width="11.1328125" style="9" bestFit="1" customWidth="1"/>
    <col min="4106" max="4106" width="9.265625" style="9" bestFit="1" customWidth="1"/>
    <col min="4107" max="4107" width="7.265625" style="9" customWidth="1"/>
    <col min="4108" max="4108" width="11.1328125" style="9" bestFit="1" customWidth="1"/>
    <col min="4109" max="4109" width="8.73046875" style="9" customWidth="1"/>
    <col min="4110" max="4110" width="9" style="9" customWidth="1"/>
    <col min="4111" max="4111" width="11.1328125" style="9" bestFit="1" customWidth="1"/>
    <col min="4112" max="4352" width="9.06640625" style="9"/>
    <col min="4353" max="4353" width="9.3984375" style="9" bestFit="1" customWidth="1"/>
    <col min="4354" max="4354" width="10" style="9" bestFit="1" customWidth="1"/>
    <col min="4355" max="4355" width="9.06640625" style="9"/>
    <col min="4356" max="4356" width="11.73046875" style="9" bestFit="1" customWidth="1"/>
    <col min="4357" max="4357" width="9.59765625" style="9" customWidth="1"/>
    <col min="4358" max="4358" width="11.1328125" style="9" bestFit="1" customWidth="1"/>
    <col min="4359" max="4359" width="8.1328125" style="9" bestFit="1" customWidth="1"/>
    <col min="4360" max="4360" width="8" style="9" customWidth="1"/>
    <col min="4361" max="4361" width="11.1328125" style="9" bestFit="1" customWidth="1"/>
    <col min="4362" max="4362" width="9.265625" style="9" bestFit="1" customWidth="1"/>
    <col min="4363" max="4363" width="7.265625" style="9" customWidth="1"/>
    <col min="4364" max="4364" width="11.1328125" style="9" bestFit="1" customWidth="1"/>
    <col min="4365" max="4365" width="8.73046875" style="9" customWidth="1"/>
    <col min="4366" max="4366" width="9" style="9" customWidth="1"/>
    <col min="4367" max="4367" width="11.1328125" style="9" bestFit="1" customWidth="1"/>
    <col min="4368" max="4608" width="9.06640625" style="9"/>
    <col min="4609" max="4609" width="9.3984375" style="9" bestFit="1" customWidth="1"/>
    <col min="4610" max="4610" width="10" style="9" bestFit="1" customWidth="1"/>
    <col min="4611" max="4611" width="9.06640625" style="9"/>
    <col min="4612" max="4612" width="11.73046875" style="9" bestFit="1" customWidth="1"/>
    <col min="4613" max="4613" width="9.59765625" style="9" customWidth="1"/>
    <col min="4614" max="4614" width="11.1328125" style="9" bestFit="1" customWidth="1"/>
    <col min="4615" max="4615" width="8.1328125" style="9" bestFit="1" customWidth="1"/>
    <col min="4616" max="4616" width="8" style="9" customWidth="1"/>
    <col min="4617" max="4617" width="11.1328125" style="9" bestFit="1" customWidth="1"/>
    <col min="4618" max="4618" width="9.265625" style="9" bestFit="1" customWidth="1"/>
    <col min="4619" max="4619" width="7.265625" style="9" customWidth="1"/>
    <col min="4620" max="4620" width="11.1328125" style="9" bestFit="1" customWidth="1"/>
    <col min="4621" max="4621" width="8.73046875" style="9" customWidth="1"/>
    <col min="4622" max="4622" width="9" style="9" customWidth="1"/>
    <col min="4623" max="4623" width="11.1328125" style="9" bestFit="1" customWidth="1"/>
    <col min="4624" max="4864" width="9.06640625" style="9"/>
    <col min="4865" max="4865" width="9.3984375" style="9" bestFit="1" customWidth="1"/>
    <col min="4866" max="4866" width="10" style="9" bestFit="1" customWidth="1"/>
    <col min="4867" max="4867" width="9.06640625" style="9"/>
    <col min="4868" max="4868" width="11.73046875" style="9" bestFit="1" customWidth="1"/>
    <col min="4869" max="4869" width="9.59765625" style="9" customWidth="1"/>
    <col min="4870" max="4870" width="11.1328125" style="9" bestFit="1" customWidth="1"/>
    <col min="4871" max="4871" width="8.1328125" style="9" bestFit="1" customWidth="1"/>
    <col min="4872" max="4872" width="8" style="9" customWidth="1"/>
    <col min="4873" max="4873" width="11.1328125" style="9" bestFit="1" customWidth="1"/>
    <col min="4874" max="4874" width="9.265625" style="9" bestFit="1" customWidth="1"/>
    <col min="4875" max="4875" width="7.265625" style="9" customWidth="1"/>
    <col min="4876" max="4876" width="11.1328125" style="9" bestFit="1" customWidth="1"/>
    <col min="4877" max="4877" width="8.73046875" style="9" customWidth="1"/>
    <col min="4878" max="4878" width="9" style="9" customWidth="1"/>
    <col min="4879" max="4879" width="11.1328125" style="9" bestFit="1" customWidth="1"/>
    <col min="4880" max="5120" width="9.06640625" style="9"/>
    <col min="5121" max="5121" width="9.3984375" style="9" bestFit="1" customWidth="1"/>
    <col min="5122" max="5122" width="10" style="9" bestFit="1" customWidth="1"/>
    <col min="5123" max="5123" width="9.06640625" style="9"/>
    <col min="5124" max="5124" width="11.73046875" style="9" bestFit="1" customWidth="1"/>
    <col min="5125" max="5125" width="9.59765625" style="9" customWidth="1"/>
    <col min="5126" max="5126" width="11.1328125" style="9" bestFit="1" customWidth="1"/>
    <col min="5127" max="5127" width="8.1328125" style="9" bestFit="1" customWidth="1"/>
    <col min="5128" max="5128" width="8" style="9" customWidth="1"/>
    <col min="5129" max="5129" width="11.1328125" style="9" bestFit="1" customWidth="1"/>
    <col min="5130" max="5130" width="9.265625" style="9" bestFit="1" customWidth="1"/>
    <col min="5131" max="5131" width="7.265625" style="9" customWidth="1"/>
    <col min="5132" max="5132" width="11.1328125" style="9" bestFit="1" customWidth="1"/>
    <col min="5133" max="5133" width="8.73046875" style="9" customWidth="1"/>
    <col min="5134" max="5134" width="9" style="9" customWidth="1"/>
    <col min="5135" max="5135" width="11.1328125" style="9" bestFit="1" customWidth="1"/>
    <col min="5136" max="5376" width="9.06640625" style="9"/>
    <col min="5377" max="5377" width="9.3984375" style="9" bestFit="1" customWidth="1"/>
    <col min="5378" max="5378" width="10" style="9" bestFit="1" customWidth="1"/>
    <col min="5379" max="5379" width="9.06640625" style="9"/>
    <col min="5380" max="5380" width="11.73046875" style="9" bestFit="1" customWidth="1"/>
    <col min="5381" max="5381" width="9.59765625" style="9" customWidth="1"/>
    <col min="5382" max="5382" width="11.1328125" style="9" bestFit="1" customWidth="1"/>
    <col min="5383" max="5383" width="8.1328125" style="9" bestFit="1" customWidth="1"/>
    <col min="5384" max="5384" width="8" style="9" customWidth="1"/>
    <col min="5385" max="5385" width="11.1328125" style="9" bestFit="1" customWidth="1"/>
    <col min="5386" max="5386" width="9.265625" style="9" bestFit="1" customWidth="1"/>
    <col min="5387" max="5387" width="7.265625" style="9" customWidth="1"/>
    <col min="5388" max="5388" width="11.1328125" style="9" bestFit="1" customWidth="1"/>
    <col min="5389" max="5389" width="8.73046875" style="9" customWidth="1"/>
    <col min="5390" max="5390" width="9" style="9" customWidth="1"/>
    <col min="5391" max="5391" width="11.1328125" style="9" bestFit="1" customWidth="1"/>
    <col min="5392" max="5632" width="9.06640625" style="9"/>
    <col min="5633" max="5633" width="9.3984375" style="9" bestFit="1" customWidth="1"/>
    <col min="5634" max="5634" width="10" style="9" bestFit="1" customWidth="1"/>
    <col min="5635" max="5635" width="9.06640625" style="9"/>
    <col min="5636" max="5636" width="11.73046875" style="9" bestFit="1" customWidth="1"/>
    <col min="5637" max="5637" width="9.59765625" style="9" customWidth="1"/>
    <col min="5638" max="5638" width="11.1328125" style="9" bestFit="1" customWidth="1"/>
    <col min="5639" max="5639" width="8.1328125" style="9" bestFit="1" customWidth="1"/>
    <col min="5640" max="5640" width="8" style="9" customWidth="1"/>
    <col min="5641" max="5641" width="11.1328125" style="9" bestFit="1" customWidth="1"/>
    <col min="5642" max="5642" width="9.265625" style="9" bestFit="1" customWidth="1"/>
    <col min="5643" max="5643" width="7.265625" style="9" customWidth="1"/>
    <col min="5644" max="5644" width="11.1328125" style="9" bestFit="1" customWidth="1"/>
    <col min="5645" max="5645" width="8.73046875" style="9" customWidth="1"/>
    <col min="5646" max="5646" width="9" style="9" customWidth="1"/>
    <col min="5647" max="5647" width="11.1328125" style="9" bestFit="1" customWidth="1"/>
    <col min="5648" max="5888" width="9.06640625" style="9"/>
    <col min="5889" max="5889" width="9.3984375" style="9" bestFit="1" customWidth="1"/>
    <col min="5890" max="5890" width="10" style="9" bestFit="1" customWidth="1"/>
    <col min="5891" max="5891" width="9.06640625" style="9"/>
    <col min="5892" max="5892" width="11.73046875" style="9" bestFit="1" customWidth="1"/>
    <col min="5893" max="5893" width="9.59765625" style="9" customWidth="1"/>
    <col min="5894" max="5894" width="11.1328125" style="9" bestFit="1" customWidth="1"/>
    <col min="5895" max="5895" width="8.1328125" style="9" bestFit="1" customWidth="1"/>
    <col min="5896" max="5896" width="8" style="9" customWidth="1"/>
    <col min="5897" max="5897" width="11.1328125" style="9" bestFit="1" customWidth="1"/>
    <col min="5898" max="5898" width="9.265625" style="9" bestFit="1" customWidth="1"/>
    <col min="5899" max="5899" width="7.265625" style="9" customWidth="1"/>
    <col min="5900" max="5900" width="11.1328125" style="9" bestFit="1" customWidth="1"/>
    <col min="5901" max="5901" width="8.73046875" style="9" customWidth="1"/>
    <col min="5902" max="5902" width="9" style="9" customWidth="1"/>
    <col min="5903" max="5903" width="11.1328125" style="9" bestFit="1" customWidth="1"/>
    <col min="5904" max="6144" width="9.06640625" style="9"/>
    <col min="6145" max="6145" width="9.3984375" style="9" bestFit="1" customWidth="1"/>
    <col min="6146" max="6146" width="10" style="9" bestFit="1" customWidth="1"/>
    <col min="6147" max="6147" width="9.06640625" style="9"/>
    <col min="6148" max="6148" width="11.73046875" style="9" bestFit="1" customWidth="1"/>
    <col min="6149" max="6149" width="9.59765625" style="9" customWidth="1"/>
    <col min="6150" max="6150" width="11.1328125" style="9" bestFit="1" customWidth="1"/>
    <col min="6151" max="6151" width="8.1328125" style="9" bestFit="1" customWidth="1"/>
    <col min="6152" max="6152" width="8" style="9" customWidth="1"/>
    <col min="6153" max="6153" width="11.1328125" style="9" bestFit="1" customWidth="1"/>
    <col min="6154" max="6154" width="9.265625" style="9" bestFit="1" customWidth="1"/>
    <col min="6155" max="6155" width="7.265625" style="9" customWidth="1"/>
    <col min="6156" max="6156" width="11.1328125" style="9" bestFit="1" customWidth="1"/>
    <col min="6157" max="6157" width="8.73046875" style="9" customWidth="1"/>
    <col min="6158" max="6158" width="9" style="9" customWidth="1"/>
    <col min="6159" max="6159" width="11.1328125" style="9" bestFit="1" customWidth="1"/>
    <col min="6160" max="6400" width="9.06640625" style="9"/>
    <col min="6401" max="6401" width="9.3984375" style="9" bestFit="1" customWidth="1"/>
    <col min="6402" max="6402" width="10" style="9" bestFit="1" customWidth="1"/>
    <col min="6403" max="6403" width="9.06640625" style="9"/>
    <col min="6404" max="6404" width="11.73046875" style="9" bestFit="1" customWidth="1"/>
    <col min="6405" max="6405" width="9.59765625" style="9" customWidth="1"/>
    <col min="6406" max="6406" width="11.1328125" style="9" bestFit="1" customWidth="1"/>
    <col min="6407" max="6407" width="8.1328125" style="9" bestFit="1" customWidth="1"/>
    <col min="6408" max="6408" width="8" style="9" customWidth="1"/>
    <col min="6409" max="6409" width="11.1328125" style="9" bestFit="1" customWidth="1"/>
    <col min="6410" max="6410" width="9.265625" style="9" bestFit="1" customWidth="1"/>
    <col min="6411" max="6411" width="7.265625" style="9" customWidth="1"/>
    <col min="6412" max="6412" width="11.1328125" style="9" bestFit="1" customWidth="1"/>
    <col min="6413" max="6413" width="8.73046875" style="9" customWidth="1"/>
    <col min="6414" max="6414" width="9" style="9" customWidth="1"/>
    <col min="6415" max="6415" width="11.1328125" style="9" bestFit="1" customWidth="1"/>
    <col min="6416" max="6656" width="9.06640625" style="9"/>
    <col min="6657" max="6657" width="9.3984375" style="9" bestFit="1" customWidth="1"/>
    <col min="6658" max="6658" width="10" style="9" bestFit="1" customWidth="1"/>
    <col min="6659" max="6659" width="9.06640625" style="9"/>
    <col min="6660" max="6660" width="11.73046875" style="9" bestFit="1" customWidth="1"/>
    <col min="6661" max="6661" width="9.59765625" style="9" customWidth="1"/>
    <col min="6662" max="6662" width="11.1328125" style="9" bestFit="1" customWidth="1"/>
    <col min="6663" max="6663" width="8.1328125" style="9" bestFit="1" customWidth="1"/>
    <col min="6664" max="6664" width="8" style="9" customWidth="1"/>
    <col min="6665" max="6665" width="11.1328125" style="9" bestFit="1" customWidth="1"/>
    <col min="6666" max="6666" width="9.265625" style="9" bestFit="1" customWidth="1"/>
    <col min="6667" max="6667" width="7.265625" style="9" customWidth="1"/>
    <col min="6668" max="6668" width="11.1328125" style="9" bestFit="1" customWidth="1"/>
    <col min="6669" max="6669" width="8.73046875" style="9" customWidth="1"/>
    <col min="6670" max="6670" width="9" style="9" customWidth="1"/>
    <col min="6671" max="6671" width="11.1328125" style="9" bestFit="1" customWidth="1"/>
    <col min="6672" max="6912" width="9.06640625" style="9"/>
    <col min="6913" max="6913" width="9.3984375" style="9" bestFit="1" customWidth="1"/>
    <col min="6914" max="6914" width="10" style="9" bestFit="1" customWidth="1"/>
    <col min="6915" max="6915" width="9.06640625" style="9"/>
    <col min="6916" max="6916" width="11.73046875" style="9" bestFit="1" customWidth="1"/>
    <col min="6917" max="6917" width="9.59765625" style="9" customWidth="1"/>
    <col min="6918" max="6918" width="11.1328125" style="9" bestFit="1" customWidth="1"/>
    <col min="6919" max="6919" width="8.1328125" style="9" bestFit="1" customWidth="1"/>
    <col min="6920" max="6920" width="8" style="9" customWidth="1"/>
    <col min="6921" max="6921" width="11.1328125" style="9" bestFit="1" customWidth="1"/>
    <col min="6922" max="6922" width="9.265625" style="9" bestFit="1" customWidth="1"/>
    <col min="6923" max="6923" width="7.265625" style="9" customWidth="1"/>
    <col min="6924" max="6924" width="11.1328125" style="9" bestFit="1" customWidth="1"/>
    <col min="6925" max="6925" width="8.73046875" style="9" customWidth="1"/>
    <col min="6926" max="6926" width="9" style="9" customWidth="1"/>
    <col min="6927" max="6927" width="11.1328125" style="9" bestFit="1" customWidth="1"/>
    <col min="6928" max="7168" width="9.06640625" style="9"/>
    <col min="7169" max="7169" width="9.3984375" style="9" bestFit="1" customWidth="1"/>
    <col min="7170" max="7170" width="10" style="9" bestFit="1" customWidth="1"/>
    <col min="7171" max="7171" width="9.06640625" style="9"/>
    <col min="7172" max="7172" width="11.73046875" style="9" bestFit="1" customWidth="1"/>
    <col min="7173" max="7173" width="9.59765625" style="9" customWidth="1"/>
    <col min="7174" max="7174" width="11.1328125" style="9" bestFit="1" customWidth="1"/>
    <col min="7175" max="7175" width="8.1328125" style="9" bestFit="1" customWidth="1"/>
    <col min="7176" max="7176" width="8" style="9" customWidth="1"/>
    <col min="7177" max="7177" width="11.1328125" style="9" bestFit="1" customWidth="1"/>
    <col min="7178" max="7178" width="9.265625" style="9" bestFit="1" customWidth="1"/>
    <col min="7179" max="7179" width="7.265625" style="9" customWidth="1"/>
    <col min="7180" max="7180" width="11.1328125" style="9" bestFit="1" customWidth="1"/>
    <col min="7181" max="7181" width="8.73046875" style="9" customWidth="1"/>
    <col min="7182" max="7182" width="9" style="9" customWidth="1"/>
    <col min="7183" max="7183" width="11.1328125" style="9" bestFit="1" customWidth="1"/>
    <col min="7184" max="7424" width="9.06640625" style="9"/>
    <col min="7425" max="7425" width="9.3984375" style="9" bestFit="1" customWidth="1"/>
    <col min="7426" max="7426" width="10" style="9" bestFit="1" customWidth="1"/>
    <col min="7427" max="7427" width="9.06640625" style="9"/>
    <col min="7428" max="7428" width="11.73046875" style="9" bestFit="1" customWidth="1"/>
    <col min="7429" max="7429" width="9.59765625" style="9" customWidth="1"/>
    <col min="7430" max="7430" width="11.1328125" style="9" bestFit="1" customWidth="1"/>
    <col min="7431" max="7431" width="8.1328125" style="9" bestFit="1" customWidth="1"/>
    <col min="7432" max="7432" width="8" style="9" customWidth="1"/>
    <col min="7433" max="7433" width="11.1328125" style="9" bestFit="1" customWidth="1"/>
    <col min="7434" max="7434" width="9.265625" style="9" bestFit="1" customWidth="1"/>
    <col min="7435" max="7435" width="7.265625" style="9" customWidth="1"/>
    <col min="7436" max="7436" width="11.1328125" style="9" bestFit="1" customWidth="1"/>
    <col min="7437" max="7437" width="8.73046875" style="9" customWidth="1"/>
    <col min="7438" max="7438" width="9" style="9" customWidth="1"/>
    <col min="7439" max="7439" width="11.1328125" style="9" bestFit="1" customWidth="1"/>
    <col min="7440" max="7680" width="9.06640625" style="9"/>
    <col min="7681" max="7681" width="9.3984375" style="9" bestFit="1" customWidth="1"/>
    <col min="7682" max="7682" width="10" style="9" bestFit="1" customWidth="1"/>
    <col min="7683" max="7683" width="9.06640625" style="9"/>
    <col min="7684" max="7684" width="11.73046875" style="9" bestFit="1" customWidth="1"/>
    <col min="7685" max="7685" width="9.59765625" style="9" customWidth="1"/>
    <col min="7686" max="7686" width="11.1328125" style="9" bestFit="1" customWidth="1"/>
    <col min="7687" max="7687" width="8.1328125" style="9" bestFit="1" customWidth="1"/>
    <col min="7688" max="7688" width="8" style="9" customWidth="1"/>
    <col min="7689" max="7689" width="11.1328125" style="9" bestFit="1" customWidth="1"/>
    <col min="7690" max="7690" width="9.265625" style="9" bestFit="1" customWidth="1"/>
    <col min="7691" max="7691" width="7.265625" style="9" customWidth="1"/>
    <col min="7692" max="7692" width="11.1328125" style="9" bestFit="1" customWidth="1"/>
    <col min="7693" max="7693" width="8.73046875" style="9" customWidth="1"/>
    <col min="7694" max="7694" width="9" style="9" customWidth="1"/>
    <col min="7695" max="7695" width="11.1328125" style="9" bestFit="1" customWidth="1"/>
    <col min="7696" max="7936" width="9.06640625" style="9"/>
    <col min="7937" max="7937" width="9.3984375" style="9" bestFit="1" customWidth="1"/>
    <col min="7938" max="7938" width="10" style="9" bestFit="1" customWidth="1"/>
    <col min="7939" max="7939" width="9.06640625" style="9"/>
    <col min="7940" max="7940" width="11.73046875" style="9" bestFit="1" customWidth="1"/>
    <col min="7941" max="7941" width="9.59765625" style="9" customWidth="1"/>
    <col min="7942" max="7942" width="11.1328125" style="9" bestFit="1" customWidth="1"/>
    <col min="7943" max="7943" width="8.1328125" style="9" bestFit="1" customWidth="1"/>
    <col min="7944" max="7944" width="8" style="9" customWidth="1"/>
    <col min="7945" max="7945" width="11.1328125" style="9" bestFit="1" customWidth="1"/>
    <col min="7946" max="7946" width="9.265625" style="9" bestFit="1" customWidth="1"/>
    <col min="7947" max="7947" width="7.265625" style="9" customWidth="1"/>
    <col min="7948" max="7948" width="11.1328125" style="9" bestFit="1" customWidth="1"/>
    <col min="7949" max="7949" width="8.73046875" style="9" customWidth="1"/>
    <col min="7950" max="7950" width="9" style="9" customWidth="1"/>
    <col min="7951" max="7951" width="11.1328125" style="9" bestFit="1" customWidth="1"/>
    <col min="7952" max="8192" width="9.06640625" style="9"/>
    <col min="8193" max="8193" width="9.3984375" style="9" bestFit="1" customWidth="1"/>
    <col min="8194" max="8194" width="10" style="9" bestFit="1" customWidth="1"/>
    <col min="8195" max="8195" width="9.06640625" style="9"/>
    <col min="8196" max="8196" width="11.73046875" style="9" bestFit="1" customWidth="1"/>
    <col min="8197" max="8197" width="9.59765625" style="9" customWidth="1"/>
    <col min="8198" max="8198" width="11.1328125" style="9" bestFit="1" customWidth="1"/>
    <col min="8199" max="8199" width="8.1328125" style="9" bestFit="1" customWidth="1"/>
    <col min="8200" max="8200" width="8" style="9" customWidth="1"/>
    <col min="8201" max="8201" width="11.1328125" style="9" bestFit="1" customWidth="1"/>
    <col min="8202" max="8202" width="9.265625" style="9" bestFit="1" customWidth="1"/>
    <col min="8203" max="8203" width="7.265625" style="9" customWidth="1"/>
    <col min="8204" max="8204" width="11.1328125" style="9" bestFit="1" customWidth="1"/>
    <col min="8205" max="8205" width="8.73046875" style="9" customWidth="1"/>
    <col min="8206" max="8206" width="9" style="9" customWidth="1"/>
    <col min="8207" max="8207" width="11.1328125" style="9" bestFit="1" customWidth="1"/>
    <col min="8208" max="8448" width="9.06640625" style="9"/>
    <col min="8449" max="8449" width="9.3984375" style="9" bestFit="1" customWidth="1"/>
    <col min="8450" max="8450" width="10" style="9" bestFit="1" customWidth="1"/>
    <col min="8451" max="8451" width="9.06640625" style="9"/>
    <col min="8452" max="8452" width="11.73046875" style="9" bestFit="1" customWidth="1"/>
    <col min="8453" max="8453" width="9.59765625" style="9" customWidth="1"/>
    <col min="8454" max="8454" width="11.1328125" style="9" bestFit="1" customWidth="1"/>
    <col min="8455" max="8455" width="8.1328125" style="9" bestFit="1" customWidth="1"/>
    <col min="8456" max="8456" width="8" style="9" customWidth="1"/>
    <col min="8457" max="8457" width="11.1328125" style="9" bestFit="1" customWidth="1"/>
    <col min="8458" max="8458" width="9.265625" style="9" bestFit="1" customWidth="1"/>
    <col min="8459" max="8459" width="7.265625" style="9" customWidth="1"/>
    <col min="8460" max="8460" width="11.1328125" style="9" bestFit="1" customWidth="1"/>
    <col min="8461" max="8461" width="8.73046875" style="9" customWidth="1"/>
    <col min="8462" max="8462" width="9" style="9" customWidth="1"/>
    <col min="8463" max="8463" width="11.1328125" style="9" bestFit="1" customWidth="1"/>
    <col min="8464" max="8704" width="9.06640625" style="9"/>
    <col min="8705" max="8705" width="9.3984375" style="9" bestFit="1" customWidth="1"/>
    <col min="8706" max="8706" width="10" style="9" bestFit="1" customWidth="1"/>
    <col min="8707" max="8707" width="9.06640625" style="9"/>
    <col min="8708" max="8708" width="11.73046875" style="9" bestFit="1" customWidth="1"/>
    <col min="8709" max="8709" width="9.59765625" style="9" customWidth="1"/>
    <col min="8710" max="8710" width="11.1328125" style="9" bestFit="1" customWidth="1"/>
    <col min="8711" max="8711" width="8.1328125" style="9" bestFit="1" customWidth="1"/>
    <col min="8712" max="8712" width="8" style="9" customWidth="1"/>
    <col min="8713" max="8713" width="11.1328125" style="9" bestFit="1" customWidth="1"/>
    <col min="8714" max="8714" width="9.265625" style="9" bestFit="1" customWidth="1"/>
    <col min="8715" max="8715" width="7.265625" style="9" customWidth="1"/>
    <col min="8716" max="8716" width="11.1328125" style="9" bestFit="1" customWidth="1"/>
    <col min="8717" max="8717" width="8.73046875" style="9" customWidth="1"/>
    <col min="8718" max="8718" width="9" style="9" customWidth="1"/>
    <col min="8719" max="8719" width="11.1328125" style="9" bestFit="1" customWidth="1"/>
    <col min="8720" max="8960" width="9.06640625" style="9"/>
    <col min="8961" max="8961" width="9.3984375" style="9" bestFit="1" customWidth="1"/>
    <col min="8962" max="8962" width="10" style="9" bestFit="1" customWidth="1"/>
    <col min="8963" max="8963" width="9.06640625" style="9"/>
    <col min="8964" max="8964" width="11.73046875" style="9" bestFit="1" customWidth="1"/>
    <col min="8965" max="8965" width="9.59765625" style="9" customWidth="1"/>
    <col min="8966" max="8966" width="11.1328125" style="9" bestFit="1" customWidth="1"/>
    <col min="8967" max="8967" width="8.1328125" style="9" bestFit="1" customWidth="1"/>
    <col min="8968" max="8968" width="8" style="9" customWidth="1"/>
    <col min="8969" max="8969" width="11.1328125" style="9" bestFit="1" customWidth="1"/>
    <col min="8970" max="8970" width="9.265625" style="9" bestFit="1" customWidth="1"/>
    <col min="8971" max="8971" width="7.265625" style="9" customWidth="1"/>
    <col min="8972" max="8972" width="11.1328125" style="9" bestFit="1" customWidth="1"/>
    <col min="8973" max="8973" width="8.73046875" style="9" customWidth="1"/>
    <col min="8974" max="8974" width="9" style="9" customWidth="1"/>
    <col min="8975" max="8975" width="11.1328125" style="9" bestFit="1" customWidth="1"/>
    <col min="8976" max="9216" width="9.06640625" style="9"/>
    <col min="9217" max="9217" width="9.3984375" style="9" bestFit="1" customWidth="1"/>
    <col min="9218" max="9218" width="10" style="9" bestFit="1" customWidth="1"/>
    <col min="9219" max="9219" width="9.06640625" style="9"/>
    <col min="9220" max="9220" width="11.73046875" style="9" bestFit="1" customWidth="1"/>
    <col min="9221" max="9221" width="9.59765625" style="9" customWidth="1"/>
    <col min="9222" max="9222" width="11.1328125" style="9" bestFit="1" customWidth="1"/>
    <col min="9223" max="9223" width="8.1328125" style="9" bestFit="1" customWidth="1"/>
    <col min="9224" max="9224" width="8" style="9" customWidth="1"/>
    <col min="9225" max="9225" width="11.1328125" style="9" bestFit="1" customWidth="1"/>
    <col min="9226" max="9226" width="9.265625" style="9" bestFit="1" customWidth="1"/>
    <col min="9227" max="9227" width="7.265625" style="9" customWidth="1"/>
    <col min="9228" max="9228" width="11.1328125" style="9" bestFit="1" customWidth="1"/>
    <col min="9229" max="9229" width="8.73046875" style="9" customWidth="1"/>
    <col min="9230" max="9230" width="9" style="9" customWidth="1"/>
    <col min="9231" max="9231" width="11.1328125" style="9" bestFit="1" customWidth="1"/>
    <col min="9232" max="9472" width="9.06640625" style="9"/>
    <col min="9473" max="9473" width="9.3984375" style="9" bestFit="1" customWidth="1"/>
    <col min="9474" max="9474" width="10" style="9" bestFit="1" customWidth="1"/>
    <col min="9475" max="9475" width="9.06640625" style="9"/>
    <col min="9476" max="9476" width="11.73046875" style="9" bestFit="1" customWidth="1"/>
    <col min="9477" max="9477" width="9.59765625" style="9" customWidth="1"/>
    <col min="9478" max="9478" width="11.1328125" style="9" bestFit="1" customWidth="1"/>
    <col min="9479" max="9479" width="8.1328125" style="9" bestFit="1" customWidth="1"/>
    <col min="9480" max="9480" width="8" style="9" customWidth="1"/>
    <col min="9481" max="9481" width="11.1328125" style="9" bestFit="1" customWidth="1"/>
    <col min="9482" max="9482" width="9.265625" style="9" bestFit="1" customWidth="1"/>
    <col min="9483" max="9483" width="7.265625" style="9" customWidth="1"/>
    <col min="9484" max="9484" width="11.1328125" style="9" bestFit="1" customWidth="1"/>
    <col min="9485" max="9485" width="8.73046875" style="9" customWidth="1"/>
    <col min="9486" max="9486" width="9" style="9" customWidth="1"/>
    <col min="9487" max="9487" width="11.1328125" style="9" bestFit="1" customWidth="1"/>
    <col min="9488" max="9728" width="9.06640625" style="9"/>
    <col min="9729" max="9729" width="9.3984375" style="9" bestFit="1" customWidth="1"/>
    <col min="9730" max="9730" width="10" style="9" bestFit="1" customWidth="1"/>
    <col min="9731" max="9731" width="9.06640625" style="9"/>
    <col min="9732" max="9732" width="11.73046875" style="9" bestFit="1" customWidth="1"/>
    <col min="9733" max="9733" width="9.59765625" style="9" customWidth="1"/>
    <col min="9734" max="9734" width="11.1328125" style="9" bestFit="1" customWidth="1"/>
    <col min="9735" max="9735" width="8.1328125" style="9" bestFit="1" customWidth="1"/>
    <col min="9736" max="9736" width="8" style="9" customWidth="1"/>
    <col min="9737" max="9737" width="11.1328125" style="9" bestFit="1" customWidth="1"/>
    <col min="9738" max="9738" width="9.265625" style="9" bestFit="1" customWidth="1"/>
    <col min="9739" max="9739" width="7.265625" style="9" customWidth="1"/>
    <col min="9740" max="9740" width="11.1328125" style="9" bestFit="1" customWidth="1"/>
    <col min="9741" max="9741" width="8.73046875" style="9" customWidth="1"/>
    <col min="9742" max="9742" width="9" style="9" customWidth="1"/>
    <col min="9743" max="9743" width="11.1328125" style="9" bestFit="1" customWidth="1"/>
    <col min="9744" max="9984" width="9.06640625" style="9"/>
    <col min="9985" max="9985" width="9.3984375" style="9" bestFit="1" customWidth="1"/>
    <col min="9986" max="9986" width="10" style="9" bestFit="1" customWidth="1"/>
    <col min="9987" max="9987" width="9.06640625" style="9"/>
    <col min="9988" max="9988" width="11.73046875" style="9" bestFit="1" customWidth="1"/>
    <col min="9989" max="9989" width="9.59765625" style="9" customWidth="1"/>
    <col min="9990" max="9990" width="11.1328125" style="9" bestFit="1" customWidth="1"/>
    <col min="9991" max="9991" width="8.1328125" style="9" bestFit="1" customWidth="1"/>
    <col min="9992" max="9992" width="8" style="9" customWidth="1"/>
    <col min="9993" max="9993" width="11.1328125" style="9" bestFit="1" customWidth="1"/>
    <col min="9994" max="9994" width="9.265625" style="9" bestFit="1" customWidth="1"/>
    <col min="9995" max="9995" width="7.265625" style="9" customWidth="1"/>
    <col min="9996" max="9996" width="11.1328125" style="9" bestFit="1" customWidth="1"/>
    <col min="9997" max="9997" width="8.73046875" style="9" customWidth="1"/>
    <col min="9998" max="9998" width="9" style="9" customWidth="1"/>
    <col min="9999" max="9999" width="11.1328125" style="9" bestFit="1" customWidth="1"/>
    <col min="10000" max="10240" width="9.06640625" style="9"/>
    <col min="10241" max="10241" width="9.3984375" style="9" bestFit="1" customWidth="1"/>
    <col min="10242" max="10242" width="10" style="9" bestFit="1" customWidth="1"/>
    <col min="10243" max="10243" width="9.06640625" style="9"/>
    <col min="10244" max="10244" width="11.73046875" style="9" bestFit="1" customWidth="1"/>
    <col min="10245" max="10245" width="9.59765625" style="9" customWidth="1"/>
    <col min="10246" max="10246" width="11.1328125" style="9" bestFit="1" customWidth="1"/>
    <col min="10247" max="10247" width="8.1328125" style="9" bestFit="1" customWidth="1"/>
    <col min="10248" max="10248" width="8" style="9" customWidth="1"/>
    <col min="10249" max="10249" width="11.1328125" style="9" bestFit="1" customWidth="1"/>
    <col min="10250" max="10250" width="9.265625" style="9" bestFit="1" customWidth="1"/>
    <col min="10251" max="10251" width="7.265625" style="9" customWidth="1"/>
    <col min="10252" max="10252" width="11.1328125" style="9" bestFit="1" customWidth="1"/>
    <col min="10253" max="10253" width="8.73046875" style="9" customWidth="1"/>
    <col min="10254" max="10254" width="9" style="9" customWidth="1"/>
    <col min="10255" max="10255" width="11.1328125" style="9" bestFit="1" customWidth="1"/>
    <col min="10256" max="10496" width="9.06640625" style="9"/>
    <col min="10497" max="10497" width="9.3984375" style="9" bestFit="1" customWidth="1"/>
    <col min="10498" max="10498" width="10" style="9" bestFit="1" customWidth="1"/>
    <col min="10499" max="10499" width="9.06640625" style="9"/>
    <col min="10500" max="10500" width="11.73046875" style="9" bestFit="1" customWidth="1"/>
    <col min="10501" max="10501" width="9.59765625" style="9" customWidth="1"/>
    <col min="10502" max="10502" width="11.1328125" style="9" bestFit="1" customWidth="1"/>
    <col min="10503" max="10503" width="8.1328125" style="9" bestFit="1" customWidth="1"/>
    <col min="10504" max="10504" width="8" style="9" customWidth="1"/>
    <col min="10505" max="10505" width="11.1328125" style="9" bestFit="1" customWidth="1"/>
    <col min="10506" max="10506" width="9.265625" style="9" bestFit="1" customWidth="1"/>
    <col min="10507" max="10507" width="7.265625" style="9" customWidth="1"/>
    <col min="10508" max="10508" width="11.1328125" style="9" bestFit="1" customWidth="1"/>
    <col min="10509" max="10509" width="8.73046875" style="9" customWidth="1"/>
    <col min="10510" max="10510" width="9" style="9" customWidth="1"/>
    <col min="10511" max="10511" width="11.1328125" style="9" bestFit="1" customWidth="1"/>
    <col min="10512" max="10752" width="9.06640625" style="9"/>
    <col min="10753" max="10753" width="9.3984375" style="9" bestFit="1" customWidth="1"/>
    <col min="10754" max="10754" width="10" style="9" bestFit="1" customWidth="1"/>
    <col min="10755" max="10755" width="9.06640625" style="9"/>
    <col min="10756" max="10756" width="11.73046875" style="9" bestFit="1" customWidth="1"/>
    <col min="10757" max="10757" width="9.59765625" style="9" customWidth="1"/>
    <col min="10758" max="10758" width="11.1328125" style="9" bestFit="1" customWidth="1"/>
    <col min="10759" max="10759" width="8.1328125" style="9" bestFit="1" customWidth="1"/>
    <col min="10760" max="10760" width="8" style="9" customWidth="1"/>
    <col min="10761" max="10761" width="11.1328125" style="9" bestFit="1" customWidth="1"/>
    <col min="10762" max="10762" width="9.265625" style="9" bestFit="1" customWidth="1"/>
    <col min="10763" max="10763" width="7.265625" style="9" customWidth="1"/>
    <col min="10764" max="10764" width="11.1328125" style="9" bestFit="1" customWidth="1"/>
    <col min="10765" max="10765" width="8.73046875" style="9" customWidth="1"/>
    <col min="10766" max="10766" width="9" style="9" customWidth="1"/>
    <col min="10767" max="10767" width="11.1328125" style="9" bestFit="1" customWidth="1"/>
    <col min="10768" max="11008" width="9.06640625" style="9"/>
    <col min="11009" max="11009" width="9.3984375" style="9" bestFit="1" customWidth="1"/>
    <col min="11010" max="11010" width="10" style="9" bestFit="1" customWidth="1"/>
    <col min="11011" max="11011" width="9.06640625" style="9"/>
    <col min="11012" max="11012" width="11.73046875" style="9" bestFit="1" customWidth="1"/>
    <col min="11013" max="11013" width="9.59765625" style="9" customWidth="1"/>
    <col min="11014" max="11014" width="11.1328125" style="9" bestFit="1" customWidth="1"/>
    <col min="11015" max="11015" width="8.1328125" style="9" bestFit="1" customWidth="1"/>
    <col min="11016" max="11016" width="8" style="9" customWidth="1"/>
    <col min="11017" max="11017" width="11.1328125" style="9" bestFit="1" customWidth="1"/>
    <col min="11018" max="11018" width="9.265625" style="9" bestFit="1" customWidth="1"/>
    <col min="11019" max="11019" width="7.265625" style="9" customWidth="1"/>
    <col min="11020" max="11020" width="11.1328125" style="9" bestFit="1" customWidth="1"/>
    <col min="11021" max="11021" width="8.73046875" style="9" customWidth="1"/>
    <col min="11022" max="11022" width="9" style="9" customWidth="1"/>
    <col min="11023" max="11023" width="11.1328125" style="9" bestFit="1" customWidth="1"/>
    <col min="11024" max="11264" width="9.06640625" style="9"/>
    <col min="11265" max="11265" width="9.3984375" style="9" bestFit="1" customWidth="1"/>
    <col min="11266" max="11266" width="10" style="9" bestFit="1" customWidth="1"/>
    <col min="11267" max="11267" width="9.06640625" style="9"/>
    <col min="11268" max="11268" width="11.73046875" style="9" bestFit="1" customWidth="1"/>
    <col min="11269" max="11269" width="9.59765625" style="9" customWidth="1"/>
    <col min="11270" max="11270" width="11.1328125" style="9" bestFit="1" customWidth="1"/>
    <col min="11271" max="11271" width="8.1328125" style="9" bestFit="1" customWidth="1"/>
    <col min="11272" max="11272" width="8" style="9" customWidth="1"/>
    <col min="11273" max="11273" width="11.1328125" style="9" bestFit="1" customWidth="1"/>
    <col min="11274" max="11274" width="9.265625" style="9" bestFit="1" customWidth="1"/>
    <col min="11275" max="11275" width="7.265625" style="9" customWidth="1"/>
    <col min="11276" max="11276" width="11.1328125" style="9" bestFit="1" customWidth="1"/>
    <col min="11277" max="11277" width="8.73046875" style="9" customWidth="1"/>
    <col min="11278" max="11278" width="9" style="9" customWidth="1"/>
    <col min="11279" max="11279" width="11.1328125" style="9" bestFit="1" customWidth="1"/>
    <col min="11280" max="11520" width="9.06640625" style="9"/>
    <col min="11521" max="11521" width="9.3984375" style="9" bestFit="1" customWidth="1"/>
    <col min="11522" max="11522" width="10" style="9" bestFit="1" customWidth="1"/>
    <col min="11523" max="11523" width="9.06640625" style="9"/>
    <col min="11524" max="11524" width="11.73046875" style="9" bestFit="1" customWidth="1"/>
    <col min="11525" max="11525" width="9.59765625" style="9" customWidth="1"/>
    <col min="11526" max="11526" width="11.1328125" style="9" bestFit="1" customWidth="1"/>
    <col min="11527" max="11527" width="8.1328125" style="9" bestFit="1" customWidth="1"/>
    <col min="11528" max="11528" width="8" style="9" customWidth="1"/>
    <col min="11529" max="11529" width="11.1328125" style="9" bestFit="1" customWidth="1"/>
    <col min="11530" max="11530" width="9.265625" style="9" bestFit="1" customWidth="1"/>
    <col min="11531" max="11531" width="7.265625" style="9" customWidth="1"/>
    <col min="11532" max="11532" width="11.1328125" style="9" bestFit="1" customWidth="1"/>
    <col min="11533" max="11533" width="8.73046875" style="9" customWidth="1"/>
    <col min="11534" max="11534" width="9" style="9" customWidth="1"/>
    <col min="11535" max="11535" width="11.1328125" style="9" bestFit="1" customWidth="1"/>
    <col min="11536" max="11776" width="9.06640625" style="9"/>
    <col min="11777" max="11777" width="9.3984375" style="9" bestFit="1" customWidth="1"/>
    <col min="11778" max="11778" width="10" style="9" bestFit="1" customWidth="1"/>
    <col min="11779" max="11779" width="9.06640625" style="9"/>
    <col min="11780" max="11780" width="11.73046875" style="9" bestFit="1" customWidth="1"/>
    <col min="11781" max="11781" width="9.59765625" style="9" customWidth="1"/>
    <col min="11782" max="11782" width="11.1328125" style="9" bestFit="1" customWidth="1"/>
    <col min="11783" max="11783" width="8.1328125" style="9" bestFit="1" customWidth="1"/>
    <col min="11784" max="11784" width="8" style="9" customWidth="1"/>
    <col min="11785" max="11785" width="11.1328125" style="9" bestFit="1" customWidth="1"/>
    <col min="11786" max="11786" width="9.265625" style="9" bestFit="1" customWidth="1"/>
    <col min="11787" max="11787" width="7.265625" style="9" customWidth="1"/>
    <col min="11788" max="11788" width="11.1328125" style="9" bestFit="1" customWidth="1"/>
    <col min="11789" max="11789" width="8.73046875" style="9" customWidth="1"/>
    <col min="11790" max="11790" width="9" style="9" customWidth="1"/>
    <col min="11791" max="11791" width="11.1328125" style="9" bestFit="1" customWidth="1"/>
    <col min="11792" max="12032" width="9.06640625" style="9"/>
    <col min="12033" max="12033" width="9.3984375" style="9" bestFit="1" customWidth="1"/>
    <col min="12034" max="12034" width="10" style="9" bestFit="1" customWidth="1"/>
    <col min="12035" max="12035" width="9.06640625" style="9"/>
    <col min="12036" max="12036" width="11.73046875" style="9" bestFit="1" customWidth="1"/>
    <col min="12037" max="12037" width="9.59765625" style="9" customWidth="1"/>
    <col min="12038" max="12038" width="11.1328125" style="9" bestFit="1" customWidth="1"/>
    <col min="12039" max="12039" width="8.1328125" style="9" bestFit="1" customWidth="1"/>
    <col min="12040" max="12040" width="8" style="9" customWidth="1"/>
    <col min="12041" max="12041" width="11.1328125" style="9" bestFit="1" customWidth="1"/>
    <col min="12042" max="12042" width="9.265625" style="9" bestFit="1" customWidth="1"/>
    <col min="12043" max="12043" width="7.265625" style="9" customWidth="1"/>
    <col min="12044" max="12044" width="11.1328125" style="9" bestFit="1" customWidth="1"/>
    <col min="12045" max="12045" width="8.73046875" style="9" customWidth="1"/>
    <col min="12046" max="12046" width="9" style="9" customWidth="1"/>
    <col min="12047" max="12047" width="11.1328125" style="9" bestFit="1" customWidth="1"/>
    <col min="12048" max="12288" width="9.06640625" style="9"/>
    <col min="12289" max="12289" width="9.3984375" style="9" bestFit="1" customWidth="1"/>
    <col min="12290" max="12290" width="10" style="9" bestFit="1" customWidth="1"/>
    <col min="12291" max="12291" width="9.06640625" style="9"/>
    <col min="12292" max="12292" width="11.73046875" style="9" bestFit="1" customWidth="1"/>
    <col min="12293" max="12293" width="9.59765625" style="9" customWidth="1"/>
    <col min="12294" max="12294" width="11.1328125" style="9" bestFit="1" customWidth="1"/>
    <col min="12295" max="12295" width="8.1328125" style="9" bestFit="1" customWidth="1"/>
    <col min="12296" max="12296" width="8" style="9" customWidth="1"/>
    <col min="12297" max="12297" width="11.1328125" style="9" bestFit="1" customWidth="1"/>
    <col min="12298" max="12298" width="9.265625" style="9" bestFit="1" customWidth="1"/>
    <col min="12299" max="12299" width="7.265625" style="9" customWidth="1"/>
    <col min="12300" max="12300" width="11.1328125" style="9" bestFit="1" customWidth="1"/>
    <col min="12301" max="12301" width="8.73046875" style="9" customWidth="1"/>
    <col min="12302" max="12302" width="9" style="9" customWidth="1"/>
    <col min="12303" max="12303" width="11.1328125" style="9" bestFit="1" customWidth="1"/>
    <col min="12304" max="12544" width="9.06640625" style="9"/>
    <col min="12545" max="12545" width="9.3984375" style="9" bestFit="1" customWidth="1"/>
    <col min="12546" max="12546" width="10" style="9" bestFit="1" customWidth="1"/>
    <col min="12547" max="12547" width="9.06640625" style="9"/>
    <col min="12548" max="12548" width="11.73046875" style="9" bestFit="1" customWidth="1"/>
    <col min="12549" max="12549" width="9.59765625" style="9" customWidth="1"/>
    <col min="12550" max="12550" width="11.1328125" style="9" bestFit="1" customWidth="1"/>
    <col min="12551" max="12551" width="8.1328125" style="9" bestFit="1" customWidth="1"/>
    <col min="12552" max="12552" width="8" style="9" customWidth="1"/>
    <col min="12553" max="12553" width="11.1328125" style="9" bestFit="1" customWidth="1"/>
    <col min="12554" max="12554" width="9.265625" style="9" bestFit="1" customWidth="1"/>
    <col min="12555" max="12555" width="7.265625" style="9" customWidth="1"/>
    <col min="12556" max="12556" width="11.1328125" style="9" bestFit="1" customWidth="1"/>
    <col min="12557" max="12557" width="8.73046875" style="9" customWidth="1"/>
    <col min="12558" max="12558" width="9" style="9" customWidth="1"/>
    <col min="12559" max="12559" width="11.1328125" style="9" bestFit="1" customWidth="1"/>
    <col min="12560" max="12800" width="9.06640625" style="9"/>
    <col min="12801" max="12801" width="9.3984375" style="9" bestFit="1" customWidth="1"/>
    <col min="12802" max="12802" width="10" style="9" bestFit="1" customWidth="1"/>
    <col min="12803" max="12803" width="9.06640625" style="9"/>
    <col min="12804" max="12804" width="11.73046875" style="9" bestFit="1" customWidth="1"/>
    <col min="12805" max="12805" width="9.59765625" style="9" customWidth="1"/>
    <col min="12806" max="12806" width="11.1328125" style="9" bestFit="1" customWidth="1"/>
    <col min="12807" max="12807" width="8.1328125" style="9" bestFit="1" customWidth="1"/>
    <col min="12808" max="12808" width="8" style="9" customWidth="1"/>
    <col min="12809" max="12809" width="11.1328125" style="9" bestFit="1" customWidth="1"/>
    <col min="12810" max="12810" width="9.265625" style="9" bestFit="1" customWidth="1"/>
    <col min="12811" max="12811" width="7.265625" style="9" customWidth="1"/>
    <col min="12812" max="12812" width="11.1328125" style="9" bestFit="1" customWidth="1"/>
    <col min="12813" max="12813" width="8.73046875" style="9" customWidth="1"/>
    <col min="12814" max="12814" width="9" style="9" customWidth="1"/>
    <col min="12815" max="12815" width="11.1328125" style="9" bestFit="1" customWidth="1"/>
    <col min="12816" max="13056" width="9.06640625" style="9"/>
    <col min="13057" max="13057" width="9.3984375" style="9" bestFit="1" customWidth="1"/>
    <col min="13058" max="13058" width="10" style="9" bestFit="1" customWidth="1"/>
    <col min="13059" max="13059" width="9.06640625" style="9"/>
    <col min="13060" max="13060" width="11.73046875" style="9" bestFit="1" customWidth="1"/>
    <col min="13061" max="13061" width="9.59765625" style="9" customWidth="1"/>
    <col min="13062" max="13062" width="11.1328125" style="9" bestFit="1" customWidth="1"/>
    <col min="13063" max="13063" width="8.1328125" style="9" bestFit="1" customWidth="1"/>
    <col min="13064" max="13064" width="8" style="9" customWidth="1"/>
    <col min="13065" max="13065" width="11.1328125" style="9" bestFit="1" customWidth="1"/>
    <col min="13066" max="13066" width="9.265625" style="9" bestFit="1" customWidth="1"/>
    <col min="13067" max="13067" width="7.265625" style="9" customWidth="1"/>
    <col min="13068" max="13068" width="11.1328125" style="9" bestFit="1" customWidth="1"/>
    <col min="13069" max="13069" width="8.73046875" style="9" customWidth="1"/>
    <col min="13070" max="13070" width="9" style="9" customWidth="1"/>
    <col min="13071" max="13071" width="11.1328125" style="9" bestFit="1" customWidth="1"/>
    <col min="13072" max="13312" width="9.06640625" style="9"/>
    <col min="13313" max="13313" width="9.3984375" style="9" bestFit="1" customWidth="1"/>
    <col min="13314" max="13314" width="10" style="9" bestFit="1" customWidth="1"/>
    <col min="13315" max="13315" width="9.06640625" style="9"/>
    <col min="13316" max="13316" width="11.73046875" style="9" bestFit="1" customWidth="1"/>
    <col min="13317" max="13317" width="9.59765625" style="9" customWidth="1"/>
    <col min="13318" max="13318" width="11.1328125" style="9" bestFit="1" customWidth="1"/>
    <col min="13319" max="13319" width="8.1328125" style="9" bestFit="1" customWidth="1"/>
    <col min="13320" max="13320" width="8" style="9" customWidth="1"/>
    <col min="13321" max="13321" width="11.1328125" style="9" bestFit="1" customWidth="1"/>
    <col min="13322" max="13322" width="9.265625" style="9" bestFit="1" customWidth="1"/>
    <col min="13323" max="13323" width="7.265625" style="9" customWidth="1"/>
    <col min="13324" max="13324" width="11.1328125" style="9" bestFit="1" customWidth="1"/>
    <col min="13325" max="13325" width="8.73046875" style="9" customWidth="1"/>
    <col min="13326" max="13326" width="9" style="9" customWidth="1"/>
    <col min="13327" max="13327" width="11.1328125" style="9" bestFit="1" customWidth="1"/>
    <col min="13328" max="13568" width="9.06640625" style="9"/>
    <col min="13569" max="13569" width="9.3984375" style="9" bestFit="1" customWidth="1"/>
    <col min="13570" max="13570" width="10" style="9" bestFit="1" customWidth="1"/>
    <col min="13571" max="13571" width="9.06640625" style="9"/>
    <col min="13572" max="13572" width="11.73046875" style="9" bestFit="1" customWidth="1"/>
    <col min="13573" max="13573" width="9.59765625" style="9" customWidth="1"/>
    <col min="13574" max="13574" width="11.1328125" style="9" bestFit="1" customWidth="1"/>
    <col min="13575" max="13575" width="8.1328125" style="9" bestFit="1" customWidth="1"/>
    <col min="13576" max="13576" width="8" style="9" customWidth="1"/>
    <col min="13577" max="13577" width="11.1328125" style="9" bestFit="1" customWidth="1"/>
    <col min="13578" max="13578" width="9.265625" style="9" bestFit="1" customWidth="1"/>
    <col min="13579" max="13579" width="7.265625" style="9" customWidth="1"/>
    <col min="13580" max="13580" width="11.1328125" style="9" bestFit="1" customWidth="1"/>
    <col min="13581" max="13581" width="8.73046875" style="9" customWidth="1"/>
    <col min="13582" max="13582" width="9" style="9" customWidth="1"/>
    <col min="13583" max="13583" width="11.1328125" style="9" bestFit="1" customWidth="1"/>
    <col min="13584" max="13824" width="9.06640625" style="9"/>
    <col min="13825" max="13825" width="9.3984375" style="9" bestFit="1" customWidth="1"/>
    <col min="13826" max="13826" width="10" style="9" bestFit="1" customWidth="1"/>
    <col min="13827" max="13827" width="9.06640625" style="9"/>
    <col min="13828" max="13828" width="11.73046875" style="9" bestFit="1" customWidth="1"/>
    <col min="13829" max="13829" width="9.59765625" style="9" customWidth="1"/>
    <col min="13830" max="13830" width="11.1328125" style="9" bestFit="1" customWidth="1"/>
    <col min="13831" max="13831" width="8.1328125" style="9" bestFit="1" customWidth="1"/>
    <col min="13832" max="13832" width="8" style="9" customWidth="1"/>
    <col min="13833" max="13833" width="11.1328125" style="9" bestFit="1" customWidth="1"/>
    <col min="13834" max="13834" width="9.265625" style="9" bestFit="1" customWidth="1"/>
    <col min="13835" max="13835" width="7.265625" style="9" customWidth="1"/>
    <col min="13836" max="13836" width="11.1328125" style="9" bestFit="1" customWidth="1"/>
    <col min="13837" max="13837" width="8.73046875" style="9" customWidth="1"/>
    <col min="13838" max="13838" width="9" style="9" customWidth="1"/>
    <col min="13839" max="13839" width="11.1328125" style="9" bestFit="1" customWidth="1"/>
    <col min="13840" max="14080" width="9.06640625" style="9"/>
    <col min="14081" max="14081" width="9.3984375" style="9" bestFit="1" customWidth="1"/>
    <col min="14082" max="14082" width="10" style="9" bestFit="1" customWidth="1"/>
    <col min="14083" max="14083" width="9.06640625" style="9"/>
    <col min="14084" max="14084" width="11.73046875" style="9" bestFit="1" customWidth="1"/>
    <col min="14085" max="14085" width="9.59765625" style="9" customWidth="1"/>
    <col min="14086" max="14086" width="11.1328125" style="9" bestFit="1" customWidth="1"/>
    <col min="14087" max="14087" width="8.1328125" style="9" bestFit="1" customWidth="1"/>
    <col min="14088" max="14088" width="8" style="9" customWidth="1"/>
    <col min="14089" max="14089" width="11.1328125" style="9" bestFit="1" customWidth="1"/>
    <col min="14090" max="14090" width="9.265625" style="9" bestFit="1" customWidth="1"/>
    <col min="14091" max="14091" width="7.265625" style="9" customWidth="1"/>
    <col min="14092" max="14092" width="11.1328125" style="9" bestFit="1" customWidth="1"/>
    <col min="14093" max="14093" width="8.73046875" style="9" customWidth="1"/>
    <col min="14094" max="14094" width="9" style="9" customWidth="1"/>
    <col min="14095" max="14095" width="11.1328125" style="9" bestFit="1" customWidth="1"/>
    <col min="14096" max="14336" width="9.06640625" style="9"/>
    <col min="14337" max="14337" width="9.3984375" style="9" bestFit="1" customWidth="1"/>
    <col min="14338" max="14338" width="10" style="9" bestFit="1" customWidth="1"/>
    <col min="14339" max="14339" width="9.06640625" style="9"/>
    <col min="14340" max="14340" width="11.73046875" style="9" bestFit="1" customWidth="1"/>
    <col min="14341" max="14341" width="9.59765625" style="9" customWidth="1"/>
    <col min="14342" max="14342" width="11.1328125" style="9" bestFit="1" customWidth="1"/>
    <col min="14343" max="14343" width="8.1328125" style="9" bestFit="1" customWidth="1"/>
    <col min="14344" max="14344" width="8" style="9" customWidth="1"/>
    <col min="14345" max="14345" width="11.1328125" style="9" bestFit="1" customWidth="1"/>
    <col min="14346" max="14346" width="9.265625" style="9" bestFit="1" customWidth="1"/>
    <col min="14347" max="14347" width="7.265625" style="9" customWidth="1"/>
    <col min="14348" max="14348" width="11.1328125" style="9" bestFit="1" customWidth="1"/>
    <col min="14349" max="14349" width="8.73046875" style="9" customWidth="1"/>
    <col min="14350" max="14350" width="9" style="9" customWidth="1"/>
    <col min="14351" max="14351" width="11.1328125" style="9" bestFit="1" customWidth="1"/>
    <col min="14352" max="14592" width="9.06640625" style="9"/>
    <col min="14593" max="14593" width="9.3984375" style="9" bestFit="1" customWidth="1"/>
    <col min="14594" max="14594" width="10" style="9" bestFit="1" customWidth="1"/>
    <col min="14595" max="14595" width="9.06640625" style="9"/>
    <col min="14596" max="14596" width="11.73046875" style="9" bestFit="1" customWidth="1"/>
    <col min="14597" max="14597" width="9.59765625" style="9" customWidth="1"/>
    <col min="14598" max="14598" width="11.1328125" style="9" bestFit="1" customWidth="1"/>
    <col min="14599" max="14599" width="8.1328125" style="9" bestFit="1" customWidth="1"/>
    <col min="14600" max="14600" width="8" style="9" customWidth="1"/>
    <col min="14601" max="14601" width="11.1328125" style="9" bestFit="1" customWidth="1"/>
    <col min="14602" max="14602" width="9.265625" style="9" bestFit="1" customWidth="1"/>
    <col min="14603" max="14603" width="7.265625" style="9" customWidth="1"/>
    <col min="14604" max="14604" width="11.1328125" style="9" bestFit="1" customWidth="1"/>
    <col min="14605" max="14605" width="8.73046875" style="9" customWidth="1"/>
    <col min="14606" max="14606" width="9" style="9" customWidth="1"/>
    <col min="14607" max="14607" width="11.1328125" style="9" bestFit="1" customWidth="1"/>
    <col min="14608" max="14848" width="9.06640625" style="9"/>
    <col min="14849" max="14849" width="9.3984375" style="9" bestFit="1" customWidth="1"/>
    <col min="14850" max="14850" width="10" style="9" bestFit="1" customWidth="1"/>
    <col min="14851" max="14851" width="9.06640625" style="9"/>
    <col min="14852" max="14852" width="11.73046875" style="9" bestFit="1" customWidth="1"/>
    <col min="14853" max="14853" width="9.59765625" style="9" customWidth="1"/>
    <col min="14854" max="14854" width="11.1328125" style="9" bestFit="1" customWidth="1"/>
    <col min="14855" max="14855" width="8.1328125" style="9" bestFit="1" customWidth="1"/>
    <col min="14856" max="14856" width="8" style="9" customWidth="1"/>
    <col min="14857" max="14857" width="11.1328125" style="9" bestFit="1" customWidth="1"/>
    <col min="14858" max="14858" width="9.265625" style="9" bestFit="1" customWidth="1"/>
    <col min="14859" max="14859" width="7.265625" style="9" customWidth="1"/>
    <col min="14860" max="14860" width="11.1328125" style="9" bestFit="1" customWidth="1"/>
    <col min="14861" max="14861" width="8.73046875" style="9" customWidth="1"/>
    <col min="14862" max="14862" width="9" style="9" customWidth="1"/>
    <col min="14863" max="14863" width="11.1328125" style="9" bestFit="1" customWidth="1"/>
    <col min="14864" max="15104" width="9.06640625" style="9"/>
    <col min="15105" max="15105" width="9.3984375" style="9" bestFit="1" customWidth="1"/>
    <col min="15106" max="15106" width="10" style="9" bestFit="1" customWidth="1"/>
    <col min="15107" max="15107" width="9.06640625" style="9"/>
    <col min="15108" max="15108" width="11.73046875" style="9" bestFit="1" customWidth="1"/>
    <col min="15109" max="15109" width="9.59765625" style="9" customWidth="1"/>
    <col min="15110" max="15110" width="11.1328125" style="9" bestFit="1" customWidth="1"/>
    <col min="15111" max="15111" width="8.1328125" style="9" bestFit="1" customWidth="1"/>
    <col min="15112" max="15112" width="8" style="9" customWidth="1"/>
    <col min="15113" max="15113" width="11.1328125" style="9" bestFit="1" customWidth="1"/>
    <col min="15114" max="15114" width="9.265625" style="9" bestFit="1" customWidth="1"/>
    <col min="15115" max="15115" width="7.265625" style="9" customWidth="1"/>
    <col min="15116" max="15116" width="11.1328125" style="9" bestFit="1" customWidth="1"/>
    <col min="15117" max="15117" width="8.73046875" style="9" customWidth="1"/>
    <col min="15118" max="15118" width="9" style="9" customWidth="1"/>
    <col min="15119" max="15119" width="11.1328125" style="9" bestFit="1" customWidth="1"/>
    <col min="15120" max="15360" width="9.06640625" style="9"/>
    <col min="15361" max="15361" width="9.3984375" style="9" bestFit="1" customWidth="1"/>
    <col min="15362" max="15362" width="10" style="9" bestFit="1" customWidth="1"/>
    <col min="15363" max="15363" width="9.06640625" style="9"/>
    <col min="15364" max="15364" width="11.73046875" style="9" bestFit="1" customWidth="1"/>
    <col min="15365" max="15365" width="9.59765625" style="9" customWidth="1"/>
    <col min="15366" max="15366" width="11.1328125" style="9" bestFit="1" customWidth="1"/>
    <col min="15367" max="15367" width="8.1328125" style="9" bestFit="1" customWidth="1"/>
    <col min="15368" max="15368" width="8" style="9" customWidth="1"/>
    <col min="15369" max="15369" width="11.1328125" style="9" bestFit="1" customWidth="1"/>
    <col min="15370" max="15370" width="9.265625" style="9" bestFit="1" customWidth="1"/>
    <col min="15371" max="15371" width="7.265625" style="9" customWidth="1"/>
    <col min="15372" max="15372" width="11.1328125" style="9" bestFit="1" customWidth="1"/>
    <col min="15373" max="15373" width="8.73046875" style="9" customWidth="1"/>
    <col min="15374" max="15374" width="9" style="9" customWidth="1"/>
    <col min="15375" max="15375" width="11.1328125" style="9" bestFit="1" customWidth="1"/>
    <col min="15376" max="15616" width="9.06640625" style="9"/>
    <col min="15617" max="15617" width="9.3984375" style="9" bestFit="1" customWidth="1"/>
    <col min="15618" max="15618" width="10" style="9" bestFit="1" customWidth="1"/>
    <col min="15619" max="15619" width="9.06640625" style="9"/>
    <col min="15620" max="15620" width="11.73046875" style="9" bestFit="1" customWidth="1"/>
    <col min="15621" max="15621" width="9.59765625" style="9" customWidth="1"/>
    <col min="15622" max="15622" width="11.1328125" style="9" bestFit="1" customWidth="1"/>
    <col min="15623" max="15623" width="8.1328125" style="9" bestFit="1" customWidth="1"/>
    <col min="15624" max="15624" width="8" style="9" customWidth="1"/>
    <col min="15625" max="15625" width="11.1328125" style="9" bestFit="1" customWidth="1"/>
    <col min="15626" max="15626" width="9.265625" style="9" bestFit="1" customWidth="1"/>
    <col min="15627" max="15627" width="7.265625" style="9" customWidth="1"/>
    <col min="15628" max="15628" width="11.1328125" style="9" bestFit="1" customWidth="1"/>
    <col min="15629" max="15629" width="8.73046875" style="9" customWidth="1"/>
    <col min="15630" max="15630" width="9" style="9" customWidth="1"/>
    <col min="15631" max="15631" width="11.1328125" style="9" bestFit="1" customWidth="1"/>
    <col min="15632" max="15872" width="9.06640625" style="9"/>
    <col min="15873" max="15873" width="9.3984375" style="9" bestFit="1" customWidth="1"/>
    <col min="15874" max="15874" width="10" style="9" bestFit="1" customWidth="1"/>
    <col min="15875" max="15875" width="9.06640625" style="9"/>
    <col min="15876" max="15876" width="11.73046875" style="9" bestFit="1" customWidth="1"/>
    <col min="15877" max="15877" width="9.59765625" style="9" customWidth="1"/>
    <col min="15878" max="15878" width="11.1328125" style="9" bestFit="1" customWidth="1"/>
    <col min="15879" max="15879" width="8.1328125" style="9" bestFit="1" customWidth="1"/>
    <col min="15880" max="15880" width="8" style="9" customWidth="1"/>
    <col min="15881" max="15881" width="11.1328125" style="9" bestFit="1" customWidth="1"/>
    <col min="15882" max="15882" width="9.265625" style="9" bestFit="1" customWidth="1"/>
    <col min="15883" max="15883" width="7.265625" style="9" customWidth="1"/>
    <col min="15884" max="15884" width="11.1328125" style="9" bestFit="1" customWidth="1"/>
    <col min="15885" max="15885" width="8.73046875" style="9" customWidth="1"/>
    <col min="15886" max="15886" width="9" style="9" customWidth="1"/>
    <col min="15887" max="15887" width="11.1328125" style="9" bestFit="1" customWidth="1"/>
    <col min="15888" max="16128" width="9.06640625" style="9"/>
    <col min="16129" max="16129" width="9.3984375" style="9" bestFit="1" customWidth="1"/>
    <col min="16130" max="16130" width="10" style="9" bestFit="1" customWidth="1"/>
    <col min="16131" max="16131" width="9.06640625" style="9"/>
    <col min="16132" max="16132" width="11.73046875" style="9" bestFit="1" customWidth="1"/>
    <col min="16133" max="16133" width="9.59765625" style="9" customWidth="1"/>
    <col min="16134" max="16134" width="11.1328125" style="9" bestFit="1" customWidth="1"/>
    <col min="16135" max="16135" width="8.1328125" style="9" bestFit="1" customWidth="1"/>
    <col min="16136" max="16136" width="8" style="9" customWidth="1"/>
    <col min="16137" max="16137" width="11.1328125" style="9" bestFit="1" customWidth="1"/>
    <col min="16138" max="16138" width="9.265625" style="9" bestFit="1" customWidth="1"/>
    <col min="16139" max="16139" width="7.265625" style="9" customWidth="1"/>
    <col min="16140" max="16140" width="11.1328125" style="9" bestFit="1" customWidth="1"/>
    <col min="16141" max="16141" width="8.73046875" style="9" customWidth="1"/>
    <col min="16142" max="16142" width="9" style="9" customWidth="1"/>
    <col min="16143" max="16143" width="11.1328125" style="9" bestFit="1" customWidth="1"/>
    <col min="16144" max="16384" width="9.06640625" style="9"/>
  </cols>
  <sheetData>
    <row r="1" spans="1:15">
      <c r="A1" s="32" t="s">
        <v>54</v>
      </c>
      <c r="B1" s="32"/>
      <c r="C1" s="32"/>
      <c r="D1" s="33" t="s">
        <v>55</v>
      </c>
      <c r="E1" s="33"/>
      <c r="F1" s="34"/>
      <c r="G1" s="74" t="s">
        <v>56</v>
      </c>
      <c r="H1" s="74"/>
      <c r="I1" s="74"/>
      <c r="J1" s="75" t="s">
        <v>57</v>
      </c>
      <c r="K1" s="75"/>
      <c r="L1" s="75"/>
      <c r="M1" s="35" t="s">
        <v>58</v>
      </c>
      <c r="N1" s="35"/>
      <c r="O1" s="35"/>
    </row>
    <row r="2" spans="1:15">
      <c r="A2" s="11" t="s">
        <v>165</v>
      </c>
      <c r="B2" s="76">
        <v>1.0000000000000001E-5</v>
      </c>
      <c r="C2" s="11" t="s">
        <v>332</v>
      </c>
      <c r="D2" s="11" t="s">
        <v>166</v>
      </c>
      <c r="E2" s="77">
        <v>5</v>
      </c>
      <c r="F2" s="78" t="s">
        <v>59</v>
      </c>
      <c r="G2" s="11" t="s">
        <v>167</v>
      </c>
      <c r="H2" s="79">
        <v>2.5</v>
      </c>
      <c r="I2" s="11" t="s">
        <v>60</v>
      </c>
      <c r="J2" s="11" t="s">
        <v>168</v>
      </c>
      <c r="K2" s="79">
        <v>2.5</v>
      </c>
      <c r="L2" s="11" t="s">
        <v>60</v>
      </c>
      <c r="M2" s="11" t="s">
        <v>169</v>
      </c>
      <c r="N2" s="79">
        <v>2.5</v>
      </c>
      <c r="O2" s="11" t="s">
        <v>60</v>
      </c>
    </row>
    <row r="3" spans="1:15">
      <c r="A3" s="5" t="s">
        <v>170</v>
      </c>
      <c r="B3" s="79">
        <v>0.25</v>
      </c>
      <c r="C3" s="11" t="s">
        <v>363</v>
      </c>
      <c r="D3" s="11" t="s">
        <v>171</v>
      </c>
      <c r="E3" s="77">
        <v>15</v>
      </c>
      <c r="F3" s="78" t="s">
        <v>59</v>
      </c>
      <c r="G3" s="78" t="s">
        <v>172</v>
      </c>
      <c r="H3" s="77">
        <v>20</v>
      </c>
      <c r="I3" s="78" t="s">
        <v>59</v>
      </c>
      <c r="J3" s="78" t="s">
        <v>173</v>
      </c>
      <c r="K3" s="77">
        <v>20</v>
      </c>
      <c r="L3" s="78" t="s">
        <v>59</v>
      </c>
      <c r="M3" s="78" t="s">
        <v>174</v>
      </c>
      <c r="N3" s="77">
        <v>20</v>
      </c>
      <c r="O3" s="78" t="s">
        <v>59</v>
      </c>
    </row>
    <row r="4" spans="1:15">
      <c r="A4" s="6" t="s">
        <v>179</v>
      </c>
      <c r="B4" s="79">
        <v>2</v>
      </c>
      <c r="C4" s="11" t="s">
        <v>350</v>
      </c>
      <c r="D4" s="11" t="s">
        <v>175</v>
      </c>
      <c r="E4" s="80">
        <f>SUM(E2:E3)</f>
        <v>20</v>
      </c>
      <c r="F4" s="78" t="s">
        <v>59</v>
      </c>
      <c r="G4" s="78" t="s">
        <v>176</v>
      </c>
      <c r="H4" s="77">
        <v>55</v>
      </c>
      <c r="I4" s="78" t="s">
        <v>61</v>
      </c>
      <c r="J4" s="78" t="s">
        <v>177</v>
      </c>
      <c r="K4" s="77">
        <v>55</v>
      </c>
      <c r="L4" s="78" t="s">
        <v>61</v>
      </c>
      <c r="M4" s="78" t="s">
        <v>178</v>
      </c>
      <c r="N4" s="77">
        <v>55</v>
      </c>
      <c r="O4" s="78" t="s">
        <v>61</v>
      </c>
    </row>
    <row r="5" spans="1:15">
      <c r="A5" s="6" t="s">
        <v>184</v>
      </c>
      <c r="B5" s="79">
        <v>2</v>
      </c>
      <c r="C5" s="11" t="s">
        <v>350</v>
      </c>
      <c r="D5" s="81" t="s">
        <v>180</v>
      </c>
      <c r="E5" s="77">
        <v>55</v>
      </c>
      <c r="F5" s="78" t="s">
        <v>62</v>
      </c>
      <c r="G5" s="78" t="s">
        <v>181</v>
      </c>
      <c r="H5" s="77">
        <v>5</v>
      </c>
      <c r="I5" s="78" t="s">
        <v>63</v>
      </c>
      <c r="J5" s="78" t="s">
        <v>182</v>
      </c>
      <c r="K5" s="77">
        <v>5</v>
      </c>
      <c r="L5" s="78" t="s">
        <v>63</v>
      </c>
      <c r="M5" s="78" t="s">
        <v>183</v>
      </c>
      <c r="N5" s="77">
        <v>5</v>
      </c>
      <c r="O5" s="78" t="s">
        <v>63</v>
      </c>
    </row>
    <row r="6" spans="1:15">
      <c r="A6" s="6" t="s">
        <v>189</v>
      </c>
      <c r="B6" s="79">
        <v>0.7</v>
      </c>
      <c r="C6" s="11" t="s">
        <v>350</v>
      </c>
      <c r="D6" s="81" t="s">
        <v>185</v>
      </c>
      <c r="E6" s="77">
        <v>55</v>
      </c>
      <c r="F6" s="78" t="s">
        <v>62</v>
      </c>
      <c r="G6" s="11" t="s">
        <v>186</v>
      </c>
      <c r="H6" s="79">
        <v>5</v>
      </c>
      <c r="I6" s="11" t="s">
        <v>60</v>
      </c>
      <c r="J6" s="11" t="s">
        <v>187</v>
      </c>
      <c r="K6" s="79">
        <v>5</v>
      </c>
      <c r="L6" s="11" t="s">
        <v>60</v>
      </c>
      <c r="M6" s="11" t="s">
        <v>188</v>
      </c>
      <c r="N6" s="79">
        <v>5</v>
      </c>
      <c r="O6" s="11" t="s">
        <v>60</v>
      </c>
    </row>
    <row r="7" spans="1:15">
      <c r="A7" s="6" t="s">
        <v>194</v>
      </c>
      <c r="B7" s="79">
        <v>0.7</v>
      </c>
      <c r="C7" s="11" t="s">
        <v>350</v>
      </c>
      <c r="D7" s="82" t="s">
        <v>190</v>
      </c>
      <c r="E7" s="77">
        <v>55</v>
      </c>
      <c r="F7" s="78" t="s">
        <v>62</v>
      </c>
      <c r="G7" s="11" t="s">
        <v>191</v>
      </c>
      <c r="H7" s="79">
        <v>55</v>
      </c>
      <c r="I7" s="11" t="s">
        <v>64</v>
      </c>
      <c r="J7" s="11" t="s">
        <v>192</v>
      </c>
      <c r="K7" s="79">
        <v>55</v>
      </c>
      <c r="L7" s="11" t="s">
        <v>64</v>
      </c>
      <c r="M7" s="11" t="s">
        <v>193</v>
      </c>
      <c r="N7" s="79">
        <v>55</v>
      </c>
      <c r="O7" s="11" t="s">
        <v>64</v>
      </c>
    </row>
    <row r="8" spans="1:15">
      <c r="A8" s="6" t="s">
        <v>199</v>
      </c>
      <c r="B8" s="79">
        <v>2</v>
      </c>
      <c r="C8" s="11" t="s">
        <v>350</v>
      </c>
      <c r="D8" s="11" t="s">
        <v>195</v>
      </c>
      <c r="E8" s="79">
        <v>5</v>
      </c>
      <c r="F8" s="11" t="s">
        <v>65</v>
      </c>
      <c r="G8" s="11" t="s">
        <v>196</v>
      </c>
      <c r="H8" s="79">
        <v>5</v>
      </c>
      <c r="I8" s="11" t="s">
        <v>65</v>
      </c>
      <c r="J8" s="11" t="s">
        <v>197</v>
      </c>
      <c r="K8" s="79">
        <v>5</v>
      </c>
      <c r="L8" s="11" t="s">
        <v>65</v>
      </c>
      <c r="M8" s="11" t="s">
        <v>198</v>
      </c>
      <c r="N8" s="79">
        <v>5</v>
      </c>
      <c r="O8" s="11" t="s">
        <v>65</v>
      </c>
    </row>
    <row r="9" spans="1:15">
      <c r="A9" s="6" t="s">
        <v>204</v>
      </c>
      <c r="B9" s="79">
        <v>0.4</v>
      </c>
      <c r="C9" s="11" t="s">
        <v>350</v>
      </c>
      <c r="D9" s="11" t="s">
        <v>200</v>
      </c>
      <c r="E9" s="79">
        <v>5</v>
      </c>
      <c r="F9" s="11" t="s">
        <v>65</v>
      </c>
      <c r="G9" s="11" t="s">
        <v>201</v>
      </c>
      <c r="H9" s="7">
        <f>s_ED_w</f>
        <v>20</v>
      </c>
      <c r="I9" s="11" t="s">
        <v>59</v>
      </c>
      <c r="J9" s="11" t="s">
        <v>202</v>
      </c>
      <c r="K9" s="7">
        <f>s_ED_ow</f>
        <v>20</v>
      </c>
      <c r="L9" s="11" t="s">
        <v>59</v>
      </c>
      <c r="M9" s="11" t="s">
        <v>203</v>
      </c>
      <c r="N9" s="7">
        <f>s_ED_iw</f>
        <v>20</v>
      </c>
      <c r="O9" s="11" t="s">
        <v>59</v>
      </c>
    </row>
    <row r="10" spans="1:15">
      <c r="A10" s="6" t="s">
        <v>206</v>
      </c>
      <c r="B10" s="76">
        <v>667000000</v>
      </c>
      <c r="C10" s="11" t="s">
        <v>364</v>
      </c>
      <c r="D10" s="11" t="s">
        <v>205</v>
      </c>
      <c r="E10" s="77">
        <v>5</v>
      </c>
      <c r="F10" s="78" t="s">
        <v>66</v>
      </c>
      <c r="G10" s="11" t="s">
        <v>295</v>
      </c>
      <c r="H10" s="7">
        <f>(s_FTSS_h*s_ET_w*s_SE*s_SA_w*s_FQ_w)</f>
        <v>673.74999999999989</v>
      </c>
      <c r="I10" s="11" t="s">
        <v>365</v>
      </c>
      <c r="J10" s="11" t="s">
        <v>296</v>
      </c>
      <c r="K10" s="7">
        <f>(s_FTSS_h*s_ET_ow*s_SE*s_SA_ow*s_FQ_ow)</f>
        <v>673.74999999999989</v>
      </c>
      <c r="L10" s="11" t="s">
        <v>365</v>
      </c>
      <c r="M10" s="11" t="s">
        <v>297</v>
      </c>
      <c r="N10" s="7">
        <f>(s_FTSS_h*s_ET_iw*s_SE*s_SA_iw*s_FQ_iw)</f>
        <v>673.74999999999989</v>
      </c>
      <c r="O10" s="11" t="s">
        <v>365</v>
      </c>
    </row>
    <row r="11" spans="1:15">
      <c r="D11" s="11" t="s">
        <v>207</v>
      </c>
      <c r="E11" s="77">
        <v>10</v>
      </c>
      <c r="F11" s="78" t="s">
        <v>66</v>
      </c>
      <c r="G11" s="11" t="s">
        <v>282</v>
      </c>
      <c r="H11" s="10">
        <f>(1-EXP(-s_k*s_t_com))/(s_k*s_t_com)</f>
        <v>0.1986524106001829</v>
      </c>
      <c r="J11" s="11" t="s">
        <v>283</v>
      </c>
      <c r="K11" s="10">
        <f>(1-EXP(-s_k*s_t_out))/(s_k*s_t_out)</f>
        <v>0.1986524106001829</v>
      </c>
      <c r="M11" s="11" t="s">
        <v>284</v>
      </c>
      <c r="N11" s="10">
        <f>(1-EXP(-s_k*s_t_ind))/(s_k*s_t_ind)</f>
        <v>0.1986524106001829</v>
      </c>
    </row>
    <row r="12" spans="1:15">
      <c r="D12" s="81" t="s">
        <v>208</v>
      </c>
      <c r="E12" s="79">
        <v>5</v>
      </c>
      <c r="F12" s="11" t="s">
        <v>67</v>
      </c>
    </row>
    <row r="13" spans="1:15">
      <c r="D13" s="81" t="s">
        <v>209</v>
      </c>
      <c r="E13" s="79">
        <v>5</v>
      </c>
      <c r="F13" s="11" t="s">
        <v>67</v>
      </c>
    </row>
    <row r="14" spans="1:15">
      <c r="D14" s="11" t="s">
        <v>210</v>
      </c>
      <c r="E14" s="79">
        <v>5</v>
      </c>
      <c r="F14" s="11" t="s">
        <v>67</v>
      </c>
    </row>
    <row r="15" spans="1:15">
      <c r="D15" s="11" t="s">
        <v>211</v>
      </c>
      <c r="E15" s="79">
        <v>10</v>
      </c>
      <c r="F15" s="11" t="s">
        <v>67</v>
      </c>
    </row>
    <row r="16" spans="1:15">
      <c r="D16" s="11" t="s">
        <v>212</v>
      </c>
      <c r="E16" s="79">
        <v>55</v>
      </c>
      <c r="F16" s="11" t="s">
        <v>64</v>
      </c>
    </row>
    <row r="17" spans="4:6">
      <c r="D17" s="11" t="s">
        <v>213</v>
      </c>
      <c r="E17" s="79">
        <v>55</v>
      </c>
      <c r="F17" s="11" t="s">
        <v>64</v>
      </c>
    </row>
    <row r="18" spans="4:6">
      <c r="D18" s="11" t="s">
        <v>214</v>
      </c>
      <c r="E18" s="7">
        <f>s_ED_res</f>
        <v>20</v>
      </c>
      <c r="F18" s="11" t="s">
        <v>59</v>
      </c>
    </row>
    <row r="19" spans="4:6">
      <c r="D19" s="11" t="s">
        <v>215</v>
      </c>
      <c r="E19" s="7">
        <f>((s_FTSS_h*s_ET_res_c_h*s_EF_res_c*s_SE*s_ED_res_c*s_SA_res_c*s_FQ_res_c)+(s_FTSS_h*s_ET_res_a_h*s_EF_res_a*s_SE*s_ED_res_a*s_SA_res_a*s_FQ_res_a))</f>
        <v>741125</v>
      </c>
      <c r="F19" s="11" t="s">
        <v>64</v>
      </c>
    </row>
    <row r="20" spans="4:6">
      <c r="D20" s="11" t="s">
        <v>216</v>
      </c>
      <c r="E20" s="7">
        <f>((s_IRA_res_c*s_EF_res_c*s_ED_res_c)+(s_IRA_res_a*s_EF_res_a*s_ED_res_a))</f>
        <v>9625</v>
      </c>
      <c r="F20" s="11" t="s">
        <v>366</v>
      </c>
    </row>
    <row r="21" spans="4:6">
      <c r="D21" s="11" t="s">
        <v>281</v>
      </c>
      <c r="E21" s="10">
        <f>(1-EXP(-s_k*s_t_res))/(s_k*s_t_res)</f>
        <v>0.1986524106001829</v>
      </c>
    </row>
  </sheetData>
  <sheetProtection algorithmName="SHA-512" hashValue="7pyQzQmKd8k3u6f6czg5ZkqCpd4J8X1Wyek9JVrURHu4PdbtowNmwvzisoRVv4T7KC8pJVl6MpuRg8PiqO8Qlw==" saltValue="KjdzBWBOh7dAPfX2tcI/cw==" spinCount="100000" sheet="1" objects="1" scenarios="1" formatColumns="0"/>
  <mergeCells count="5">
    <mergeCell ref="A1:C1"/>
    <mergeCell ref="D1:F1"/>
    <mergeCell ref="G1:I1"/>
    <mergeCell ref="J1:L1"/>
    <mergeCell ref="M1:O1"/>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499984740745262"/>
  </sheetPr>
  <dimension ref="A1:R76"/>
  <sheetViews>
    <sheetView zoomScaleNormal="100" workbookViewId="0">
      <pane xSplit="2" ySplit="1" topLeftCell="C2" activePane="bottomRight" state="frozen"/>
      <selection activeCell="A1389" sqref="A1389:XFD1389"/>
      <selection pane="topRight" activeCell="A1389" sqref="A1389:XFD1389"/>
      <selection pane="bottomLeft" activeCell="A1389" sqref="A1389:XFD1389"/>
      <selection pane="bottomRight" activeCell="C2" sqref="C2"/>
    </sheetView>
  </sheetViews>
  <sheetFormatPr defaultRowHeight="14.25"/>
  <cols>
    <col min="1" max="1" width="14.53125" style="1" bestFit="1" customWidth="1"/>
    <col min="2" max="2" width="11.73046875" style="1" bestFit="1" customWidth="1"/>
    <col min="3" max="3" width="12.9296875" style="9" bestFit="1" customWidth="1"/>
    <col min="4" max="4" width="15.53125" style="9" bestFit="1" customWidth="1"/>
    <col min="5" max="5" width="15.3984375" style="9" bestFit="1" customWidth="1"/>
    <col min="6" max="6" width="13" style="9" bestFit="1" customWidth="1"/>
    <col min="7" max="7" width="14.265625" style="9" bestFit="1" customWidth="1"/>
    <col min="8" max="8" width="14.3984375" style="9" bestFit="1" customWidth="1"/>
    <col min="9" max="9" width="10.9296875" style="9" bestFit="1" customWidth="1"/>
    <col min="10" max="11" width="12.6640625" style="9" bestFit="1" customWidth="1"/>
    <col min="12" max="12" width="13.6640625" style="9" bestFit="1" customWidth="1"/>
    <col min="13" max="13" width="11.265625" style="9" bestFit="1" customWidth="1"/>
    <col min="14" max="14" width="10.9296875" style="9" bestFit="1" customWidth="1"/>
    <col min="15" max="16" width="12.6640625" style="9" bestFit="1" customWidth="1"/>
    <col min="17" max="17" width="13.6640625" style="9" bestFit="1" customWidth="1"/>
    <col min="18" max="18" width="11.265625" style="9" bestFit="1" customWidth="1"/>
    <col min="19" max="255" width="9.06640625" style="9"/>
    <col min="256" max="256" width="15.3984375" style="9" bestFit="1" customWidth="1"/>
    <col min="257" max="257" width="11.1328125" style="9" bestFit="1" customWidth="1"/>
    <col min="258" max="258" width="14.59765625" style="9" bestFit="1" customWidth="1"/>
    <col min="259" max="259" width="17.3984375" style="9" bestFit="1" customWidth="1"/>
    <col min="260" max="260" width="17.59765625" style="9" bestFit="1" customWidth="1"/>
    <col min="261" max="261" width="14.73046875" style="9" bestFit="1" customWidth="1"/>
    <col min="262" max="262" width="14.3984375" style="9" bestFit="1" customWidth="1"/>
    <col min="263" max="263" width="12.1328125" style="9" bestFit="1" customWidth="1"/>
    <col min="264" max="264" width="12.3984375" style="9" bestFit="1" customWidth="1"/>
    <col min="265" max="266" width="13.86328125" style="9" bestFit="1" customWidth="1"/>
    <col min="267" max="267" width="14.86328125" style="9" bestFit="1" customWidth="1"/>
    <col min="268" max="268" width="12.1328125" style="9" bestFit="1" customWidth="1"/>
    <col min="269" max="269" width="12.3984375" style="9" bestFit="1" customWidth="1"/>
    <col min="270" max="271" width="13.86328125" style="9" bestFit="1" customWidth="1"/>
    <col min="272" max="272" width="14.86328125" style="9" bestFit="1" customWidth="1"/>
    <col min="273" max="511" width="9.06640625" style="9"/>
    <col min="512" max="512" width="15.3984375" style="9" bestFit="1" customWidth="1"/>
    <col min="513" max="513" width="11.1328125" style="9" bestFit="1" customWidth="1"/>
    <col min="514" max="514" width="14.59765625" style="9" bestFit="1" customWidth="1"/>
    <col min="515" max="515" width="17.3984375" style="9" bestFit="1" customWidth="1"/>
    <col min="516" max="516" width="17.59765625" style="9" bestFit="1" customWidth="1"/>
    <col min="517" max="517" width="14.73046875" style="9" bestFit="1" customWidth="1"/>
    <col min="518" max="518" width="14.3984375" style="9" bestFit="1" customWidth="1"/>
    <col min="519" max="519" width="12.1328125" style="9" bestFit="1" customWidth="1"/>
    <col min="520" max="520" width="12.3984375" style="9" bestFit="1" customWidth="1"/>
    <col min="521" max="522" width="13.86328125" style="9" bestFit="1" customWidth="1"/>
    <col min="523" max="523" width="14.86328125" style="9" bestFit="1" customWidth="1"/>
    <col min="524" max="524" width="12.1328125" style="9" bestFit="1" customWidth="1"/>
    <col min="525" max="525" width="12.3984375" style="9" bestFit="1" customWidth="1"/>
    <col min="526" max="527" width="13.86328125" style="9" bestFit="1" customWidth="1"/>
    <col min="528" max="528" width="14.86328125" style="9" bestFit="1" customWidth="1"/>
    <col min="529" max="767" width="9.06640625" style="9"/>
    <col min="768" max="768" width="15.3984375" style="9" bestFit="1" customWidth="1"/>
    <col min="769" max="769" width="11.1328125" style="9" bestFit="1" customWidth="1"/>
    <col min="770" max="770" width="14.59765625" style="9" bestFit="1" customWidth="1"/>
    <col min="771" max="771" width="17.3984375" style="9" bestFit="1" customWidth="1"/>
    <col min="772" max="772" width="17.59765625" style="9" bestFit="1" customWidth="1"/>
    <col min="773" max="773" width="14.73046875" style="9" bestFit="1" customWidth="1"/>
    <col min="774" max="774" width="14.3984375" style="9" bestFit="1" customWidth="1"/>
    <col min="775" max="775" width="12.1328125" style="9" bestFit="1" customWidth="1"/>
    <col min="776" max="776" width="12.3984375" style="9" bestFit="1" customWidth="1"/>
    <col min="777" max="778" width="13.86328125" style="9" bestFit="1" customWidth="1"/>
    <col min="779" max="779" width="14.86328125" style="9" bestFit="1" customWidth="1"/>
    <col min="780" max="780" width="12.1328125" style="9" bestFit="1" customWidth="1"/>
    <col min="781" max="781" width="12.3984375" style="9" bestFit="1" customWidth="1"/>
    <col min="782" max="783" width="13.86328125" style="9" bestFit="1" customWidth="1"/>
    <col min="784" max="784" width="14.86328125" style="9" bestFit="1" customWidth="1"/>
    <col min="785" max="1023" width="9.06640625" style="9"/>
    <col min="1024" max="1024" width="15.3984375" style="9" bestFit="1" customWidth="1"/>
    <col min="1025" max="1025" width="11.1328125" style="9" bestFit="1" customWidth="1"/>
    <col min="1026" max="1026" width="14.59765625" style="9" bestFit="1" customWidth="1"/>
    <col min="1027" max="1027" width="17.3984375" style="9" bestFit="1" customWidth="1"/>
    <col min="1028" max="1028" width="17.59765625" style="9" bestFit="1" customWidth="1"/>
    <col min="1029" max="1029" width="14.73046875" style="9" bestFit="1" customWidth="1"/>
    <col min="1030" max="1030" width="14.3984375" style="9" bestFit="1" customWidth="1"/>
    <col min="1031" max="1031" width="12.1328125" style="9" bestFit="1" customWidth="1"/>
    <col min="1032" max="1032" width="12.3984375" style="9" bestFit="1" customWidth="1"/>
    <col min="1033" max="1034" width="13.86328125" style="9" bestFit="1" customWidth="1"/>
    <col min="1035" max="1035" width="14.86328125" style="9" bestFit="1" customWidth="1"/>
    <col min="1036" max="1036" width="12.1328125" style="9" bestFit="1" customWidth="1"/>
    <col min="1037" max="1037" width="12.3984375" style="9" bestFit="1" customWidth="1"/>
    <col min="1038" max="1039" width="13.86328125" style="9" bestFit="1" customWidth="1"/>
    <col min="1040" max="1040" width="14.86328125" style="9" bestFit="1" customWidth="1"/>
    <col min="1041" max="1279" width="9.06640625" style="9"/>
    <col min="1280" max="1280" width="15.3984375" style="9" bestFit="1" customWidth="1"/>
    <col min="1281" max="1281" width="11.1328125" style="9" bestFit="1" customWidth="1"/>
    <col min="1282" max="1282" width="14.59765625" style="9" bestFit="1" customWidth="1"/>
    <col min="1283" max="1283" width="17.3984375" style="9" bestFit="1" customWidth="1"/>
    <col min="1284" max="1284" width="17.59765625" style="9" bestFit="1" customWidth="1"/>
    <col min="1285" max="1285" width="14.73046875" style="9" bestFit="1" customWidth="1"/>
    <col min="1286" max="1286" width="14.3984375" style="9" bestFit="1" customWidth="1"/>
    <col min="1287" max="1287" width="12.1328125" style="9" bestFit="1" customWidth="1"/>
    <col min="1288" max="1288" width="12.3984375" style="9" bestFit="1" customWidth="1"/>
    <col min="1289" max="1290" width="13.86328125" style="9" bestFit="1" customWidth="1"/>
    <col min="1291" max="1291" width="14.86328125" style="9" bestFit="1" customWidth="1"/>
    <col min="1292" max="1292" width="12.1328125" style="9" bestFit="1" customWidth="1"/>
    <col min="1293" max="1293" width="12.3984375" style="9" bestFit="1" customWidth="1"/>
    <col min="1294" max="1295" width="13.86328125" style="9" bestFit="1" customWidth="1"/>
    <col min="1296" max="1296" width="14.86328125" style="9" bestFit="1" customWidth="1"/>
    <col min="1297" max="1535" width="9.06640625" style="9"/>
    <col min="1536" max="1536" width="15.3984375" style="9" bestFit="1" customWidth="1"/>
    <col min="1537" max="1537" width="11.1328125" style="9" bestFit="1" customWidth="1"/>
    <col min="1538" max="1538" width="14.59765625" style="9" bestFit="1" customWidth="1"/>
    <col min="1539" max="1539" width="17.3984375" style="9" bestFit="1" customWidth="1"/>
    <col min="1540" max="1540" width="17.59765625" style="9" bestFit="1" customWidth="1"/>
    <col min="1541" max="1541" width="14.73046875" style="9" bestFit="1" customWidth="1"/>
    <col min="1542" max="1542" width="14.3984375" style="9" bestFit="1" customWidth="1"/>
    <col min="1543" max="1543" width="12.1328125" style="9" bestFit="1" customWidth="1"/>
    <col min="1544" max="1544" width="12.3984375" style="9" bestFit="1" customWidth="1"/>
    <col min="1545" max="1546" width="13.86328125" style="9" bestFit="1" customWidth="1"/>
    <col min="1547" max="1547" width="14.86328125" style="9" bestFit="1" customWidth="1"/>
    <col min="1548" max="1548" width="12.1328125" style="9" bestFit="1" customWidth="1"/>
    <col min="1549" max="1549" width="12.3984375" style="9" bestFit="1" customWidth="1"/>
    <col min="1550" max="1551" width="13.86328125" style="9" bestFit="1" customWidth="1"/>
    <col min="1552" max="1552" width="14.86328125" style="9" bestFit="1" customWidth="1"/>
    <col min="1553" max="1791" width="9.06640625" style="9"/>
    <col min="1792" max="1792" width="15.3984375" style="9" bestFit="1" customWidth="1"/>
    <col min="1793" max="1793" width="11.1328125" style="9" bestFit="1" customWidth="1"/>
    <col min="1794" max="1794" width="14.59765625" style="9" bestFit="1" customWidth="1"/>
    <col min="1795" max="1795" width="17.3984375" style="9" bestFit="1" customWidth="1"/>
    <col min="1796" max="1796" width="17.59765625" style="9" bestFit="1" customWidth="1"/>
    <col min="1797" max="1797" width="14.73046875" style="9" bestFit="1" customWidth="1"/>
    <col min="1798" max="1798" width="14.3984375" style="9" bestFit="1" customWidth="1"/>
    <col min="1799" max="1799" width="12.1328125" style="9" bestFit="1" customWidth="1"/>
    <col min="1800" max="1800" width="12.3984375" style="9" bestFit="1" customWidth="1"/>
    <col min="1801" max="1802" width="13.86328125" style="9" bestFit="1" customWidth="1"/>
    <col min="1803" max="1803" width="14.86328125" style="9" bestFit="1" customWidth="1"/>
    <col min="1804" max="1804" width="12.1328125" style="9" bestFit="1" customWidth="1"/>
    <col min="1805" max="1805" width="12.3984375" style="9" bestFit="1" customWidth="1"/>
    <col min="1806" max="1807" width="13.86328125" style="9" bestFit="1" customWidth="1"/>
    <col min="1808" max="1808" width="14.86328125" style="9" bestFit="1" customWidth="1"/>
    <col min="1809" max="2047" width="9.06640625" style="9"/>
    <col min="2048" max="2048" width="15.3984375" style="9" bestFit="1" customWidth="1"/>
    <col min="2049" max="2049" width="11.1328125" style="9" bestFit="1" customWidth="1"/>
    <col min="2050" max="2050" width="14.59765625" style="9" bestFit="1" customWidth="1"/>
    <col min="2051" max="2051" width="17.3984375" style="9" bestFit="1" customWidth="1"/>
    <col min="2052" max="2052" width="17.59765625" style="9" bestFit="1" customWidth="1"/>
    <col min="2053" max="2053" width="14.73046875" style="9" bestFit="1" customWidth="1"/>
    <col min="2054" max="2054" width="14.3984375" style="9" bestFit="1" customWidth="1"/>
    <col min="2055" max="2055" width="12.1328125" style="9" bestFit="1" customWidth="1"/>
    <col min="2056" max="2056" width="12.3984375" style="9" bestFit="1" customWidth="1"/>
    <col min="2057" max="2058" width="13.86328125" style="9" bestFit="1" customWidth="1"/>
    <col min="2059" max="2059" width="14.86328125" style="9" bestFit="1" customWidth="1"/>
    <col min="2060" max="2060" width="12.1328125" style="9" bestFit="1" customWidth="1"/>
    <col min="2061" max="2061" width="12.3984375" style="9" bestFit="1" customWidth="1"/>
    <col min="2062" max="2063" width="13.86328125" style="9" bestFit="1" customWidth="1"/>
    <col min="2064" max="2064" width="14.86328125" style="9" bestFit="1" customWidth="1"/>
    <col min="2065" max="2303" width="9.06640625" style="9"/>
    <col min="2304" max="2304" width="15.3984375" style="9" bestFit="1" customWidth="1"/>
    <col min="2305" max="2305" width="11.1328125" style="9" bestFit="1" customWidth="1"/>
    <col min="2306" max="2306" width="14.59765625" style="9" bestFit="1" customWidth="1"/>
    <col min="2307" max="2307" width="17.3984375" style="9" bestFit="1" customWidth="1"/>
    <col min="2308" max="2308" width="17.59765625" style="9" bestFit="1" customWidth="1"/>
    <col min="2309" max="2309" width="14.73046875" style="9" bestFit="1" customWidth="1"/>
    <col min="2310" max="2310" width="14.3984375" style="9" bestFit="1" customWidth="1"/>
    <col min="2311" max="2311" width="12.1328125" style="9" bestFit="1" customWidth="1"/>
    <col min="2312" max="2312" width="12.3984375" style="9" bestFit="1" customWidth="1"/>
    <col min="2313" max="2314" width="13.86328125" style="9" bestFit="1" customWidth="1"/>
    <col min="2315" max="2315" width="14.86328125" style="9" bestFit="1" customWidth="1"/>
    <col min="2316" max="2316" width="12.1328125" style="9" bestFit="1" customWidth="1"/>
    <col min="2317" max="2317" width="12.3984375" style="9" bestFit="1" customWidth="1"/>
    <col min="2318" max="2319" width="13.86328125" style="9" bestFit="1" customWidth="1"/>
    <col min="2320" max="2320" width="14.86328125" style="9" bestFit="1" customWidth="1"/>
    <col min="2321" max="2559" width="9.06640625" style="9"/>
    <col min="2560" max="2560" width="15.3984375" style="9" bestFit="1" customWidth="1"/>
    <col min="2561" max="2561" width="11.1328125" style="9" bestFit="1" customWidth="1"/>
    <col min="2562" max="2562" width="14.59765625" style="9" bestFit="1" customWidth="1"/>
    <col min="2563" max="2563" width="17.3984375" style="9" bestFit="1" customWidth="1"/>
    <col min="2564" max="2564" width="17.59765625" style="9" bestFit="1" customWidth="1"/>
    <col min="2565" max="2565" width="14.73046875" style="9" bestFit="1" customWidth="1"/>
    <col min="2566" max="2566" width="14.3984375" style="9" bestFit="1" customWidth="1"/>
    <col min="2567" max="2567" width="12.1328125" style="9" bestFit="1" customWidth="1"/>
    <col min="2568" max="2568" width="12.3984375" style="9" bestFit="1" customWidth="1"/>
    <col min="2569" max="2570" width="13.86328125" style="9" bestFit="1" customWidth="1"/>
    <col min="2571" max="2571" width="14.86328125" style="9" bestFit="1" customWidth="1"/>
    <col min="2572" max="2572" width="12.1328125" style="9" bestFit="1" customWidth="1"/>
    <col min="2573" max="2573" width="12.3984375" style="9" bestFit="1" customWidth="1"/>
    <col min="2574" max="2575" width="13.86328125" style="9" bestFit="1" customWidth="1"/>
    <col min="2576" max="2576" width="14.86328125" style="9" bestFit="1" customWidth="1"/>
    <col min="2577" max="2815" width="9.06640625" style="9"/>
    <col min="2816" max="2816" width="15.3984375" style="9" bestFit="1" customWidth="1"/>
    <col min="2817" max="2817" width="11.1328125" style="9" bestFit="1" customWidth="1"/>
    <col min="2818" max="2818" width="14.59765625" style="9" bestFit="1" customWidth="1"/>
    <col min="2819" max="2819" width="17.3984375" style="9" bestFit="1" customWidth="1"/>
    <col min="2820" max="2820" width="17.59765625" style="9" bestFit="1" customWidth="1"/>
    <col min="2821" max="2821" width="14.73046875" style="9" bestFit="1" customWidth="1"/>
    <col min="2822" max="2822" width="14.3984375" style="9" bestFit="1" customWidth="1"/>
    <col min="2823" max="2823" width="12.1328125" style="9" bestFit="1" customWidth="1"/>
    <col min="2824" max="2824" width="12.3984375" style="9" bestFit="1" customWidth="1"/>
    <col min="2825" max="2826" width="13.86328125" style="9" bestFit="1" customWidth="1"/>
    <col min="2827" max="2827" width="14.86328125" style="9" bestFit="1" customWidth="1"/>
    <col min="2828" max="2828" width="12.1328125" style="9" bestFit="1" customWidth="1"/>
    <col min="2829" max="2829" width="12.3984375" style="9" bestFit="1" customWidth="1"/>
    <col min="2830" max="2831" width="13.86328125" style="9" bestFit="1" customWidth="1"/>
    <col min="2832" max="2832" width="14.86328125" style="9" bestFit="1" customWidth="1"/>
    <col min="2833" max="3071" width="9.06640625" style="9"/>
    <col min="3072" max="3072" width="15.3984375" style="9" bestFit="1" customWidth="1"/>
    <col min="3073" max="3073" width="11.1328125" style="9" bestFit="1" customWidth="1"/>
    <col min="3074" max="3074" width="14.59765625" style="9" bestFit="1" customWidth="1"/>
    <col min="3075" max="3075" width="17.3984375" style="9" bestFit="1" customWidth="1"/>
    <col min="3076" max="3076" width="17.59765625" style="9" bestFit="1" customWidth="1"/>
    <col min="3077" max="3077" width="14.73046875" style="9" bestFit="1" customWidth="1"/>
    <col min="3078" max="3078" width="14.3984375" style="9" bestFit="1" customWidth="1"/>
    <col min="3079" max="3079" width="12.1328125" style="9" bestFit="1" customWidth="1"/>
    <col min="3080" max="3080" width="12.3984375" style="9" bestFit="1" customWidth="1"/>
    <col min="3081" max="3082" width="13.86328125" style="9" bestFit="1" customWidth="1"/>
    <col min="3083" max="3083" width="14.86328125" style="9" bestFit="1" customWidth="1"/>
    <col min="3084" max="3084" width="12.1328125" style="9" bestFit="1" customWidth="1"/>
    <col min="3085" max="3085" width="12.3984375" style="9" bestFit="1" customWidth="1"/>
    <col min="3086" max="3087" width="13.86328125" style="9" bestFit="1" customWidth="1"/>
    <col min="3088" max="3088" width="14.86328125" style="9" bestFit="1" customWidth="1"/>
    <col min="3089" max="3327" width="9.06640625" style="9"/>
    <col min="3328" max="3328" width="15.3984375" style="9" bestFit="1" customWidth="1"/>
    <col min="3329" max="3329" width="11.1328125" style="9" bestFit="1" customWidth="1"/>
    <col min="3330" max="3330" width="14.59765625" style="9" bestFit="1" customWidth="1"/>
    <col min="3331" max="3331" width="17.3984375" style="9" bestFit="1" customWidth="1"/>
    <col min="3332" max="3332" width="17.59765625" style="9" bestFit="1" customWidth="1"/>
    <col min="3333" max="3333" width="14.73046875" style="9" bestFit="1" customWidth="1"/>
    <col min="3334" max="3334" width="14.3984375" style="9" bestFit="1" customWidth="1"/>
    <col min="3335" max="3335" width="12.1328125" style="9" bestFit="1" customWidth="1"/>
    <col min="3336" max="3336" width="12.3984375" style="9" bestFit="1" customWidth="1"/>
    <col min="3337" max="3338" width="13.86328125" style="9" bestFit="1" customWidth="1"/>
    <col min="3339" max="3339" width="14.86328125" style="9" bestFit="1" customWidth="1"/>
    <col min="3340" max="3340" width="12.1328125" style="9" bestFit="1" customWidth="1"/>
    <col min="3341" max="3341" width="12.3984375" style="9" bestFit="1" customWidth="1"/>
    <col min="3342" max="3343" width="13.86328125" style="9" bestFit="1" customWidth="1"/>
    <col min="3344" max="3344" width="14.86328125" style="9" bestFit="1" customWidth="1"/>
    <col min="3345" max="3583" width="9.06640625" style="9"/>
    <col min="3584" max="3584" width="15.3984375" style="9" bestFit="1" customWidth="1"/>
    <col min="3585" max="3585" width="11.1328125" style="9" bestFit="1" customWidth="1"/>
    <col min="3586" max="3586" width="14.59765625" style="9" bestFit="1" customWidth="1"/>
    <col min="3587" max="3587" width="17.3984375" style="9" bestFit="1" customWidth="1"/>
    <col min="3588" max="3588" width="17.59765625" style="9" bestFit="1" customWidth="1"/>
    <col min="3589" max="3589" width="14.73046875" style="9" bestFit="1" customWidth="1"/>
    <col min="3590" max="3590" width="14.3984375" style="9" bestFit="1" customWidth="1"/>
    <col min="3591" max="3591" width="12.1328125" style="9" bestFit="1" customWidth="1"/>
    <col min="3592" max="3592" width="12.3984375" style="9" bestFit="1" customWidth="1"/>
    <col min="3593" max="3594" width="13.86328125" style="9" bestFit="1" customWidth="1"/>
    <col min="3595" max="3595" width="14.86328125" style="9" bestFit="1" customWidth="1"/>
    <col min="3596" max="3596" width="12.1328125" style="9" bestFit="1" customWidth="1"/>
    <col min="3597" max="3597" width="12.3984375" style="9" bestFit="1" customWidth="1"/>
    <col min="3598" max="3599" width="13.86328125" style="9" bestFit="1" customWidth="1"/>
    <col min="3600" max="3600" width="14.86328125" style="9" bestFit="1" customWidth="1"/>
    <col min="3601" max="3839" width="9.06640625" style="9"/>
    <col min="3840" max="3840" width="15.3984375" style="9" bestFit="1" customWidth="1"/>
    <col min="3841" max="3841" width="11.1328125" style="9" bestFit="1" customWidth="1"/>
    <col min="3842" max="3842" width="14.59765625" style="9" bestFit="1" customWidth="1"/>
    <col min="3843" max="3843" width="17.3984375" style="9" bestFit="1" customWidth="1"/>
    <col min="3844" max="3844" width="17.59765625" style="9" bestFit="1" customWidth="1"/>
    <col min="3845" max="3845" width="14.73046875" style="9" bestFit="1" customWidth="1"/>
    <col min="3846" max="3846" width="14.3984375" style="9" bestFit="1" customWidth="1"/>
    <col min="3847" max="3847" width="12.1328125" style="9" bestFit="1" customWidth="1"/>
    <col min="3848" max="3848" width="12.3984375" style="9" bestFit="1" customWidth="1"/>
    <col min="3849" max="3850" width="13.86328125" style="9" bestFit="1" customWidth="1"/>
    <col min="3851" max="3851" width="14.86328125" style="9" bestFit="1" customWidth="1"/>
    <col min="3852" max="3852" width="12.1328125" style="9" bestFit="1" customWidth="1"/>
    <col min="3853" max="3853" width="12.3984375" style="9" bestFit="1" customWidth="1"/>
    <col min="3854" max="3855" width="13.86328125" style="9" bestFit="1" customWidth="1"/>
    <col min="3856" max="3856" width="14.86328125" style="9" bestFit="1" customWidth="1"/>
    <col min="3857" max="4095" width="9.06640625" style="9"/>
    <col min="4096" max="4096" width="15.3984375" style="9" bestFit="1" customWidth="1"/>
    <col min="4097" max="4097" width="11.1328125" style="9" bestFit="1" customWidth="1"/>
    <col min="4098" max="4098" width="14.59765625" style="9" bestFit="1" customWidth="1"/>
    <col min="4099" max="4099" width="17.3984375" style="9" bestFit="1" customWidth="1"/>
    <col min="4100" max="4100" width="17.59765625" style="9" bestFit="1" customWidth="1"/>
    <col min="4101" max="4101" width="14.73046875" style="9" bestFit="1" customWidth="1"/>
    <col min="4102" max="4102" width="14.3984375" style="9" bestFit="1" customWidth="1"/>
    <col min="4103" max="4103" width="12.1328125" style="9" bestFit="1" customWidth="1"/>
    <col min="4104" max="4104" width="12.3984375" style="9" bestFit="1" customWidth="1"/>
    <col min="4105" max="4106" width="13.86328125" style="9" bestFit="1" customWidth="1"/>
    <col min="4107" max="4107" width="14.86328125" style="9" bestFit="1" customWidth="1"/>
    <col min="4108" max="4108" width="12.1328125" style="9" bestFit="1" customWidth="1"/>
    <col min="4109" max="4109" width="12.3984375" style="9" bestFit="1" customWidth="1"/>
    <col min="4110" max="4111" width="13.86328125" style="9" bestFit="1" customWidth="1"/>
    <col min="4112" max="4112" width="14.86328125" style="9" bestFit="1" customWidth="1"/>
    <col min="4113" max="4351" width="9.06640625" style="9"/>
    <col min="4352" max="4352" width="15.3984375" style="9" bestFit="1" customWidth="1"/>
    <col min="4353" max="4353" width="11.1328125" style="9" bestFit="1" customWidth="1"/>
    <col min="4354" max="4354" width="14.59765625" style="9" bestFit="1" customWidth="1"/>
    <col min="4355" max="4355" width="17.3984375" style="9" bestFit="1" customWidth="1"/>
    <col min="4356" max="4356" width="17.59765625" style="9" bestFit="1" customWidth="1"/>
    <col min="4357" max="4357" width="14.73046875" style="9" bestFit="1" customWidth="1"/>
    <col min="4358" max="4358" width="14.3984375" style="9" bestFit="1" customWidth="1"/>
    <col min="4359" max="4359" width="12.1328125" style="9" bestFit="1" customWidth="1"/>
    <col min="4360" max="4360" width="12.3984375" style="9" bestFit="1" customWidth="1"/>
    <col min="4361" max="4362" width="13.86328125" style="9" bestFit="1" customWidth="1"/>
    <col min="4363" max="4363" width="14.86328125" style="9" bestFit="1" customWidth="1"/>
    <col min="4364" max="4364" width="12.1328125" style="9" bestFit="1" customWidth="1"/>
    <col min="4365" max="4365" width="12.3984375" style="9" bestFit="1" customWidth="1"/>
    <col min="4366" max="4367" width="13.86328125" style="9" bestFit="1" customWidth="1"/>
    <col min="4368" max="4368" width="14.86328125" style="9" bestFit="1" customWidth="1"/>
    <col min="4369" max="4607" width="9.06640625" style="9"/>
    <col min="4608" max="4608" width="15.3984375" style="9" bestFit="1" customWidth="1"/>
    <col min="4609" max="4609" width="11.1328125" style="9" bestFit="1" customWidth="1"/>
    <col min="4610" max="4610" width="14.59765625" style="9" bestFit="1" customWidth="1"/>
    <col min="4611" max="4611" width="17.3984375" style="9" bestFit="1" customWidth="1"/>
    <col min="4612" max="4612" width="17.59765625" style="9" bestFit="1" customWidth="1"/>
    <col min="4613" max="4613" width="14.73046875" style="9" bestFit="1" customWidth="1"/>
    <col min="4614" max="4614" width="14.3984375" style="9" bestFit="1" customWidth="1"/>
    <col min="4615" max="4615" width="12.1328125" style="9" bestFit="1" customWidth="1"/>
    <col min="4616" max="4616" width="12.3984375" style="9" bestFit="1" customWidth="1"/>
    <col min="4617" max="4618" width="13.86328125" style="9" bestFit="1" customWidth="1"/>
    <col min="4619" max="4619" width="14.86328125" style="9" bestFit="1" customWidth="1"/>
    <col min="4620" max="4620" width="12.1328125" style="9" bestFit="1" customWidth="1"/>
    <col min="4621" max="4621" width="12.3984375" style="9" bestFit="1" customWidth="1"/>
    <col min="4622" max="4623" width="13.86328125" style="9" bestFit="1" customWidth="1"/>
    <col min="4624" max="4624" width="14.86328125" style="9" bestFit="1" customWidth="1"/>
    <col min="4625" max="4863" width="9.06640625" style="9"/>
    <col min="4864" max="4864" width="15.3984375" style="9" bestFit="1" customWidth="1"/>
    <col min="4865" max="4865" width="11.1328125" style="9" bestFit="1" customWidth="1"/>
    <col min="4866" max="4866" width="14.59765625" style="9" bestFit="1" customWidth="1"/>
    <col min="4867" max="4867" width="17.3984375" style="9" bestFit="1" customWidth="1"/>
    <col min="4868" max="4868" width="17.59765625" style="9" bestFit="1" customWidth="1"/>
    <col min="4869" max="4869" width="14.73046875" style="9" bestFit="1" customWidth="1"/>
    <col min="4870" max="4870" width="14.3984375" style="9" bestFit="1" customWidth="1"/>
    <col min="4871" max="4871" width="12.1328125" style="9" bestFit="1" customWidth="1"/>
    <col min="4872" max="4872" width="12.3984375" style="9" bestFit="1" customWidth="1"/>
    <col min="4873" max="4874" width="13.86328125" style="9" bestFit="1" customWidth="1"/>
    <col min="4875" max="4875" width="14.86328125" style="9" bestFit="1" customWidth="1"/>
    <col min="4876" max="4876" width="12.1328125" style="9" bestFit="1" customWidth="1"/>
    <col min="4877" max="4877" width="12.3984375" style="9" bestFit="1" customWidth="1"/>
    <col min="4878" max="4879" width="13.86328125" style="9" bestFit="1" customWidth="1"/>
    <col min="4880" max="4880" width="14.86328125" style="9" bestFit="1" customWidth="1"/>
    <col min="4881" max="5119" width="9.06640625" style="9"/>
    <col min="5120" max="5120" width="15.3984375" style="9" bestFit="1" customWidth="1"/>
    <col min="5121" max="5121" width="11.1328125" style="9" bestFit="1" customWidth="1"/>
    <col min="5122" max="5122" width="14.59765625" style="9" bestFit="1" customWidth="1"/>
    <col min="5123" max="5123" width="17.3984375" style="9" bestFit="1" customWidth="1"/>
    <col min="5124" max="5124" width="17.59765625" style="9" bestFit="1" customWidth="1"/>
    <col min="5125" max="5125" width="14.73046875" style="9" bestFit="1" customWidth="1"/>
    <col min="5126" max="5126" width="14.3984375" style="9" bestFit="1" customWidth="1"/>
    <col min="5127" max="5127" width="12.1328125" style="9" bestFit="1" customWidth="1"/>
    <col min="5128" max="5128" width="12.3984375" style="9" bestFit="1" customWidth="1"/>
    <col min="5129" max="5130" width="13.86328125" style="9" bestFit="1" customWidth="1"/>
    <col min="5131" max="5131" width="14.86328125" style="9" bestFit="1" customWidth="1"/>
    <col min="5132" max="5132" width="12.1328125" style="9" bestFit="1" customWidth="1"/>
    <col min="5133" max="5133" width="12.3984375" style="9" bestFit="1" customWidth="1"/>
    <col min="5134" max="5135" width="13.86328125" style="9" bestFit="1" customWidth="1"/>
    <col min="5136" max="5136" width="14.86328125" style="9" bestFit="1" customWidth="1"/>
    <col min="5137" max="5375" width="9.06640625" style="9"/>
    <col min="5376" max="5376" width="15.3984375" style="9" bestFit="1" customWidth="1"/>
    <col min="5377" max="5377" width="11.1328125" style="9" bestFit="1" customWidth="1"/>
    <col min="5378" max="5378" width="14.59765625" style="9" bestFit="1" customWidth="1"/>
    <col min="5379" max="5379" width="17.3984375" style="9" bestFit="1" customWidth="1"/>
    <col min="5380" max="5380" width="17.59765625" style="9" bestFit="1" customWidth="1"/>
    <col min="5381" max="5381" width="14.73046875" style="9" bestFit="1" customWidth="1"/>
    <col min="5382" max="5382" width="14.3984375" style="9" bestFit="1" customWidth="1"/>
    <col min="5383" max="5383" width="12.1328125" style="9" bestFit="1" customWidth="1"/>
    <col min="5384" max="5384" width="12.3984375" style="9" bestFit="1" customWidth="1"/>
    <col min="5385" max="5386" width="13.86328125" style="9" bestFit="1" customWidth="1"/>
    <col min="5387" max="5387" width="14.86328125" style="9" bestFit="1" customWidth="1"/>
    <col min="5388" max="5388" width="12.1328125" style="9" bestFit="1" customWidth="1"/>
    <col min="5389" max="5389" width="12.3984375" style="9" bestFit="1" customWidth="1"/>
    <col min="5390" max="5391" width="13.86328125" style="9" bestFit="1" customWidth="1"/>
    <col min="5392" max="5392" width="14.86328125" style="9" bestFit="1" customWidth="1"/>
    <col min="5393" max="5631" width="9.06640625" style="9"/>
    <col min="5632" max="5632" width="15.3984375" style="9" bestFit="1" customWidth="1"/>
    <col min="5633" max="5633" width="11.1328125" style="9" bestFit="1" customWidth="1"/>
    <col min="5634" max="5634" width="14.59765625" style="9" bestFit="1" customWidth="1"/>
    <col min="5635" max="5635" width="17.3984375" style="9" bestFit="1" customWidth="1"/>
    <col min="5636" max="5636" width="17.59765625" style="9" bestFit="1" customWidth="1"/>
    <col min="5637" max="5637" width="14.73046875" style="9" bestFit="1" customWidth="1"/>
    <col min="5638" max="5638" width="14.3984375" style="9" bestFit="1" customWidth="1"/>
    <col min="5639" max="5639" width="12.1328125" style="9" bestFit="1" customWidth="1"/>
    <col min="5640" max="5640" width="12.3984375" style="9" bestFit="1" customWidth="1"/>
    <col min="5641" max="5642" width="13.86328125" style="9" bestFit="1" customWidth="1"/>
    <col min="5643" max="5643" width="14.86328125" style="9" bestFit="1" customWidth="1"/>
    <col min="5644" max="5644" width="12.1328125" style="9" bestFit="1" customWidth="1"/>
    <col min="5645" max="5645" width="12.3984375" style="9" bestFit="1" customWidth="1"/>
    <col min="5646" max="5647" width="13.86328125" style="9" bestFit="1" customWidth="1"/>
    <col min="5648" max="5648" width="14.86328125" style="9" bestFit="1" customWidth="1"/>
    <col min="5649" max="5887" width="9.06640625" style="9"/>
    <col min="5888" max="5888" width="15.3984375" style="9" bestFit="1" customWidth="1"/>
    <col min="5889" max="5889" width="11.1328125" style="9" bestFit="1" customWidth="1"/>
    <col min="5890" max="5890" width="14.59765625" style="9" bestFit="1" customWidth="1"/>
    <col min="5891" max="5891" width="17.3984375" style="9" bestFit="1" customWidth="1"/>
    <col min="5892" max="5892" width="17.59765625" style="9" bestFit="1" customWidth="1"/>
    <col min="5893" max="5893" width="14.73046875" style="9" bestFit="1" customWidth="1"/>
    <col min="5894" max="5894" width="14.3984375" style="9" bestFit="1" customWidth="1"/>
    <col min="5895" max="5895" width="12.1328125" style="9" bestFit="1" customWidth="1"/>
    <col min="5896" max="5896" width="12.3984375" style="9" bestFit="1" customWidth="1"/>
    <col min="5897" max="5898" width="13.86328125" style="9" bestFit="1" customWidth="1"/>
    <col min="5899" max="5899" width="14.86328125" style="9" bestFit="1" customWidth="1"/>
    <col min="5900" max="5900" width="12.1328125" style="9" bestFit="1" customWidth="1"/>
    <col min="5901" max="5901" width="12.3984375" style="9" bestFit="1" customWidth="1"/>
    <col min="5902" max="5903" width="13.86328125" style="9" bestFit="1" customWidth="1"/>
    <col min="5904" max="5904" width="14.86328125" style="9" bestFit="1" customWidth="1"/>
    <col min="5905" max="6143" width="9.06640625" style="9"/>
    <col min="6144" max="6144" width="15.3984375" style="9" bestFit="1" customWidth="1"/>
    <col min="6145" max="6145" width="11.1328125" style="9" bestFit="1" customWidth="1"/>
    <col min="6146" max="6146" width="14.59765625" style="9" bestFit="1" customWidth="1"/>
    <col min="6147" max="6147" width="17.3984375" style="9" bestFit="1" customWidth="1"/>
    <col min="6148" max="6148" width="17.59765625" style="9" bestFit="1" customWidth="1"/>
    <col min="6149" max="6149" width="14.73046875" style="9" bestFit="1" customWidth="1"/>
    <col min="6150" max="6150" width="14.3984375" style="9" bestFit="1" customWidth="1"/>
    <col min="6151" max="6151" width="12.1328125" style="9" bestFit="1" customWidth="1"/>
    <col min="6152" max="6152" width="12.3984375" style="9" bestFit="1" customWidth="1"/>
    <col min="6153" max="6154" width="13.86328125" style="9" bestFit="1" customWidth="1"/>
    <col min="6155" max="6155" width="14.86328125" style="9" bestFit="1" customWidth="1"/>
    <col min="6156" max="6156" width="12.1328125" style="9" bestFit="1" customWidth="1"/>
    <col min="6157" max="6157" width="12.3984375" style="9" bestFit="1" customWidth="1"/>
    <col min="6158" max="6159" width="13.86328125" style="9" bestFit="1" customWidth="1"/>
    <col min="6160" max="6160" width="14.86328125" style="9" bestFit="1" customWidth="1"/>
    <col min="6161" max="6399" width="9.06640625" style="9"/>
    <col min="6400" max="6400" width="15.3984375" style="9" bestFit="1" customWidth="1"/>
    <col min="6401" max="6401" width="11.1328125" style="9" bestFit="1" customWidth="1"/>
    <col min="6402" max="6402" width="14.59765625" style="9" bestFit="1" customWidth="1"/>
    <col min="6403" max="6403" width="17.3984375" style="9" bestFit="1" customWidth="1"/>
    <col min="6404" max="6404" width="17.59765625" style="9" bestFit="1" customWidth="1"/>
    <col min="6405" max="6405" width="14.73046875" style="9" bestFit="1" customWidth="1"/>
    <col min="6406" max="6406" width="14.3984375" style="9" bestFit="1" customWidth="1"/>
    <col min="6407" max="6407" width="12.1328125" style="9" bestFit="1" customWidth="1"/>
    <col min="6408" max="6408" width="12.3984375" style="9" bestFit="1" customWidth="1"/>
    <col min="6409" max="6410" width="13.86328125" style="9" bestFit="1" customWidth="1"/>
    <col min="6411" max="6411" width="14.86328125" style="9" bestFit="1" customWidth="1"/>
    <col min="6412" max="6412" width="12.1328125" style="9" bestFit="1" customWidth="1"/>
    <col min="6413" max="6413" width="12.3984375" style="9" bestFit="1" customWidth="1"/>
    <col min="6414" max="6415" width="13.86328125" style="9" bestFit="1" customWidth="1"/>
    <col min="6416" max="6416" width="14.86328125" style="9" bestFit="1" customWidth="1"/>
    <col min="6417" max="6655" width="9.06640625" style="9"/>
    <col min="6656" max="6656" width="15.3984375" style="9" bestFit="1" customWidth="1"/>
    <col min="6657" max="6657" width="11.1328125" style="9" bestFit="1" customWidth="1"/>
    <col min="6658" max="6658" width="14.59765625" style="9" bestFit="1" customWidth="1"/>
    <col min="6659" max="6659" width="17.3984375" style="9" bestFit="1" customWidth="1"/>
    <col min="6660" max="6660" width="17.59765625" style="9" bestFit="1" customWidth="1"/>
    <col min="6661" max="6661" width="14.73046875" style="9" bestFit="1" customWidth="1"/>
    <col min="6662" max="6662" width="14.3984375" style="9" bestFit="1" customWidth="1"/>
    <col min="6663" max="6663" width="12.1328125" style="9" bestFit="1" customWidth="1"/>
    <col min="6664" max="6664" width="12.3984375" style="9" bestFit="1" customWidth="1"/>
    <col min="6665" max="6666" width="13.86328125" style="9" bestFit="1" customWidth="1"/>
    <col min="6667" max="6667" width="14.86328125" style="9" bestFit="1" customWidth="1"/>
    <col min="6668" max="6668" width="12.1328125" style="9" bestFit="1" customWidth="1"/>
    <col min="6669" max="6669" width="12.3984375" style="9" bestFit="1" customWidth="1"/>
    <col min="6670" max="6671" width="13.86328125" style="9" bestFit="1" customWidth="1"/>
    <col min="6672" max="6672" width="14.86328125" style="9" bestFit="1" customWidth="1"/>
    <col min="6673" max="6911" width="9.06640625" style="9"/>
    <col min="6912" max="6912" width="15.3984375" style="9" bestFit="1" customWidth="1"/>
    <col min="6913" max="6913" width="11.1328125" style="9" bestFit="1" customWidth="1"/>
    <col min="6914" max="6914" width="14.59765625" style="9" bestFit="1" customWidth="1"/>
    <col min="6915" max="6915" width="17.3984375" style="9" bestFit="1" customWidth="1"/>
    <col min="6916" max="6916" width="17.59765625" style="9" bestFit="1" customWidth="1"/>
    <col min="6917" max="6917" width="14.73046875" style="9" bestFit="1" customWidth="1"/>
    <col min="6918" max="6918" width="14.3984375" style="9" bestFit="1" customWidth="1"/>
    <col min="6919" max="6919" width="12.1328125" style="9" bestFit="1" customWidth="1"/>
    <col min="6920" max="6920" width="12.3984375" style="9" bestFit="1" customWidth="1"/>
    <col min="6921" max="6922" width="13.86328125" style="9" bestFit="1" customWidth="1"/>
    <col min="6923" max="6923" width="14.86328125" style="9" bestFit="1" customWidth="1"/>
    <col min="6924" max="6924" width="12.1328125" style="9" bestFit="1" customWidth="1"/>
    <col min="6925" max="6925" width="12.3984375" style="9" bestFit="1" customWidth="1"/>
    <col min="6926" max="6927" width="13.86328125" style="9" bestFit="1" customWidth="1"/>
    <col min="6928" max="6928" width="14.86328125" style="9" bestFit="1" customWidth="1"/>
    <col min="6929" max="7167" width="9.06640625" style="9"/>
    <col min="7168" max="7168" width="15.3984375" style="9" bestFit="1" customWidth="1"/>
    <col min="7169" max="7169" width="11.1328125" style="9" bestFit="1" customWidth="1"/>
    <col min="7170" max="7170" width="14.59765625" style="9" bestFit="1" customWidth="1"/>
    <col min="7171" max="7171" width="17.3984375" style="9" bestFit="1" customWidth="1"/>
    <col min="7172" max="7172" width="17.59765625" style="9" bestFit="1" customWidth="1"/>
    <col min="7173" max="7173" width="14.73046875" style="9" bestFit="1" customWidth="1"/>
    <col min="7174" max="7174" width="14.3984375" style="9" bestFit="1" customWidth="1"/>
    <col min="7175" max="7175" width="12.1328125" style="9" bestFit="1" customWidth="1"/>
    <col min="7176" max="7176" width="12.3984375" style="9" bestFit="1" customWidth="1"/>
    <col min="7177" max="7178" width="13.86328125" style="9" bestFit="1" customWidth="1"/>
    <col min="7179" max="7179" width="14.86328125" style="9" bestFit="1" customWidth="1"/>
    <col min="7180" max="7180" width="12.1328125" style="9" bestFit="1" customWidth="1"/>
    <col min="7181" max="7181" width="12.3984375" style="9" bestFit="1" customWidth="1"/>
    <col min="7182" max="7183" width="13.86328125" style="9" bestFit="1" customWidth="1"/>
    <col min="7184" max="7184" width="14.86328125" style="9" bestFit="1" customWidth="1"/>
    <col min="7185" max="7423" width="9.06640625" style="9"/>
    <col min="7424" max="7424" width="15.3984375" style="9" bestFit="1" customWidth="1"/>
    <col min="7425" max="7425" width="11.1328125" style="9" bestFit="1" customWidth="1"/>
    <col min="7426" max="7426" width="14.59765625" style="9" bestFit="1" customWidth="1"/>
    <col min="7427" max="7427" width="17.3984375" style="9" bestFit="1" customWidth="1"/>
    <col min="7428" max="7428" width="17.59765625" style="9" bestFit="1" customWidth="1"/>
    <col min="7429" max="7429" width="14.73046875" style="9" bestFit="1" customWidth="1"/>
    <col min="7430" max="7430" width="14.3984375" style="9" bestFit="1" customWidth="1"/>
    <col min="7431" max="7431" width="12.1328125" style="9" bestFit="1" customWidth="1"/>
    <col min="7432" max="7432" width="12.3984375" style="9" bestFit="1" customWidth="1"/>
    <col min="7433" max="7434" width="13.86328125" style="9" bestFit="1" customWidth="1"/>
    <col min="7435" max="7435" width="14.86328125" style="9" bestFit="1" customWidth="1"/>
    <col min="7436" max="7436" width="12.1328125" style="9" bestFit="1" customWidth="1"/>
    <col min="7437" max="7437" width="12.3984375" style="9" bestFit="1" customWidth="1"/>
    <col min="7438" max="7439" width="13.86328125" style="9" bestFit="1" customWidth="1"/>
    <col min="7440" max="7440" width="14.86328125" style="9" bestFit="1" customWidth="1"/>
    <col min="7441" max="7679" width="9.06640625" style="9"/>
    <col min="7680" max="7680" width="15.3984375" style="9" bestFit="1" customWidth="1"/>
    <col min="7681" max="7681" width="11.1328125" style="9" bestFit="1" customWidth="1"/>
    <col min="7682" max="7682" width="14.59765625" style="9" bestFit="1" customWidth="1"/>
    <col min="7683" max="7683" width="17.3984375" style="9" bestFit="1" customWidth="1"/>
    <col min="7684" max="7684" width="17.59765625" style="9" bestFit="1" customWidth="1"/>
    <col min="7685" max="7685" width="14.73046875" style="9" bestFit="1" customWidth="1"/>
    <col min="7686" max="7686" width="14.3984375" style="9" bestFit="1" customWidth="1"/>
    <col min="7687" max="7687" width="12.1328125" style="9" bestFit="1" customWidth="1"/>
    <col min="7688" max="7688" width="12.3984375" style="9" bestFit="1" customWidth="1"/>
    <col min="7689" max="7690" width="13.86328125" style="9" bestFit="1" customWidth="1"/>
    <col min="7691" max="7691" width="14.86328125" style="9" bestFit="1" customWidth="1"/>
    <col min="7692" max="7692" width="12.1328125" style="9" bestFit="1" customWidth="1"/>
    <col min="7693" max="7693" width="12.3984375" style="9" bestFit="1" customWidth="1"/>
    <col min="7694" max="7695" width="13.86328125" style="9" bestFit="1" customWidth="1"/>
    <col min="7696" max="7696" width="14.86328125" style="9" bestFit="1" customWidth="1"/>
    <col min="7697" max="7935" width="9.06640625" style="9"/>
    <col min="7936" max="7936" width="15.3984375" style="9" bestFit="1" customWidth="1"/>
    <col min="7937" max="7937" width="11.1328125" style="9" bestFit="1" customWidth="1"/>
    <col min="7938" max="7938" width="14.59765625" style="9" bestFit="1" customWidth="1"/>
    <col min="7939" max="7939" width="17.3984375" style="9" bestFit="1" customWidth="1"/>
    <col min="7940" max="7940" width="17.59765625" style="9" bestFit="1" customWidth="1"/>
    <col min="7941" max="7941" width="14.73046875" style="9" bestFit="1" customWidth="1"/>
    <col min="7942" max="7942" width="14.3984375" style="9" bestFit="1" customWidth="1"/>
    <col min="7943" max="7943" width="12.1328125" style="9" bestFit="1" customWidth="1"/>
    <col min="7944" max="7944" width="12.3984375" style="9" bestFit="1" customWidth="1"/>
    <col min="7945" max="7946" width="13.86328125" style="9" bestFit="1" customWidth="1"/>
    <col min="7947" max="7947" width="14.86328125" style="9" bestFit="1" customWidth="1"/>
    <col min="7948" max="7948" width="12.1328125" style="9" bestFit="1" customWidth="1"/>
    <col min="7949" max="7949" width="12.3984375" style="9" bestFit="1" customWidth="1"/>
    <col min="7950" max="7951" width="13.86328125" style="9" bestFit="1" customWidth="1"/>
    <col min="7952" max="7952" width="14.86328125" style="9" bestFit="1" customWidth="1"/>
    <col min="7953" max="8191" width="9.06640625" style="9"/>
    <col min="8192" max="8192" width="15.3984375" style="9" bestFit="1" customWidth="1"/>
    <col min="8193" max="8193" width="11.1328125" style="9" bestFit="1" customWidth="1"/>
    <col min="8194" max="8194" width="14.59765625" style="9" bestFit="1" customWidth="1"/>
    <col min="8195" max="8195" width="17.3984375" style="9" bestFit="1" customWidth="1"/>
    <col min="8196" max="8196" width="17.59765625" style="9" bestFit="1" customWidth="1"/>
    <col min="8197" max="8197" width="14.73046875" style="9" bestFit="1" customWidth="1"/>
    <col min="8198" max="8198" width="14.3984375" style="9" bestFit="1" customWidth="1"/>
    <col min="8199" max="8199" width="12.1328125" style="9" bestFit="1" customWidth="1"/>
    <col min="8200" max="8200" width="12.3984375" style="9" bestFit="1" customWidth="1"/>
    <col min="8201" max="8202" width="13.86328125" style="9" bestFit="1" customWidth="1"/>
    <col min="8203" max="8203" width="14.86328125" style="9" bestFit="1" customWidth="1"/>
    <col min="8204" max="8204" width="12.1328125" style="9" bestFit="1" customWidth="1"/>
    <col min="8205" max="8205" width="12.3984375" style="9" bestFit="1" customWidth="1"/>
    <col min="8206" max="8207" width="13.86328125" style="9" bestFit="1" customWidth="1"/>
    <col min="8208" max="8208" width="14.86328125" style="9" bestFit="1" customWidth="1"/>
    <col min="8209" max="8447" width="9.06640625" style="9"/>
    <col min="8448" max="8448" width="15.3984375" style="9" bestFit="1" customWidth="1"/>
    <col min="8449" max="8449" width="11.1328125" style="9" bestFit="1" customWidth="1"/>
    <col min="8450" max="8450" width="14.59765625" style="9" bestFit="1" customWidth="1"/>
    <col min="8451" max="8451" width="17.3984375" style="9" bestFit="1" customWidth="1"/>
    <col min="8452" max="8452" width="17.59765625" style="9" bestFit="1" customWidth="1"/>
    <col min="8453" max="8453" width="14.73046875" style="9" bestFit="1" customWidth="1"/>
    <col min="8454" max="8454" width="14.3984375" style="9" bestFit="1" customWidth="1"/>
    <col min="8455" max="8455" width="12.1328125" style="9" bestFit="1" customWidth="1"/>
    <col min="8456" max="8456" width="12.3984375" style="9" bestFit="1" customWidth="1"/>
    <col min="8457" max="8458" width="13.86328125" style="9" bestFit="1" customWidth="1"/>
    <col min="8459" max="8459" width="14.86328125" style="9" bestFit="1" customWidth="1"/>
    <col min="8460" max="8460" width="12.1328125" style="9" bestFit="1" customWidth="1"/>
    <col min="8461" max="8461" width="12.3984375" style="9" bestFit="1" customWidth="1"/>
    <col min="8462" max="8463" width="13.86328125" style="9" bestFit="1" customWidth="1"/>
    <col min="8464" max="8464" width="14.86328125" style="9" bestFit="1" customWidth="1"/>
    <col min="8465" max="8703" width="9.06640625" style="9"/>
    <col min="8704" max="8704" width="15.3984375" style="9" bestFit="1" customWidth="1"/>
    <col min="8705" max="8705" width="11.1328125" style="9" bestFit="1" customWidth="1"/>
    <col min="8706" max="8706" width="14.59765625" style="9" bestFit="1" customWidth="1"/>
    <col min="8707" max="8707" width="17.3984375" style="9" bestFit="1" customWidth="1"/>
    <col min="8708" max="8708" width="17.59765625" style="9" bestFit="1" customWidth="1"/>
    <col min="8709" max="8709" width="14.73046875" style="9" bestFit="1" customWidth="1"/>
    <col min="8710" max="8710" width="14.3984375" style="9" bestFit="1" customWidth="1"/>
    <col min="8711" max="8711" width="12.1328125" style="9" bestFit="1" customWidth="1"/>
    <col min="8712" max="8712" width="12.3984375" style="9" bestFit="1" customWidth="1"/>
    <col min="8713" max="8714" width="13.86328125" style="9" bestFit="1" customWidth="1"/>
    <col min="8715" max="8715" width="14.86328125" style="9" bestFit="1" customWidth="1"/>
    <col min="8716" max="8716" width="12.1328125" style="9" bestFit="1" customWidth="1"/>
    <col min="8717" max="8717" width="12.3984375" style="9" bestFit="1" customWidth="1"/>
    <col min="8718" max="8719" width="13.86328125" style="9" bestFit="1" customWidth="1"/>
    <col min="8720" max="8720" width="14.86328125" style="9" bestFit="1" customWidth="1"/>
    <col min="8721" max="8959" width="9.06640625" style="9"/>
    <col min="8960" max="8960" width="15.3984375" style="9" bestFit="1" customWidth="1"/>
    <col min="8961" max="8961" width="11.1328125" style="9" bestFit="1" customWidth="1"/>
    <col min="8962" max="8962" width="14.59765625" style="9" bestFit="1" customWidth="1"/>
    <col min="8963" max="8963" width="17.3984375" style="9" bestFit="1" customWidth="1"/>
    <col min="8964" max="8964" width="17.59765625" style="9" bestFit="1" customWidth="1"/>
    <col min="8965" max="8965" width="14.73046875" style="9" bestFit="1" customWidth="1"/>
    <col min="8966" max="8966" width="14.3984375" style="9" bestFit="1" customWidth="1"/>
    <col min="8967" max="8967" width="12.1328125" style="9" bestFit="1" customWidth="1"/>
    <col min="8968" max="8968" width="12.3984375" style="9" bestFit="1" customWidth="1"/>
    <col min="8969" max="8970" width="13.86328125" style="9" bestFit="1" customWidth="1"/>
    <col min="8971" max="8971" width="14.86328125" style="9" bestFit="1" customWidth="1"/>
    <col min="8972" max="8972" width="12.1328125" style="9" bestFit="1" customWidth="1"/>
    <col min="8973" max="8973" width="12.3984375" style="9" bestFit="1" customWidth="1"/>
    <col min="8974" max="8975" width="13.86328125" style="9" bestFit="1" customWidth="1"/>
    <col min="8976" max="8976" width="14.86328125" style="9" bestFit="1" customWidth="1"/>
    <col min="8977" max="9215" width="9.06640625" style="9"/>
    <col min="9216" max="9216" width="15.3984375" style="9" bestFit="1" customWidth="1"/>
    <col min="9217" max="9217" width="11.1328125" style="9" bestFit="1" customWidth="1"/>
    <col min="9218" max="9218" width="14.59765625" style="9" bestFit="1" customWidth="1"/>
    <col min="9219" max="9219" width="17.3984375" style="9" bestFit="1" customWidth="1"/>
    <col min="9220" max="9220" width="17.59765625" style="9" bestFit="1" customWidth="1"/>
    <col min="9221" max="9221" width="14.73046875" style="9" bestFit="1" customWidth="1"/>
    <col min="9222" max="9222" width="14.3984375" style="9" bestFit="1" customWidth="1"/>
    <col min="9223" max="9223" width="12.1328125" style="9" bestFit="1" customWidth="1"/>
    <col min="9224" max="9224" width="12.3984375" style="9" bestFit="1" customWidth="1"/>
    <col min="9225" max="9226" width="13.86328125" style="9" bestFit="1" customWidth="1"/>
    <col min="9227" max="9227" width="14.86328125" style="9" bestFit="1" customWidth="1"/>
    <col min="9228" max="9228" width="12.1328125" style="9" bestFit="1" customWidth="1"/>
    <col min="9229" max="9229" width="12.3984375" style="9" bestFit="1" customWidth="1"/>
    <col min="9230" max="9231" width="13.86328125" style="9" bestFit="1" customWidth="1"/>
    <col min="9232" max="9232" width="14.86328125" style="9" bestFit="1" customWidth="1"/>
    <col min="9233" max="9471" width="9.06640625" style="9"/>
    <col min="9472" max="9472" width="15.3984375" style="9" bestFit="1" customWidth="1"/>
    <col min="9473" max="9473" width="11.1328125" style="9" bestFit="1" customWidth="1"/>
    <col min="9474" max="9474" width="14.59765625" style="9" bestFit="1" customWidth="1"/>
    <col min="9475" max="9475" width="17.3984375" style="9" bestFit="1" customWidth="1"/>
    <col min="9476" max="9476" width="17.59765625" style="9" bestFit="1" customWidth="1"/>
    <col min="9477" max="9477" width="14.73046875" style="9" bestFit="1" customWidth="1"/>
    <col min="9478" max="9478" width="14.3984375" style="9" bestFit="1" customWidth="1"/>
    <col min="9479" max="9479" width="12.1328125" style="9" bestFit="1" customWidth="1"/>
    <col min="9480" max="9480" width="12.3984375" style="9" bestFit="1" customWidth="1"/>
    <col min="9481" max="9482" width="13.86328125" style="9" bestFit="1" customWidth="1"/>
    <col min="9483" max="9483" width="14.86328125" style="9" bestFit="1" customWidth="1"/>
    <col min="9484" max="9484" width="12.1328125" style="9" bestFit="1" customWidth="1"/>
    <col min="9485" max="9485" width="12.3984375" style="9" bestFit="1" customWidth="1"/>
    <col min="9486" max="9487" width="13.86328125" style="9" bestFit="1" customWidth="1"/>
    <col min="9488" max="9488" width="14.86328125" style="9" bestFit="1" customWidth="1"/>
    <col min="9489" max="9727" width="9.06640625" style="9"/>
    <col min="9728" max="9728" width="15.3984375" style="9" bestFit="1" customWidth="1"/>
    <col min="9729" max="9729" width="11.1328125" style="9" bestFit="1" customWidth="1"/>
    <col min="9730" max="9730" width="14.59765625" style="9" bestFit="1" customWidth="1"/>
    <col min="9731" max="9731" width="17.3984375" style="9" bestFit="1" customWidth="1"/>
    <col min="9732" max="9732" width="17.59765625" style="9" bestFit="1" customWidth="1"/>
    <col min="9733" max="9733" width="14.73046875" style="9" bestFit="1" customWidth="1"/>
    <col min="9734" max="9734" width="14.3984375" style="9" bestFit="1" customWidth="1"/>
    <col min="9735" max="9735" width="12.1328125" style="9" bestFit="1" customWidth="1"/>
    <col min="9736" max="9736" width="12.3984375" style="9" bestFit="1" customWidth="1"/>
    <col min="9737" max="9738" width="13.86328125" style="9" bestFit="1" customWidth="1"/>
    <col min="9739" max="9739" width="14.86328125" style="9" bestFit="1" customWidth="1"/>
    <col min="9740" max="9740" width="12.1328125" style="9" bestFit="1" customWidth="1"/>
    <col min="9741" max="9741" width="12.3984375" style="9" bestFit="1" customWidth="1"/>
    <col min="9742" max="9743" width="13.86328125" style="9" bestFit="1" customWidth="1"/>
    <col min="9744" max="9744" width="14.86328125" style="9" bestFit="1" customWidth="1"/>
    <col min="9745" max="9983" width="9.06640625" style="9"/>
    <col min="9984" max="9984" width="15.3984375" style="9" bestFit="1" customWidth="1"/>
    <col min="9985" max="9985" width="11.1328125" style="9" bestFit="1" customWidth="1"/>
    <col min="9986" max="9986" width="14.59765625" style="9" bestFit="1" customWidth="1"/>
    <col min="9987" max="9987" width="17.3984375" style="9" bestFit="1" customWidth="1"/>
    <col min="9988" max="9988" width="17.59765625" style="9" bestFit="1" customWidth="1"/>
    <col min="9989" max="9989" width="14.73046875" style="9" bestFit="1" customWidth="1"/>
    <col min="9990" max="9990" width="14.3984375" style="9" bestFit="1" customWidth="1"/>
    <col min="9991" max="9991" width="12.1328125" style="9" bestFit="1" customWidth="1"/>
    <col min="9992" max="9992" width="12.3984375" style="9" bestFit="1" customWidth="1"/>
    <col min="9993" max="9994" width="13.86328125" style="9" bestFit="1" customWidth="1"/>
    <col min="9995" max="9995" width="14.86328125" style="9" bestFit="1" customWidth="1"/>
    <col min="9996" max="9996" width="12.1328125" style="9" bestFit="1" customWidth="1"/>
    <col min="9997" max="9997" width="12.3984375" style="9" bestFit="1" customWidth="1"/>
    <col min="9998" max="9999" width="13.86328125" style="9" bestFit="1" customWidth="1"/>
    <col min="10000" max="10000" width="14.86328125" style="9" bestFit="1" customWidth="1"/>
    <col min="10001" max="10239" width="9.06640625" style="9"/>
    <col min="10240" max="10240" width="15.3984375" style="9" bestFit="1" customWidth="1"/>
    <col min="10241" max="10241" width="11.1328125" style="9" bestFit="1" customWidth="1"/>
    <col min="10242" max="10242" width="14.59765625" style="9" bestFit="1" customWidth="1"/>
    <col min="10243" max="10243" width="17.3984375" style="9" bestFit="1" customWidth="1"/>
    <col min="10244" max="10244" width="17.59765625" style="9" bestFit="1" customWidth="1"/>
    <col min="10245" max="10245" width="14.73046875" style="9" bestFit="1" customWidth="1"/>
    <col min="10246" max="10246" width="14.3984375" style="9" bestFit="1" customWidth="1"/>
    <col min="10247" max="10247" width="12.1328125" style="9" bestFit="1" customWidth="1"/>
    <col min="10248" max="10248" width="12.3984375" style="9" bestFit="1" customWidth="1"/>
    <col min="10249" max="10250" width="13.86328125" style="9" bestFit="1" customWidth="1"/>
    <col min="10251" max="10251" width="14.86328125" style="9" bestFit="1" customWidth="1"/>
    <col min="10252" max="10252" width="12.1328125" style="9" bestFit="1" customWidth="1"/>
    <col min="10253" max="10253" width="12.3984375" style="9" bestFit="1" customWidth="1"/>
    <col min="10254" max="10255" width="13.86328125" style="9" bestFit="1" customWidth="1"/>
    <col min="10256" max="10256" width="14.86328125" style="9" bestFit="1" customWidth="1"/>
    <col min="10257" max="10495" width="9.06640625" style="9"/>
    <col min="10496" max="10496" width="15.3984375" style="9" bestFit="1" customWidth="1"/>
    <col min="10497" max="10497" width="11.1328125" style="9" bestFit="1" customWidth="1"/>
    <col min="10498" max="10498" width="14.59765625" style="9" bestFit="1" customWidth="1"/>
    <col min="10499" max="10499" width="17.3984375" style="9" bestFit="1" customWidth="1"/>
    <col min="10500" max="10500" width="17.59765625" style="9" bestFit="1" customWidth="1"/>
    <col min="10501" max="10501" width="14.73046875" style="9" bestFit="1" customWidth="1"/>
    <col min="10502" max="10502" width="14.3984375" style="9" bestFit="1" customWidth="1"/>
    <col min="10503" max="10503" width="12.1328125" style="9" bestFit="1" customWidth="1"/>
    <col min="10504" max="10504" width="12.3984375" style="9" bestFit="1" customWidth="1"/>
    <col min="10505" max="10506" width="13.86328125" style="9" bestFit="1" customWidth="1"/>
    <col min="10507" max="10507" width="14.86328125" style="9" bestFit="1" customWidth="1"/>
    <col min="10508" max="10508" width="12.1328125" style="9" bestFit="1" customWidth="1"/>
    <col min="10509" max="10509" width="12.3984375" style="9" bestFit="1" customWidth="1"/>
    <col min="10510" max="10511" width="13.86328125" style="9" bestFit="1" customWidth="1"/>
    <col min="10512" max="10512" width="14.86328125" style="9" bestFit="1" customWidth="1"/>
    <col min="10513" max="10751" width="9.06640625" style="9"/>
    <col min="10752" max="10752" width="15.3984375" style="9" bestFit="1" customWidth="1"/>
    <col min="10753" max="10753" width="11.1328125" style="9" bestFit="1" customWidth="1"/>
    <col min="10754" max="10754" width="14.59765625" style="9" bestFit="1" customWidth="1"/>
    <col min="10755" max="10755" width="17.3984375" style="9" bestFit="1" customWidth="1"/>
    <col min="10756" max="10756" width="17.59765625" style="9" bestFit="1" customWidth="1"/>
    <col min="10757" max="10757" width="14.73046875" style="9" bestFit="1" customWidth="1"/>
    <col min="10758" max="10758" width="14.3984375" style="9" bestFit="1" customWidth="1"/>
    <col min="10759" max="10759" width="12.1328125" style="9" bestFit="1" customWidth="1"/>
    <col min="10760" max="10760" width="12.3984375" style="9" bestFit="1" customWidth="1"/>
    <col min="10761" max="10762" width="13.86328125" style="9" bestFit="1" customWidth="1"/>
    <col min="10763" max="10763" width="14.86328125" style="9" bestFit="1" customWidth="1"/>
    <col min="10764" max="10764" width="12.1328125" style="9" bestFit="1" customWidth="1"/>
    <col min="10765" max="10765" width="12.3984375" style="9" bestFit="1" customWidth="1"/>
    <col min="10766" max="10767" width="13.86328125" style="9" bestFit="1" customWidth="1"/>
    <col min="10768" max="10768" width="14.86328125" style="9" bestFit="1" customWidth="1"/>
    <col min="10769" max="11007" width="9.06640625" style="9"/>
    <col min="11008" max="11008" width="15.3984375" style="9" bestFit="1" customWidth="1"/>
    <col min="11009" max="11009" width="11.1328125" style="9" bestFit="1" customWidth="1"/>
    <col min="11010" max="11010" width="14.59765625" style="9" bestFit="1" customWidth="1"/>
    <col min="11011" max="11011" width="17.3984375" style="9" bestFit="1" customWidth="1"/>
    <col min="11012" max="11012" width="17.59765625" style="9" bestFit="1" customWidth="1"/>
    <col min="11013" max="11013" width="14.73046875" style="9" bestFit="1" customWidth="1"/>
    <col min="11014" max="11014" width="14.3984375" style="9" bestFit="1" customWidth="1"/>
    <col min="11015" max="11015" width="12.1328125" style="9" bestFit="1" customWidth="1"/>
    <col min="11016" max="11016" width="12.3984375" style="9" bestFit="1" customWidth="1"/>
    <col min="11017" max="11018" width="13.86328125" style="9" bestFit="1" customWidth="1"/>
    <col min="11019" max="11019" width="14.86328125" style="9" bestFit="1" customWidth="1"/>
    <col min="11020" max="11020" width="12.1328125" style="9" bestFit="1" customWidth="1"/>
    <col min="11021" max="11021" width="12.3984375" style="9" bestFit="1" customWidth="1"/>
    <col min="11022" max="11023" width="13.86328125" style="9" bestFit="1" customWidth="1"/>
    <col min="11024" max="11024" width="14.86328125" style="9" bestFit="1" customWidth="1"/>
    <col min="11025" max="11263" width="9.06640625" style="9"/>
    <col min="11264" max="11264" width="15.3984375" style="9" bestFit="1" customWidth="1"/>
    <col min="11265" max="11265" width="11.1328125" style="9" bestFit="1" customWidth="1"/>
    <col min="11266" max="11266" width="14.59765625" style="9" bestFit="1" customWidth="1"/>
    <col min="11267" max="11267" width="17.3984375" style="9" bestFit="1" customWidth="1"/>
    <col min="11268" max="11268" width="17.59765625" style="9" bestFit="1" customWidth="1"/>
    <col min="11269" max="11269" width="14.73046875" style="9" bestFit="1" customWidth="1"/>
    <col min="11270" max="11270" width="14.3984375" style="9" bestFit="1" customWidth="1"/>
    <col min="11271" max="11271" width="12.1328125" style="9" bestFit="1" customWidth="1"/>
    <col min="11272" max="11272" width="12.3984375" style="9" bestFit="1" customWidth="1"/>
    <col min="11273" max="11274" width="13.86328125" style="9" bestFit="1" customWidth="1"/>
    <col min="11275" max="11275" width="14.86328125" style="9" bestFit="1" customWidth="1"/>
    <col min="11276" max="11276" width="12.1328125" style="9" bestFit="1" customWidth="1"/>
    <col min="11277" max="11277" width="12.3984375" style="9" bestFit="1" customWidth="1"/>
    <col min="11278" max="11279" width="13.86328125" style="9" bestFit="1" customWidth="1"/>
    <col min="11280" max="11280" width="14.86328125" style="9" bestFit="1" customWidth="1"/>
    <col min="11281" max="11519" width="9.06640625" style="9"/>
    <col min="11520" max="11520" width="15.3984375" style="9" bestFit="1" customWidth="1"/>
    <col min="11521" max="11521" width="11.1328125" style="9" bestFit="1" customWidth="1"/>
    <col min="11522" max="11522" width="14.59765625" style="9" bestFit="1" customWidth="1"/>
    <col min="11523" max="11523" width="17.3984375" style="9" bestFit="1" customWidth="1"/>
    <col min="11524" max="11524" width="17.59765625" style="9" bestFit="1" customWidth="1"/>
    <col min="11525" max="11525" width="14.73046875" style="9" bestFit="1" customWidth="1"/>
    <col min="11526" max="11526" width="14.3984375" style="9" bestFit="1" customWidth="1"/>
    <col min="11527" max="11527" width="12.1328125" style="9" bestFit="1" customWidth="1"/>
    <col min="11528" max="11528" width="12.3984375" style="9" bestFit="1" customWidth="1"/>
    <col min="11529" max="11530" width="13.86328125" style="9" bestFit="1" customWidth="1"/>
    <col min="11531" max="11531" width="14.86328125" style="9" bestFit="1" customWidth="1"/>
    <col min="11532" max="11532" width="12.1328125" style="9" bestFit="1" customWidth="1"/>
    <col min="11533" max="11533" width="12.3984375" style="9" bestFit="1" customWidth="1"/>
    <col min="11534" max="11535" width="13.86328125" style="9" bestFit="1" customWidth="1"/>
    <col min="11536" max="11536" width="14.86328125" style="9" bestFit="1" customWidth="1"/>
    <col min="11537" max="11775" width="9.06640625" style="9"/>
    <col min="11776" max="11776" width="15.3984375" style="9" bestFit="1" customWidth="1"/>
    <col min="11777" max="11777" width="11.1328125" style="9" bestFit="1" customWidth="1"/>
    <col min="11778" max="11778" width="14.59765625" style="9" bestFit="1" customWidth="1"/>
    <col min="11779" max="11779" width="17.3984375" style="9" bestFit="1" customWidth="1"/>
    <col min="11780" max="11780" width="17.59765625" style="9" bestFit="1" customWidth="1"/>
    <col min="11781" max="11781" width="14.73046875" style="9" bestFit="1" customWidth="1"/>
    <col min="11782" max="11782" width="14.3984375" style="9" bestFit="1" customWidth="1"/>
    <col min="11783" max="11783" width="12.1328125" style="9" bestFit="1" customWidth="1"/>
    <col min="11784" max="11784" width="12.3984375" style="9" bestFit="1" customWidth="1"/>
    <col min="11785" max="11786" width="13.86328125" style="9" bestFit="1" customWidth="1"/>
    <col min="11787" max="11787" width="14.86328125" style="9" bestFit="1" customWidth="1"/>
    <col min="11788" max="11788" width="12.1328125" style="9" bestFit="1" customWidth="1"/>
    <col min="11789" max="11789" width="12.3984375" style="9" bestFit="1" customWidth="1"/>
    <col min="11790" max="11791" width="13.86328125" style="9" bestFit="1" customWidth="1"/>
    <col min="11792" max="11792" width="14.86328125" style="9" bestFit="1" customWidth="1"/>
    <col min="11793" max="12031" width="9.06640625" style="9"/>
    <col min="12032" max="12032" width="15.3984375" style="9" bestFit="1" customWidth="1"/>
    <col min="12033" max="12033" width="11.1328125" style="9" bestFit="1" customWidth="1"/>
    <col min="12034" max="12034" width="14.59765625" style="9" bestFit="1" customWidth="1"/>
    <col min="12035" max="12035" width="17.3984375" style="9" bestFit="1" customWidth="1"/>
    <col min="12036" max="12036" width="17.59765625" style="9" bestFit="1" customWidth="1"/>
    <col min="12037" max="12037" width="14.73046875" style="9" bestFit="1" customWidth="1"/>
    <col min="12038" max="12038" width="14.3984375" style="9" bestFit="1" customWidth="1"/>
    <col min="12039" max="12039" width="12.1328125" style="9" bestFit="1" customWidth="1"/>
    <col min="12040" max="12040" width="12.3984375" style="9" bestFit="1" customWidth="1"/>
    <col min="12041" max="12042" width="13.86328125" style="9" bestFit="1" customWidth="1"/>
    <col min="12043" max="12043" width="14.86328125" style="9" bestFit="1" customWidth="1"/>
    <col min="12044" max="12044" width="12.1328125" style="9" bestFit="1" customWidth="1"/>
    <col min="12045" max="12045" width="12.3984375" style="9" bestFit="1" customWidth="1"/>
    <col min="12046" max="12047" width="13.86328125" style="9" bestFit="1" customWidth="1"/>
    <col min="12048" max="12048" width="14.86328125" style="9" bestFit="1" customWidth="1"/>
    <col min="12049" max="12287" width="9.06640625" style="9"/>
    <col min="12288" max="12288" width="15.3984375" style="9" bestFit="1" customWidth="1"/>
    <col min="12289" max="12289" width="11.1328125" style="9" bestFit="1" customWidth="1"/>
    <col min="12290" max="12290" width="14.59765625" style="9" bestFit="1" customWidth="1"/>
    <col min="12291" max="12291" width="17.3984375" style="9" bestFit="1" customWidth="1"/>
    <col min="12292" max="12292" width="17.59765625" style="9" bestFit="1" customWidth="1"/>
    <col min="12293" max="12293" width="14.73046875" style="9" bestFit="1" customWidth="1"/>
    <col min="12294" max="12294" width="14.3984375" style="9" bestFit="1" customWidth="1"/>
    <col min="12295" max="12295" width="12.1328125" style="9" bestFit="1" customWidth="1"/>
    <col min="12296" max="12296" width="12.3984375" style="9" bestFit="1" customWidth="1"/>
    <col min="12297" max="12298" width="13.86328125" style="9" bestFit="1" customWidth="1"/>
    <col min="12299" max="12299" width="14.86328125" style="9" bestFit="1" customWidth="1"/>
    <col min="12300" max="12300" width="12.1328125" style="9" bestFit="1" customWidth="1"/>
    <col min="12301" max="12301" width="12.3984375" style="9" bestFit="1" customWidth="1"/>
    <col min="12302" max="12303" width="13.86328125" style="9" bestFit="1" customWidth="1"/>
    <col min="12304" max="12304" width="14.86328125" style="9" bestFit="1" customWidth="1"/>
    <col min="12305" max="12543" width="9.06640625" style="9"/>
    <col min="12544" max="12544" width="15.3984375" style="9" bestFit="1" customWidth="1"/>
    <col min="12545" max="12545" width="11.1328125" style="9" bestFit="1" customWidth="1"/>
    <col min="12546" max="12546" width="14.59765625" style="9" bestFit="1" customWidth="1"/>
    <col min="12547" max="12547" width="17.3984375" style="9" bestFit="1" customWidth="1"/>
    <col min="12548" max="12548" width="17.59765625" style="9" bestFit="1" customWidth="1"/>
    <col min="12549" max="12549" width="14.73046875" style="9" bestFit="1" customWidth="1"/>
    <col min="12550" max="12550" width="14.3984375" style="9" bestFit="1" customWidth="1"/>
    <col min="12551" max="12551" width="12.1328125" style="9" bestFit="1" customWidth="1"/>
    <col min="12552" max="12552" width="12.3984375" style="9" bestFit="1" customWidth="1"/>
    <col min="12553" max="12554" width="13.86328125" style="9" bestFit="1" customWidth="1"/>
    <col min="12555" max="12555" width="14.86328125" style="9" bestFit="1" customWidth="1"/>
    <col min="12556" max="12556" width="12.1328125" style="9" bestFit="1" customWidth="1"/>
    <col min="12557" max="12557" width="12.3984375" style="9" bestFit="1" customWidth="1"/>
    <col min="12558" max="12559" width="13.86328125" style="9" bestFit="1" customWidth="1"/>
    <col min="12560" max="12560" width="14.86328125" style="9" bestFit="1" customWidth="1"/>
    <col min="12561" max="12799" width="9.06640625" style="9"/>
    <col min="12800" max="12800" width="15.3984375" style="9" bestFit="1" customWidth="1"/>
    <col min="12801" max="12801" width="11.1328125" style="9" bestFit="1" customWidth="1"/>
    <col min="12802" max="12802" width="14.59765625" style="9" bestFit="1" customWidth="1"/>
    <col min="12803" max="12803" width="17.3984375" style="9" bestFit="1" customWidth="1"/>
    <col min="12804" max="12804" width="17.59765625" style="9" bestFit="1" customWidth="1"/>
    <col min="12805" max="12805" width="14.73046875" style="9" bestFit="1" customWidth="1"/>
    <col min="12806" max="12806" width="14.3984375" style="9" bestFit="1" customWidth="1"/>
    <col min="12807" max="12807" width="12.1328125" style="9" bestFit="1" customWidth="1"/>
    <col min="12808" max="12808" width="12.3984375" style="9" bestFit="1" customWidth="1"/>
    <col min="12809" max="12810" width="13.86328125" style="9" bestFit="1" customWidth="1"/>
    <col min="12811" max="12811" width="14.86328125" style="9" bestFit="1" customWidth="1"/>
    <col min="12812" max="12812" width="12.1328125" style="9" bestFit="1" customWidth="1"/>
    <col min="12813" max="12813" width="12.3984375" style="9" bestFit="1" customWidth="1"/>
    <col min="12814" max="12815" width="13.86328125" style="9" bestFit="1" customWidth="1"/>
    <col min="12816" max="12816" width="14.86328125" style="9" bestFit="1" customWidth="1"/>
    <col min="12817" max="13055" width="9.06640625" style="9"/>
    <col min="13056" max="13056" width="15.3984375" style="9" bestFit="1" customWidth="1"/>
    <col min="13057" max="13057" width="11.1328125" style="9" bestFit="1" customWidth="1"/>
    <col min="13058" max="13058" width="14.59765625" style="9" bestFit="1" customWidth="1"/>
    <col min="13059" max="13059" width="17.3984375" style="9" bestFit="1" customWidth="1"/>
    <col min="13060" max="13060" width="17.59765625" style="9" bestFit="1" customWidth="1"/>
    <col min="13061" max="13061" width="14.73046875" style="9" bestFit="1" customWidth="1"/>
    <col min="13062" max="13062" width="14.3984375" style="9" bestFit="1" customWidth="1"/>
    <col min="13063" max="13063" width="12.1328125" style="9" bestFit="1" customWidth="1"/>
    <col min="13064" max="13064" width="12.3984375" style="9" bestFit="1" customWidth="1"/>
    <col min="13065" max="13066" width="13.86328125" style="9" bestFit="1" customWidth="1"/>
    <col min="13067" max="13067" width="14.86328125" style="9" bestFit="1" customWidth="1"/>
    <col min="13068" max="13068" width="12.1328125" style="9" bestFit="1" customWidth="1"/>
    <col min="13069" max="13069" width="12.3984375" style="9" bestFit="1" customWidth="1"/>
    <col min="13070" max="13071" width="13.86328125" style="9" bestFit="1" customWidth="1"/>
    <col min="13072" max="13072" width="14.86328125" style="9" bestFit="1" customWidth="1"/>
    <col min="13073" max="13311" width="9.06640625" style="9"/>
    <col min="13312" max="13312" width="15.3984375" style="9" bestFit="1" customWidth="1"/>
    <col min="13313" max="13313" width="11.1328125" style="9" bestFit="1" customWidth="1"/>
    <col min="13314" max="13314" width="14.59765625" style="9" bestFit="1" customWidth="1"/>
    <col min="13315" max="13315" width="17.3984375" style="9" bestFit="1" customWidth="1"/>
    <col min="13316" max="13316" width="17.59765625" style="9" bestFit="1" customWidth="1"/>
    <col min="13317" max="13317" width="14.73046875" style="9" bestFit="1" customWidth="1"/>
    <col min="13318" max="13318" width="14.3984375" style="9" bestFit="1" customWidth="1"/>
    <col min="13319" max="13319" width="12.1328125" style="9" bestFit="1" customWidth="1"/>
    <col min="13320" max="13320" width="12.3984375" style="9" bestFit="1" customWidth="1"/>
    <col min="13321" max="13322" width="13.86328125" style="9" bestFit="1" customWidth="1"/>
    <col min="13323" max="13323" width="14.86328125" style="9" bestFit="1" customWidth="1"/>
    <col min="13324" max="13324" width="12.1328125" style="9" bestFit="1" customWidth="1"/>
    <col min="13325" max="13325" width="12.3984375" style="9" bestFit="1" customWidth="1"/>
    <col min="13326" max="13327" width="13.86328125" style="9" bestFit="1" customWidth="1"/>
    <col min="13328" max="13328" width="14.86328125" style="9" bestFit="1" customWidth="1"/>
    <col min="13329" max="13567" width="9.06640625" style="9"/>
    <col min="13568" max="13568" width="15.3984375" style="9" bestFit="1" customWidth="1"/>
    <col min="13569" max="13569" width="11.1328125" style="9" bestFit="1" customWidth="1"/>
    <col min="13570" max="13570" width="14.59765625" style="9" bestFit="1" customWidth="1"/>
    <col min="13571" max="13571" width="17.3984375" style="9" bestFit="1" customWidth="1"/>
    <col min="13572" max="13572" width="17.59765625" style="9" bestFit="1" customWidth="1"/>
    <col min="13573" max="13573" width="14.73046875" style="9" bestFit="1" customWidth="1"/>
    <col min="13574" max="13574" width="14.3984375" style="9" bestFit="1" customWidth="1"/>
    <col min="13575" max="13575" width="12.1328125" style="9" bestFit="1" customWidth="1"/>
    <col min="13576" max="13576" width="12.3984375" style="9" bestFit="1" customWidth="1"/>
    <col min="13577" max="13578" width="13.86328125" style="9" bestFit="1" customWidth="1"/>
    <col min="13579" max="13579" width="14.86328125" style="9" bestFit="1" customWidth="1"/>
    <col min="13580" max="13580" width="12.1328125" style="9" bestFit="1" customWidth="1"/>
    <col min="13581" max="13581" width="12.3984375" style="9" bestFit="1" customWidth="1"/>
    <col min="13582" max="13583" width="13.86328125" style="9" bestFit="1" customWidth="1"/>
    <col min="13584" max="13584" width="14.86328125" style="9" bestFit="1" customWidth="1"/>
    <col min="13585" max="13823" width="9.06640625" style="9"/>
    <col min="13824" max="13824" width="15.3984375" style="9" bestFit="1" customWidth="1"/>
    <col min="13825" max="13825" width="11.1328125" style="9" bestFit="1" customWidth="1"/>
    <col min="13826" max="13826" width="14.59765625" style="9" bestFit="1" customWidth="1"/>
    <col min="13827" max="13827" width="17.3984375" style="9" bestFit="1" customWidth="1"/>
    <col min="13828" max="13828" width="17.59765625" style="9" bestFit="1" customWidth="1"/>
    <col min="13829" max="13829" width="14.73046875" style="9" bestFit="1" customWidth="1"/>
    <col min="13830" max="13830" width="14.3984375" style="9" bestFit="1" customWidth="1"/>
    <col min="13831" max="13831" width="12.1328125" style="9" bestFit="1" customWidth="1"/>
    <col min="13832" max="13832" width="12.3984375" style="9" bestFit="1" customWidth="1"/>
    <col min="13833" max="13834" width="13.86328125" style="9" bestFit="1" customWidth="1"/>
    <col min="13835" max="13835" width="14.86328125" style="9" bestFit="1" customWidth="1"/>
    <col min="13836" max="13836" width="12.1328125" style="9" bestFit="1" customWidth="1"/>
    <col min="13837" max="13837" width="12.3984375" style="9" bestFit="1" customWidth="1"/>
    <col min="13838" max="13839" width="13.86328125" style="9" bestFit="1" customWidth="1"/>
    <col min="13840" max="13840" width="14.86328125" style="9" bestFit="1" customWidth="1"/>
    <col min="13841" max="14079" width="9.06640625" style="9"/>
    <col min="14080" max="14080" width="15.3984375" style="9" bestFit="1" customWidth="1"/>
    <col min="14081" max="14081" width="11.1328125" style="9" bestFit="1" customWidth="1"/>
    <col min="14082" max="14082" width="14.59765625" style="9" bestFit="1" customWidth="1"/>
    <col min="14083" max="14083" width="17.3984375" style="9" bestFit="1" customWidth="1"/>
    <col min="14084" max="14084" width="17.59765625" style="9" bestFit="1" customWidth="1"/>
    <col min="14085" max="14085" width="14.73046875" style="9" bestFit="1" customWidth="1"/>
    <col min="14086" max="14086" width="14.3984375" style="9" bestFit="1" customWidth="1"/>
    <col min="14087" max="14087" width="12.1328125" style="9" bestFit="1" customWidth="1"/>
    <col min="14088" max="14088" width="12.3984375" style="9" bestFit="1" customWidth="1"/>
    <col min="14089" max="14090" width="13.86328125" style="9" bestFit="1" customWidth="1"/>
    <col min="14091" max="14091" width="14.86328125" style="9" bestFit="1" customWidth="1"/>
    <col min="14092" max="14092" width="12.1328125" style="9" bestFit="1" customWidth="1"/>
    <col min="14093" max="14093" width="12.3984375" style="9" bestFit="1" customWidth="1"/>
    <col min="14094" max="14095" width="13.86328125" style="9" bestFit="1" customWidth="1"/>
    <col min="14096" max="14096" width="14.86328125" style="9" bestFit="1" customWidth="1"/>
    <col min="14097" max="14335" width="9.06640625" style="9"/>
    <col min="14336" max="14336" width="15.3984375" style="9" bestFit="1" customWidth="1"/>
    <col min="14337" max="14337" width="11.1328125" style="9" bestFit="1" customWidth="1"/>
    <col min="14338" max="14338" width="14.59765625" style="9" bestFit="1" customWidth="1"/>
    <col min="14339" max="14339" width="17.3984375" style="9" bestFit="1" customWidth="1"/>
    <col min="14340" max="14340" width="17.59765625" style="9" bestFit="1" customWidth="1"/>
    <col min="14341" max="14341" width="14.73046875" style="9" bestFit="1" customWidth="1"/>
    <col min="14342" max="14342" width="14.3984375" style="9" bestFit="1" customWidth="1"/>
    <col min="14343" max="14343" width="12.1328125" style="9" bestFit="1" customWidth="1"/>
    <col min="14344" max="14344" width="12.3984375" style="9" bestFit="1" customWidth="1"/>
    <col min="14345" max="14346" width="13.86328125" style="9" bestFit="1" customWidth="1"/>
    <col min="14347" max="14347" width="14.86328125" style="9" bestFit="1" customWidth="1"/>
    <col min="14348" max="14348" width="12.1328125" style="9" bestFit="1" customWidth="1"/>
    <col min="14349" max="14349" width="12.3984375" style="9" bestFit="1" customWidth="1"/>
    <col min="14350" max="14351" width="13.86328125" style="9" bestFit="1" customWidth="1"/>
    <col min="14352" max="14352" width="14.86328125" style="9" bestFit="1" customWidth="1"/>
    <col min="14353" max="14591" width="9.06640625" style="9"/>
    <col min="14592" max="14592" width="15.3984375" style="9" bestFit="1" customWidth="1"/>
    <col min="14593" max="14593" width="11.1328125" style="9" bestFit="1" customWidth="1"/>
    <col min="14594" max="14594" width="14.59765625" style="9" bestFit="1" customWidth="1"/>
    <col min="14595" max="14595" width="17.3984375" style="9" bestFit="1" customWidth="1"/>
    <col min="14596" max="14596" width="17.59765625" style="9" bestFit="1" customWidth="1"/>
    <col min="14597" max="14597" width="14.73046875" style="9" bestFit="1" customWidth="1"/>
    <col min="14598" max="14598" width="14.3984375" style="9" bestFit="1" customWidth="1"/>
    <col min="14599" max="14599" width="12.1328125" style="9" bestFit="1" customWidth="1"/>
    <col min="14600" max="14600" width="12.3984375" style="9" bestFit="1" customWidth="1"/>
    <col min="14601" max="14602" width="13.86328125" style="9" bestFit="1" customWidth="1"/>
    <col min="14603" max="14603" width="14.86328125" style="9" bestFit="1" customWidth="1"/>
    <col min="14604" max="14604" width="12.1328125" style="9" bestFit="1" customWidth="1"/>
    <col min="14605" max="14605" width="12.3984375" style="9" bestFit="1" customWidth="1"/>
    <col min="14606" max="14607" width="13.86328125" style="9" bestFit="1" customWidth="1"/>
    <col min="14608" max="14608" width="14.86328125" style="9" bestFit="1" customWidth="1"/>
    <col min="14609" max="14847" width="9.06640625" style="9"/>
    <col min="14848" max="14848" width="15.3984375" style="9" bestFit="1" customWidth="1"/>
    <col min="14849" max="14849" width="11.1328125" style="9" bestFit="1" customWidth="1"/>
    <col min="14850" max="14850" width="14.59765625" style="9" bestFit="1" customWidth="1"/>
    <col min="14851" max="14851" width="17.3984375" style="9" bestFit="1" customWidth="1"/>
    <col min="14852" max="14852" width="17.59765625" style="9" bestFit="1" customWidth="1"/>
    <col min="14853" max="14853" width="14.73046875" style="9" bestFit="1" customWidth="1"/>
    <col min="14854" max="14854" width="14.3984375" style="9" bestFit="1" customWidth="1"/>
    <col min="14855" max="14855" width="12.1328125" style="9" bestFit="1" customWidth="1"/>
    <col min="14856" max="14856" width="12.3984375" style="9" bestFit="1" customWidth="1"/>
    <col min="14857" max="14858" width="13.86328125" style="9" bestFit="1" customWidth="1"/>
    <col min="14859" max="14859" width="14.86328125" style="9" bestFit="1" customWidth="1"/>
    <col min="14860" max="14860" width="12.1328125" style="9" bestFit="1" customWidth="1"/>
    <col min="14861" max="14861" width="12.3984375" style="9" bestFit="1" customWidth="1"/>
    <col min="14862" max="14863" width="13.86328125" style="9" bestFit="1" customWidth="1"/>
    <col min="14864" max="14864" width="14.86328125" style="9" bestFit="1" customWidth="1"/>
    <col min="14865" max="15103" width="9.06640625" style="9"/>
    <col min="15104" max="15104" width="15.3984375" style="9" bestFit="1" customWidth="1"/>
    <col min="15105" max="15105" width="11.1328125" style="9" bestFit="1" customWidth="1"/>
    <col min="15106" max="15106" width="14.59765625" style="9" bestFit="1" customWidth="1"/>
    <col min="15107" max="15107" width="17.3984375" style="9" bestFit="1" customWidth="1"/>
    <col min="15108" max="15108" width="17.59765625" style="9" bestFit="1" customWidth="1"/>
    <col min="15109" max="15109" width="14.73046875" style="9" bestFit="1" customWidth="1"/>
    <col min="15110" max="15110" width="14.3984375" style="9" bestFit="1" customWidth="1"/>
    <col min="15111" max="15111" width="12.1328125" style="9" bestFit="1" customWidth="1"/>
    <col min="15112" max="15112" width="12.3984375" style="9" bestFit="1" customWidth="1"/>
    <col min="15113" max="15114" width="13.86328125" style="9" bestFit="1" customWidth="1"/>
    <col min="15115" max="15115" width="14.86328125" style="9" bestFit="1" customWidth="1"/>
    <col min="15116" max="15116" width="12.1328125" style="9" bestFit="1" customWidth="1"/>
    <col min="15117" max="15117" width="12.3984375" style="9" bestFit="1" customWidth="1"/>
    <col min="15118" max="15119" width="13.86328125" style="9" bestFit="1" customWidth="1"/>
    <col min="15120" max="15120" width="14.86328125" style="9" bestFit="1" customWidth="1"/>
    <col min="15121" max="15359" width="9.06640625" style="9"/>
    <col min="15360" max="15360" width="15.3984375" style="9" bestFit="1" customWidth="1"/>
    <col min="15361" max="15361" width="11.1328125" style="9" bestFit="1" customWidth="1"/>
    <col min="15362" max="15362" width="14.59765625" style="9" bestFit="1" customWidth="1"/>
    <col min="15363" max="15363" width="17.3984375" style="9" bestFit="1" customWidth="1"/>
    <col min="15364" max="15364" width="17.59765625" style="9" bestFit="1" customWidth="1"/>
    <col min="15365" max="15365" width="14.73046875" style="9" bestFit="1" customWidth="1"/>
    <col min="15366" max="15366" width="14.3984375" style="9" bestFit="1" customWidth="1"/>
    <col min="15367" max="15367" width="12.1328125" style="9" bestFit="1" customWidth="1"/>
    <col min="15368" max="15368" width="12.3984375" style="9" bestFit="1" customWidth="1"/>
    <col min="15369" max="15370" width="13.86328125" style="9" bestFit="1" customWidth="1"/>
    <col min="15371" max="15371" width="14.86328125" style="9" bestFit="1" customWidth="1"/>
    <col min="15372" max="15372" width="12.1328125" style="9" bestFit="1" customWidth="1"/>
    <col min="15373" max="15373" width="12.3984375" style="9" bestFit="1" customWidth="1"/>
    <col min="15374" max="15375" width="13.86328125" style="9" bestFit="1" customWidth="1"/>
    <col min="15376" max="15376" width="14.86328125" style="9" bestFit="1" customWidth="1"/>
    <col min="15377" max="15615" width="9.06640625" style="9"/>
    <col min="15616" max="15616" width="15.3984375" style="9" bestFit="1" customWidth="1"/>
    <col min="15617" max="15617" width="11.1328125" style="9" bestFit="1" customWidth="1"/>
    <col min="15618" max="15618" width="14.59765625" style="9" bestFit="1" customWidth="1"/>
    <col min="15619" max="15619" width="17.3984375" style="9" bestFit="1" customWidth="1"/>
    <col min="15620" max="15620" width="17.59765625" style="9" bestFit="1" customWidth="1"/>
    <col min="15621" max="15621" width="14.73046875" style="9" bestFit="1" customWidth="1"/>
    <col min="15622" max="15622" width="14.3984375" style="9" bestFit="1" customWidth="1"/>
    <col min="15623" max="15623" width="12.1328125" style="9" bestFit="1" customWidth="1"/>
    <col min="15624" max="15624" width="12.3984375" style="9" bestFit="1" customWidth="1"/>
    <col min="15625" max="15626" width="13.86328125" style="9" bestFit="1" customWidth="1"/>
    <col min="15627" max="15627" width="14.86328125" style="9" bestFit="1" customWidth="1"/>
    <col min="15628" max="15628" width="12.1328125" style="9" bestFit="1" customWidth="1"/>
    <col min="15629" max="15629" width="12.3984375" style="9" bestFit="1" customWidth="1"/>
    <col min="15630" max="15631" width="13.86328125" style="9" bestFit="1" customWidth="1"/>
    <col min="15632" max="15632" width="14.86328125" style="9" bestFit="1" customWidth="1"/>
    <col min="15633" max="15871" width="9.06640625" style="9"/>
    <col min="15872" max="15872" width="15.3984375" style="9" bestFit="1" customWidth="1"/>
    <col min="15873" max="15873" width="11.1328125" style="9" bestFit="1" customWidth="1"/>
    <col min="15874" max="15874" width="14.59765625" style="9" bestFit="1" customWidth="1"/>
    <col min="15875" max="15875" width="17.3984375" style="9" bestFit="1" customWidth="1"/>
    <col min="15876" max="15876" width="17.59765625" style="9" bestFit="1" customWidth="1"/>
    <col min="15877" max="15877" width="14.73046875" style="9" bestFit="1" customWidth="1"/>
    <col min="15878" max="15878" width="14.3984375" style="9" bestFit="1" customWidth="1"/>
    <col min="15879" max="15879" width="12.1328125" style="9" bestFit="1" customWidth="1"/>
    <col min="15880" max="15880" width="12.3984375" style="9" bestFit="1" customWidth="1"/>
    <col min="15881" max="15882" width="13.86328125" style="9" bestFit="1" customWidth="1"/>
    <col min="15883" max="15883" width="14.86328125" style="9" bestFit="1" customWidth="1"/>
    <col min="15884" max="15884" width="12.1328125" style="9" bestFit="1" customWidth="1"/>
    <col min="15885" max="15885" width="12.3984375" style="9" bestFit="1" customWidth="1"/>
    <col min="15886" max="15887" width="13.86328125" style="9" bestFit="1" customWidth="1"/>
    <col min="15888" max="15888" width="14.86328125" style="9" bestFit="1" customWidth="1"/>
    <col min="15889" max="16127" width="9.06640625" style="9"/>
    <col min="16128" max="16128" width="15.3984375" style="9" bestFit="1" customWidth="1"/>
    <col min="16129" max="16129" width="11.1328125" style="9" bestFit="1" customWidth="1"/>
    <col min="16130" max="16130" width="14.59765625" style="9" bestFit="1" customWidth="1"/>
    <col min="16131" max="16131" width="17.3984375" style="9" bestFit="1" customWidth="1"/>
    <col min="16132" max="16132" width="17.59765625" style="9" bestFit="1" customWidth="1"/>
    <col min="16133" max="16133" width="14.73046875" style="9" bestFit="1" customWidth="1"/>
    <col min="16134" max="16134" width="14.3984375" style="9" bestFit="1" customWidth="1"/>
    <col min="16135" max="16135" width="12.1328125" style="9" bestFit="1" customWidth="1"/>
    <col min="16136" max="16136" width="12.3984375" style="9" bestFit="1" customWidth="1"/>
    <col min="16137" max="16138" width="13.86328125" style="9" bestFit="1" customWidth="1"/>
    <col min="16139" max="16139" width="14.86328125" style="9" bestFit="1" customWidth="1"/>
    <col min="16140" max="16140" width="12.1328125" style="9" bestFit="1" customWidth="1"/>
    <col min="16141" max="16141" width="12.3984375" style="9" bestFit="1" customWidth="1"/>
    <col min="16142" max="16143" width="13.86328125" style="9" bestFit="1" customWidth="1"/>
    <col min="16144" max="16144" width="14.86328125" style="9" bestFit="1" customWidth="1"/>
    <col min="16145" max="16384" width="9.06640625" style="9"/>
  </cols>
  <sheetData>
    <row r="1" spans="1:18">
      <c r="A1" s="83" t="s">
        <v>0</v>
      </c>
      <c r="B1" s="83" t="s">
        <v>1</v>
      </c>
      <c r="C1" s="89" t="s">
        <v>217</v>
      </c>
      <c r="D1" s="89" t="s">
        <v>219</v>
      </c>
      <c r="E1" s="89" t="s">
        <v>218</v>
      </c>
      <c r="F1" s="89" t="s">
        <v>220</v>
      </c>
      <c r="G1" s="89" t="s">
        <v>231</v>
      </c>
      <c r="H1" s="89" t="s">
        <v>232</v>
      </c>
      <c r="I1" s="89" t="s">
        <v>221</v>
      </c>
      <c r="J1" s="89" t="s">
        <v>223</v>
      </c>
      <c r="K1" s="89" t="s">
        <v>224</v>
      </c>
      <c r="L1" s="89" t="s">
        <v>225</v>
      </c>
      <c r="M1" s="89" t="s">
        <v>222</v>
      </c>
      <c r="N1" s="89" t="s">
        <v>226</v>
      </c>
      <c r="O1" s="89" t="s">
        <v>228</v>
      </c>
      <c r="P1" s="89" t="s">
        <v>229</v>
      </c>
      <c r="Q1" s="89" t="s">
        <v>230</v>
      </c>
      <c r="R1" s="89" t="s">
        <v>227</v>
      </c>
    </row>
    <row r="2" spans="1:18">
      <c r="A2" s="90" t="s">
        <v>23</v>
      </c>
      <c r="B2" s="91" t="s">
        <v>24</v>
      </c>
      <c r="C2" s="96">
        <f>IFERROR((s_TR/(k_decay_res*Rad_Spec!D2*s_IFDres_adj))*1,".")</f>
        <v>0.13907178915920076</v>
      </c>
      <c r="D2" s="96">
        <f>IFERROR((s_TR/(k_decay_res*Rad_Spec!G2*s_IFAres_adj*(1/s_PEFm_pp)*s_SLF*(s_ET_res_o+s_ET_res_i)*(1/24)))*1,".")</f>
        <v>2.7765731442338674E-2</v>
      </c>
      <c r="E2" s="96">
        <f>IFERROR((s_TR/(k_decay_res*Rad_Spec!G2*s_IFAres_adj*(1/s_PEF)*s_SLF*(s_ET_res_o+s_ET_res_i)*(1/24)))*1,".")</f>
        <v>0.13627474172304516</v>
      </c>
      <c r="F2" s="96">
        <f>IFERROR((s_TR/(k_decay_res*Rad_Spec!K2*s_Fam*s_Foffset*s_EF_res*(1/365)*ACF!C2*((s_ET_res_o*s_GSF_s)+(s_ET_res_i*s_GSF_i))*(1/24)*s_ED_res))*1,".")</f>
        <v>606.6623746295619</v>
      </c>
      <c r="G2" s="96">
        <f t="shared" ref="G2:G3" si="0">(IF(AND(C2&lt;&gt;".",E2&lt;&gt;".",F2&lt;&gt;"."),1/((1/C2)+(1/E2)+(1/F2)),IF(AND(C2&lt;&gt;".",E2&lt;&gt;".",F2="."), 1/((1/C2)+(1/E2)),IF(AND(C2&lt;&gt;".",E2=".",F2&lt;&gt;"."),1/((1/C2)+(1/F2)),IF(AND(C2=".",E2&lt;&gt;".",F2&lt;&gt;"."),1/((1/E2)+(1/F2)),IF(AND(C2&lt;&gt;".",E2=".",F2="."),1/(1/C2),IF(AND(C2=".",E2&lt;&gt;".",F2="."),1/(1/E2),IF(AND(C2=".",E2=".",F2&lt;&gt;"."),1/(1/F2),IF(AND(C2=".",E2=".",F2="."),".")))))))))</f>
        <v>6.8821721180015463E-2</v>
      </c>
      <c r="H2" s="96">
        <f t="shared" ref="H2:H3" si="1">(IF(AND(C2&lt;&gt;".",D2&lt;&gt;".",F2&lt;&gt;"."),1/((1/C2)+(1/D2)+(1/F2)),IF(AND(C2&lt;&gt;".",D2&lt;&gt;".",F2="."), 1/((1/C2)+(1/D2)),IF(AND(C2&lt;&gt;".",D2=".",F2&lt;&gt;"."),1/((1/C2)+(1/F2)),IF(AND(C2=".",D2&lt;&gt;".",F2&lt;&gt;"."),1/((1/D2)+(1/F2)),IF(AND(C2&lt;&gt;".",D2=".",F2="."),1/(1/C2),IF(AND(C2=".",D2&lt;&gt;".",F2="."),1/(1/D2),IF(AND(C2=".",D2=".",F2&lt;&gt;"."),1/(1/F2),IF(AND(C2=".",D2=".",F2="."),".")))))))))</f>
        <v>2.3143970389833658E-2</v>
      </c>
      <c r="I2" s="108">
        <f>IFERROR((s_TR/(Rad_Spec!F2*s_Fam*s_Foffset*Fsurf!C2*s_EF_res*(1/365)*((s_ET_res_o*s_GSF_s)+(s_ET_res_i*s_GSF_i))*(1/24)*s_ED_res))*1,".")</f>
        <v>29.463619845156074</v>
      </c>
      <c r="J2" s="96">
        <f>IFERROR((s_TR/(Rad_Spec!M2*s_Fam*s_Foffset*Fsurf!C2*s_EF_res*(1/365)*((s_ET_res_o*s_GSF_s)+(s_ET_res_i*s_GSF_i))*(1/24)*s_ED_res))*1,".")</f>
        <v>105.18464608960448</v>
      </c>
      <c r="K2" s="96">
        <f>IFERROR((s_TR/(Rad_Spec!N2*s_Fam*s_Foffset*Fsurf!C2*s_EF_res*(1/365)*((s_ET_res_o*s_GSF_s)+(s_ET_res_i*s_GSF_i))*(1/24)*s_ED_res))*1,".")</f>
        <v>40.62756955210974</v>
      </c>
      <c r="L2" s="96">
        <f>IFERROR((s_TR/(Rad_Spec!O2*s_Fam*s_Foffset*Fsurf!C2*s_EF_res*(1/365)*((s_ET_res_o*s_GSF_s)+(s_ET_res_i*s_GSF_i))*(1/24)*s_ED_res))*1,".")</f>
        <v>30.234470364360735</v>
      </c>
      <c r="M2" s="96">
        <f>IFERROR((s_TR/(Rad_Spec!K2*s_Fam*s_Foffset*Fsurf!C2*s_EF_res*(1/365)*((s_ET_res_o*s_GSF_s)+(s_ET_res_i*s_GSF_i))*(1/24)*s_ED_res))*1,".")</f>
        <v>100.97726024602029</v>
      </c>
      <c r="N2" s="96">
        <f>IFERROR((s_TR/(Rad_Spec!F2*s_Fam*s_Foffset*s_EF_res*(1/365)*ACF!D2*((s_ET_res_o*s_GSF_s)+(s_ET_res_i*s_GSF_i))*(1/24)*s_ED_res))*1,".")</f>
        <v>36.629083579107515</v>
      </c>
      <c r="O2" s="96">
        <f>IFERROR((s_TR/(Rad_Spec!M2*s_Fam*s_Foffset*s_EF_res*(1/365)*ACF!E2*((s_ET_res_o*s_GSF_s)+(s_ET_res_i*s_GSF_i))*(1/24)*s_ED_res))*1,".")</f>
        <v>132.19947757612564</v>
      </c>
      <c r="P2" s="96">
        <f>IFERROR((s_TR/(Rad_Spec!N2*s_Fam*s_Foffset*s_EF_res*(1/365)*ACF!F2*((s_ET_res_o*s_GSF_s)+(s_ET_res_i*s_GSF_i))*(1/24)*s_ED_res))*1,".")</f>
        <v>52.021134781550437</v>
      </c>
      <c r="Q2" s="96">
        <f>IFERROR((s_TR/(Rad_Spec!O2*s_Fam*s_Foffset*s_EF_res*(1/365)*ACF!G2*((s_ET_res_o*s_GSF_s)+(s_ET_res_i*s_GSF_i))*(1/24)*s_ED_res))*1,".")</f>
        <v>38.615272878717036</v>
      </c>
      <c r="R2" s="96">
        <f>IFERROR((s_TR/(Rad_Spec!K2*s_Fam*s_Foffset*s_EF_res*(1/365)*ACF!C2*((s_ET_res_o*s_GSF_s)+(s_ET_res_i*s_GSF_i))*(1/24)*s_ED_res))*1,".")</f>
        <v>120.51494314059373</v>
      </c>
    </row>
    <row r="3" spans="1:18">
      <c r="A3" s="94" t="s">
        <v>25</v>
      </c>
      <c r="B3" s="91" t="s">
        <v>26</v>
      </c>
      <c r="C3" s="96">
        <f>IFERROR((s_TR/(k_decay_res*Rad_Spec!D3*s_IFDres_adj))*1,".")</f>
        <v>0.36862401945812245</v>
      </c>
      <c r="D3" s="96">
        <f>IFERROR((s_TR/(k_decay_res*Rad_Spec!G3*s_IFAres_adj*(1/s_PEFm_pp)*s_SLF*(s_ET_res_o+s_ET_res_i)*(1/24)))*1,".")</f>
        <v>2.1014847719103391E-2</v>
      </c>
      <c r="E3" s="96">
        <f>IFERROR((s_TR/(k_decay_res*Rad_Spec!G3*s_IFAres_adj*(1/s_PEF)*s_SLF*(s_ET_res_o+s_ET_res_i)*(1/24)))*1,".")</f>
        <v>0.10314127510803027</v>
      </c>
      <c r="F3" s="96">
        <f>IFERROR((s_TR/(k_decay_res*Rad_Spec!K3*s_Fam*s_Foffset*s_EF_res*(1/365)*ACF!C3*((s_ET_res_o*s_GSF_s)+(s_ET_res_i*s_GSF_i))*(1/24)*s_ED_res))*1,".")</f>
        <v>388.69431891789532</v>
      </c>
      <c r="G3" s="96">
        <f t="shared" si="0"/>
        <v>8.0574960378690039E-2</v>
      </c>
      <c r="H3" s="96">
        <f t="shared" si="1"/>
        <v>1.9880412544913822E-2</v>
      </c>
      <c r="I3" s="108">
        <f>IFERROR((s_TR/(Rad_Spec!F3*s_Fam*s_Foffset*Fsurf!C3*s_EF_res*(1/365)*((s_ET_res_o*s_GSF_s)+(s_ET_res_i*s_GSF_i))*(1/24)*s_ED_res))*1,".")</f>
        <v>43.075359746387143</v>
      </c>
      <c r="J3" s="96">
        <f>IFERROR((s_TR/(Rad_Spec!M3*s_Fam*s_Foffset*Fsurf!C3*s_EF_res*(1/365)*((s_ET_res_o*s_GSF_s)+(s_ET_res_i*s_GSF_i))*(1/24)*s_ED_res))*1,".")</f>
        <v>86.662650763104864</v>
      </c>
      <c r="K3" s="96">
        <f>IFERROR((s_TR/(Rad_Spec!N3*s_Fam*s_Foffset*Fsurf!C3*s_EF_res*(1/365)*((s_ET_res_o*s_GSF_s)+(s_ET_res_i*s_GSF_i))*(1/24)*s_ED_res))*1,".")</f>
        <v>46.2357801625623</v>
      </c>
      <c r="L3" s="96">
        <f>IFERROR((s_TR/(Rad_Spec!O3*s_Fam*s_Foffset*Fsurf!C3*s_EF_res*(1/365)*((s_ET_res_o*s_GSF_s)+(s_ET_res_i*s_GSF_i))*(1/24)*s_ED_res))*1,".")</f>
        <v>43.075359746387143</v>
      </c>
      <c r="M3" s="96">
        <f>IFERROR((s_TR/(Rad_Spec!K3*s_Fam*s_Foffset*Fsurf!C3*s_EF_res*(1/365)*((s_ET_res_o*s_GSF_s)+(s_ET_res_i*s_GSF_i))*(1/24)*s_ED_res))*1,".")</f>
        <v>63.805376624335963</v>
      </c>
      <c r="N3" s="96">
        <f>IFERROR((s_TR/(Rad_Spec!F3*s_Fam*s_Foffset*s_EF_res*(1/365)*ACF!D3*((s_ET_res_o*s_GSF_s)+(s_ET_res_i*s_GSF_i))*(1/24)*s_ED_res))*1,".")</f>
        <v>53.683051685361299</v>
      </c>
      <c r="O3" s="96">
        <f>IFERROR((s_TR/(Rad_Spec!M3*s_Fam*s_Foffset*s_EF_res*(1/365)*ACF!E3*((s_ET_res_o*s_GSF_s)+(s_ET_res_i*s_GSF_i))*(1/24)*s_ED_res))*1,".")</f>
        <v>111.05555786126655</v>
      </c>
      <c r="P3" s="96">
        <f>IFERROR((s_TR/(Rad_Spec!N3*s_Fam*s_Foffset*s_EF_res*(1/365)*ACF!F3*((s_ET_res_o*s_GSF_s)+(s_ET_res_i*s_GSF_i))*(1/24)*s_ED_res))*1,".")</f>
        <v>61.254234433819335</v>
      </c>
      <c r="Q3" s="96">
        <f>IFERROR((s_TR/(Rad_Spec!O3*s_Fam*s_Foffset*s_EF_res*(1/365)*ACF!G3*((s_ET_res_o*s_GSF_s)+(s_ET_res_i*s_GSF_i))*(1/24)*s_ED_res))*1,".")</f>
        <v>58.825890310028917</v>
      </c>
      <c r="R3" s="96">
        <f>IFERROR((s_TR/(Rad_Spec!K3*s_Fam*s_Foffset*s_EF_res*(1/365)*ACF!C3*((s_ET_res_o*s_GSF_s)+(s_ET_res_i*s_GSF_i))*(1/24)*s_ED_res))*1,".")</f>
        <v>77.215063439636182</v>
      </c>
    </row>
    <row r="4" spans="1:18">
      <c r="A4" s="90" t="s">
        <v>27</v>
      </c>
      <c r="B4" s="91" t="s">
        <v>24</v>
      </c>
      <c r="C4" s="96" t="str">
        <f>IFERROR((s_TR/(k_decay_res*Rad_Spec!D4*s_IFDres_adj))*1,".")</f>
        <v>.</v>
      </c>
      <c r="D4" s="96" t="str">
        <f>IFERROR((s_TR/(k_decay_res*Rad_Spec!G4*s_IFAres_adj*(1/s_PEFm_pp)*s_SLF*(s_ET_res_o+s_ET_res_i)*(1/24)))*1,".")</f>
        <v>.</v>
      </c>
      <c r="E4" s="96" t="str">
        <f>IFERROR((s_TR/(k_decay_res*Rad_Spec!G4*s_IFAres_adj*(1/s_PEF)*s_SLF*(s_ET_res_o+s_ET_res_i)*(1/24)))*1,".")</f>
        <v>.</v>
      </c>
      <c r="F4" s="96">
        <f>IFERROR((s_TR/(k_decay_res*Rad_Spec!K4*s_Fam*s_Foffset*s_EF_res*(1/365)*ACF!C4*((s_ET_res_o*s_GSF_s)+(s_ET_res_i*s_GSF_i))*(1/24)*s_ED_res))*1,".")</f>
        <v>36847.72642591285</v>
      </c>
      <c r="G4" s="96">
        <f t="shared" ref="G4:G5" si="2">(IF(AND(C4&lt;&gt;".",E4&lt;&gt;".",F4&lt;&gt;"."),1/((1/C4)+(1/E4)+(1/F4)),IF(AND(C4&lt;&gt;".",E4&lt;&gt;".",F4="."), 1/((1/C4)+(1/E4)),IF(AND(C4&lt;&gt;".",E4=".",F4&lt;&gt;"."),1/((1/C4)+(1/F4)),IF(AND(C4=".",E4&lt;&gt;".",F4&lt;&gt;"."),1/((1/E4)+(1/F4)),IF(AND(C4&lt;&gt;".",E4=".",F4="."),1/(1/C4),IF(AND(C4=".",E4&lt;&gt;".",F4="."),1/(1/E4),IF(AND(C4=".",E4=".",F4&lt;&gt;"."),1/(1/F4),IF(AND(C4=".",E4=".",F4="."),".")))))))))</f>
        <v>36847.72642591285</v>
      </c>
      <c r="H4" s="96">
        <f t="shared" ref="H4:H5" si="3">(IF(AND(C4&lt;&gt;".",D4&lt;&gt;".",F4&lt;&gt;"."),1/((1/C4)+(1/D4)+(1/F4)),IF(AND(C4&lt;&gt;".",D4&lt;&gt;".",F4="."), 1/((1/C4)+(1/D4)),IF(AND(C4&lt;&gt;".",D4=".",F4&lt;&gt;"."),1/((1/C4)+(1/F4)),IF(AND(C4=".",D4&lt;&gt;".",F4&lt;&gt;"."),1/((1/D4)+(1/F4)),IF(AND(C4&lt;&gt;".",D4=".",F4="."),1/(1/C4),IF(AND(C4=".",D4&lt;&gt;".",F4="."),1/(1/D4),IF(AND(C4=".",D4=".",F4&lt;&gt;"."),1/(1/F4),IF(AND(C4=".",D4=".",F4="."),".")))))))))</f>
        <v>36847.72642591285</v>
      </c>
      <c r="I4" s="108">
        <f>IFERROR((s_TR/(Rad_Spec!F4*s_Fam*s_Foffset*Fsurf!C4*s_EF_res*(1/365)*((s_ET_res_o*s_GSF_s)+(s_ET_res_i*s_GSF_i))*(1/24)*s_ED_res))*1,".")</f>
        <v>1509.542531600081</v>
      </c>
      <c r="J4" s="96">
        <f>IFERROR((s_TR/(Rad_Spec!M4*s_Fam*s_Foffset*Fsurf!C4*s_EF_res*(1/365)*((s_ET_res_o*s_GSF_s)+(s_ET_res_i*s_GSF_i))*(1/24)*s_ED_res))*1,".")</f>
        <v>6522.9154652115585</v>
      </c>
      <c r="K4" s="96">
        <f>IFERROR((s_TR/(Rad_Spec!N4*s_Fam*s_Foffset*Fsurf!C4*s_EF_res*(1/365)*((s_ET_res_o*s_GSF_s)+(s_ET_res_i*s_GSF_i))*(1/24)*s_ED_res))*1,".")</f>
        <v>2364.5568561391901</v>
      </c>
      <c r="L4" s="96">
        <f>IFERROR((s_TR/(Rad_Spec!O4*s_Fam*s_Foffset*Fsurf!C4*s_EF_res*(1/365)*((s_ET_res_o*s_GSF_s)+(s_ET_res_i*s_GSF_i))*(1/24)*s_ED_res))*1,".")</f>
        <v>1609.9110509883844</v>
      </c>
      <c r="M4" s="96">
        <f>IFERROR((s_TR/(Rad_Spec!K4*s_Fam*s_Foffset*Fsurf!C4*s_EF_res*(1/365)*((s_ET_res_o*s_GSF_s)+(s_ET_res_i*s_GSF_i))*(1/24)*s_ED_res))*1,".")</f>
        <v>6651.9401667212369</v>
      </c>
      <c r="N4" s="96">
        <f>IFERROR((s_TR/(Rad_Spec!F4*s_Fam*s_Foffset*s_EF_res*(1/365)*ACF!D4*((s_ET_res_o*s_GSF_s)+(s_ET_res_i*s_GSF_i))*(1/24)*s_ED_res))*1,".")</f>
        <v>1771.6997512546291</v>
      </c>
      <c r="O4" s="96">
        <f>IFERROR((s_TR/(Rad_Spec!M4*s_Fam*s_Foffset*s_EF_res*(1/365)*ACF!E4*((s_ET_res_o*s_GSF_s)+(s_ET_res_i*s_GSF_i))*(1/24)*s_ED_res))*1,".")</f>
        <v>7218.2582538031102</v>
      </c>
      <c r="P4" s="96">
        <f>IFERROR((s_TR/(Rad_Spec!N4*s_Fam*s_Foffset*s_EF_res*(1/365)*ACF!F4*((s_ET_res_o*s_GSF_s)+(s_ET_res_i*s_GSF_i))*(1/24)*s_ED_res))*1,".")</f>
        <v>2606.2762509285135</v>
      </c>
      <c r="Q4" s="96">
        <f>IFERROR((s_TR/(Rad_Spec!O4*s_Fam*s_Foffset*s_EF_res*(1/365)*ACF!G4*((s_ET_res_o*s_GSF_s)+(s_ET_res_i*s_GSF_i))*(1/24)*s_ED_res))*1,".")</f>
        <v>1802.1308010472978</v>
      </c>
      <c r="R4" s="96">
        <f>IFERROR((s_TR/(Rad_Spec!K4*s_Fam*s_Foffset*s_EF_res*(1/365)*ACF!C4*((s_ET_res_o*s_GSF_s)+(s_ET_res_i*s_GSF_i))*(1/24)*s_ED_res))*1,".")</f>
        <v>7319.889679643652</v>
      </c>
    </row>
    <row r="5" spans="1:18">
      <c r="A5" s="90" t="s">
        <v>28</v>
      </c>
      <c r="B5" s="97" t="s">
        <v>24</v>
      </c>
      <c r="C5" s="96" t="str">
        <f>IFERROR((s_TR/(k_decay_res*Rad_Spec!D5*s_IFDres_adj))*1,".")</f>
        <v>.</v>
      </c>
      <c r="D5" s="96" t="str">
        <f>IFERROR((s_TR/(k_decay_res*Rad_Spec!G5*s_IFAres_adj*(1/s_PEFm_pp)*s_SLF*(s_ET_res_o+s_ET_res_i)*(1/24)))*1,".")</f>
        <v>.</v>
      </c>
      <c r="E5" s="96" t="str">
        <f>IFERROR((s_TR/(k_decay_res*Rad_Spec!G5*s_IFAres_adj*(1/s_PEF)*s_SLF*(s_ET_res_o+s_ET_res_i)*(1/24)))*1,".")</f>
        <v>.</v>
      </c>
      <c r="F5" s="96">
        <f>IFERROR((s_TR/(k_decay_res*Rad_Spec!K5*s_Fam*s_Foffset*s_EF_res*(1/365)*ACF!C5*((s_ET_res_o*s_GSF_s)+(s_ET_res_i*s_GSF_i))*(1/24)*s_ED_res))*1,".")</f>
        <v>398368.73223996378</v>
      </c>
      <c r="G5" s="96">
        <f t="shared" si="2"/>
        <v>398368.73223996378</v>
      </c>
      <c r="H5" s="96">
        <f t="shared" si="3"/>
        <v>398368.73223996378</v>
      </c>
      <c r="I5" s="108">
        <f>IFERROR((s_TR/(Rad_Spec!F5*s_Fam*s_Foffset*Fsurf!C5*s_EF_res*(1/365)*((s_ET_res_o*s_GSF_s)+(s_ET_res_i*s_GSF_i))*(1/24)*s_ED_res))*1,".")</f>
        <v>43332.990429279329</v>
      </c>
      <c r="J5" s="96">
        <f>IFERROR((s_TR/(Rad_Spec!M5*s_Fam*s_Foffset*Fsurf!C5*s_EF_res*(1/365)*((s_ET_res_o*s_GSF_s)+(s_ET_res_i*s_GSF_i))*(1/24)*s_ED_res))*1,".")</f>
        <v>141749.06390424058</v>
      </c>
      <c r="K5" s="96">
        <f>IFERROR((s_TR/(Rad_Spec!N5*s_Fam*s_Foffset*Fsurf!C5*s_EF_res*(1/365)*((s_ET_res_o*s_GSF_s)+(s_ET_res_i*s_GSF_i))*(1/24)*s_ED_res))*1,".")</f>
        <v>64491.784362765313</v>
      </c>
      <c r="L5" s="96">
        <f>IFERROR((s_TR/(Rad_Spec!O5*s_Fam*s_Foffset*Fsurf!C5*s_EF_res*(1/365)*((s_ET_res_o*s_GSF_s)+(s_ET_res_i*s_GSF_i))*(1/24)*s_ED_res))*1,".")</f>
        <v>46498.871008587419</v>
      </c>
      <c r="M5" s="96">
        <f>IFERROR((s_TR/(Rad_Spec!K5*s_Fam*s_Foffset*Fsurf!C5*s_EF_res*(1/365)*((s_ET_res_o*s_GSF_s)+(s_ET_res_i*s_GSF_i))*(1/24)*s_ED_res))*1,".")</f>
        <v>59551.185677664573</v>
      </c>
      <c r="N5" s="96">
        <f>IFERROR((s_TR/(Rad_Spec!F5*s_Fam*s_Foffset*s_EF_res*(1/365)*ACF!D5*((s_ET_res_o*s_GSF_s)+(s_ET_res_i*s_GSF_i))*(1/24)*s_ED_res))*1,".")</f>
        <v>57584.729503797855</v>
      </c>
      <c r="O5" s="96">
        <f>IFERROR((s_TR/(Rad_Spec!M5*s_Fam*s_Foffset*s_EF_res*(1/365)*ACF!E5*((s_ET_res_o*s_GSF_s)+(s_ET_res_i*s_GSF_i))*(1/24)*s_ED_res))*1,".")</f>
        <v>188368.75603274631</v>
      </c>
      <c r="P5" s="96">
        <f>IFERROR((s_TR/(Rad_Spec!N5*s_Fam*s_Foffset*s_EF_res*(1/365)*ACF!F5*((s_ET_res_o*s_GSF_s)+(s_ET_res_i*s_GSF_i))*(1/24)*s_ED_res))*1,".")</f>
        <v>85702.415664297005</v>
      </c>
      <c r="Q5" s="96">
        <f>IFERROR((s_TR/(Rad_Spec!O5*s_Fam*s_Foffset*s_EF_res*(1/365)*ACF!G5*((s_ET_res_o*s_GSF_s)+(s_ET_res_i*s_GSF_i))*(1/24)*s_ED_res))*1,".")</f>
        <v>61791.833029189482</v>
      </c>
      <c r="R5" s="96">
        <f>IFERROR((s_TR/(Rad_Spec!K5*s_Fam*s_Foffset*s_EF_res*(1/365)*ACF!C5*((s_ET_res_o*s_GSF_s)+(s_ET_res_i*s_GSF_i))*(1/24)*s_ED_res))*1,".")</f>
        <v>79136.908967207593</v>
      </c>
    </row>
    <row r="6" spans="1:18">
      <c r="A6" s="90" t="s">
        <v>29</v>
      </c>
      <c r="B6" s="97" t="s">
        <v>24</v>
      </c>
      <c r="C6" s="96" t="str">
        <f>IFERROR((s_TR/(k_decay_res*Rad_Spec!D6*s_IFDres_adj))*1,".")</f>
        <v>.</v>
      </c>
      <c r="D6" s="96" t="str">
        <f>IFERROR((s_TR/(k_decay_res*Rad_Spec!G6*s_IFAres_adj*(1/s_PEFm_pp)*s_SLF*(s_ET_res_o+s_ET_res_i)*(1/24)))*1,".")</f>
        <v>.</v>
      </c>
      <c r="E6" s="96" t="str">
        <f>IFERROR((s_TR/(k_decay_res*Rad_Spec!G6*s_IFAres_adj*(1/s_PEF)*s_SLF*(s_ET_res_o+s_ET_res_i)*(1/24)))*1,".")</f>
        <v>.</v>
      </c>
      <c r="F6" s="96">
        <f>IFERROR((s_TR/(k_decay_res*Rad_Spec!K6*s_Fam*s_Foffset*s_EF_res*(1/365)*ACF!C6*((s_ET_res_o*s_GSF_s)+(s_ET_res_i*s_GSF_i))*(1/24)*s_ED_res))*1,".")</f>
        <v>15.069514034054745</v>
      </c>
      <c r="G6" s="96">
        <f t="shared" ref="G6:G9" si="4">(IF(AND(C6&lt;&gt;".",E6&lt;&gt;".",F6&lt;&gt;"."),1/((1/C6)+(1/E6)+(1/F6)),IF(AND(C6&lt;&gt;".",E6&lt;&gt;".",F6="."), 1/((1/C6)+(1/E6)),IF(AND(C6&lt;&gt;".",E6=".",F6&lt;&gt;"."),1/((1/C6)+(1/F6)),IF(AND(C6=".",E6&lt;&gt;".",F6&lt;&gt;"."),1/((1/E6)+(1/F6)),IF(AND(C6&lt;&gt;".",E6=".",F6="."),1/(1/C6),IF(AND(C6=".",E6&lt;&gt;".",F6="."),1/(1/E6),IF(AND(C6=".",E6=".",F6&lt;&gt;"."),1/(1/F6),IF(AND(C6=".",E6=".",F6="."),".")))))))))</f>
        <v>15.069514034054746</v>
      </c>
      <c r="H6" s="96">
        <f t="shared" ref="H6:H9" si="5">(IF(AND(C6&lt;&gt;".",D6&lt;&gt;".",F6&lt;&gt;"."),1/((1/C6)+(1/D6)+(1/F6)),IF(AND(C6&lt;&gt;".",D6&lt;&gt;".",F6="."), 1/((1/C6)+(1/D6)),IF(AND(C6&lt;&gt;".",D6=".",F6&lt;&gt;"."),1/((1/C6)+(1/F6)),IF(AND(C6=".",D6&lt;&gt;".",F6&lt;&gt;"."),1/((1/D6)+(1/F6)),IF(AND(C6&lt;&gt;".",D6=".",F6="."),1/(1/C6),IF(AND(C6=".",D6&lt;&gt;".",F6="."),1/(1/D6),IF(AND(C6=".",D6=".",F6&lt;&gt;"."),1/(1/F6),IF(AND(C6=".",D6=".",F6="."),".")))))))))</f>
        <v>15.069514034054746</v>
      </c>
      <c r="I6" s="108">
        <f>IFERROR((s_TR/(Rad_Spec!F6*s_Fam*s_Foffset*Fsurf!C6*s_EF_res*(1/365)*((s_ET_res_o*s_GSF_s)+(s_ET_res_i*s_GSF_i))*(1/24)*s_ED_res))*1,".")</f>
        <v>0.53759303862517094</v>
      </c>
      <c r="J6" s="96">
        <f>IFERROR((s_TR/(Rad_Spec!M6*s_Fam*s_Foffset*Fsurf!C6*s_EF_res*(1/365)*((s_ET_res_o*s_GSF_s)+(s_ET_res_i*s_GSF_i))*(1/24)*s_ED_res))*1,".")</f>
        <v>2.6375085086132537</v>
      </c>
      <c r="K6" s="96">
        <f>IFERROR((s_TR/(Rad_Spec!N6*s_Fam*s_Foffset*Fsurf!C6*s_EF_res*(1/365)*((s_ET_res_o*s_GSF_s)+(s_ET_res_i*s_GSF_i))*(1/24)*s_ED_res))*1,".")</f>
        <v>0.93529802483955637</v>
      </c>
      <c r="L6" s="96">
        <f>IFERROR((s_TR/(Rad_Spec!O6*s_Fam*s_Foffset*Fsurf!C6*s_EF_res*(1/365)*((s_ET_res_o*s_GSF_s)+(s_ET_res_i*s_GSF_i))*(1/24)*s_ED_res))*1,".")</f>
        <v>0.60315316528677709</v>
      </c>
      <c r="M6" s="96">
        <f>IFERROR((s_TR/(Rad_Spec!K6*s_Fam*s_Foffset*Fsurf!C6*s_EF_res*(1/365)*((s_ET_res_o*s_GSF_s)+(s_ET_res_i*s_GSF_i))*(1/24)*s_ED_res))*1,".")</f>
        <v>2.6938213264442132</v>
      </c>
      <c r="N6" s="96">
        <f>IFERROR((s_TR/(Rad_Spec!F6*s_Fam*s_Foffset*s_EF_res*(1/365)*ACF!D6*((s_ET_res_o*s_GSF_s)+(s_ET_res_i*s_GSF_i))*(1/24)*s_ED_res))*1,".")</f>
        <v>0.57859748062532623</v>
      </c>
      <c r="O6" s="96">
        <f>IFERROR((s_TR/(Rad_Spec!M6*s_Fam*s_Foffset*s_EF_res*(1/365)*ACF!E6*((s_ET_res_o*s_GSF_s)+(s_ET_res_i*s_GSF_i))*(1/24)*s_ED_res))*1,".")</f>
        <v>2.7789263805582243</v>
      </c>
      <c r="P6" s="96">
        <f>IFERROR((s_TR/(Rad_Spec!N6*s_Fam*s_Foffset*s_EF_res*(1/365)*ACF!F6*((s_ET_res_o*s_GSF_s)+(s_ET_res_i*s_GSF_i))*(1/24)*s_ED_res))*1,".")</f>
        <v>1.0040792110482633</v>
      </c>
      <c r="Q6" s="96">
        <f>IFERROR((s_TR/(Rad_Spec!O6*s_Fam*s_Foffset*s_EF_res*(1/365)*ACF!G6*((s_ET_res_o*s_GSF_s)+(s_ET_res_i*s_GSF_i))*(1/24)*s_ED_res))*1,".")</f>
        <v>0.62183080830515736</v>
      </c>
      <c r="R6" s="96">
        <f>IFERROR((s_TR/(Rad_Spec!K6*s_Fam*s_Foffset*s_EF_res*(1/365)*ACF!C6*((s_ET_res_o*s_GSF_s)+(s_ET_res_i*s_GSF_i))*(1/24)*s_ED_res))*1,".")</f>
        <v>2.9935952894382614</v>
      </c>
    </row>
    <row r="7" spans="1:18">
      <c r="A7" s="90" t="s">
        <v>30</v>
      </c>
      <c r="B7" s="97" t="s">
        <v>24</v>
      </c>
      <c r="C7" s="96">
        <f>IFERROR((s_TR/(k_decay_res*Rad_Spec!D7*s_IFDres_adj))*1,".")</f>
        <v>2.8285787625600149</v>
      </c>
      <c r="D7" s="96">
        <f>IFERROR((s_TR/(k_decay_res*Rad_Spec!G7*s_IFAres_adj*(1/s_PEFm_pp)*s_SLF*(s_ET_res_o+s_ET_res_i)*(1/24)))*1,".")</f>
        <v>1.7426946889012567</v>
      </c>
      <c r="E7" s="96">
        <f>IFERROR((s_TR/(k_decay_res*Rad_Spec!G7*s_IFAres_adj*(1/s_PEF)*s_SLF*(s_ET_res_o+s_ET_res_i)*(1/24)))*1,".")</f>
        <v>8.5531789113976302</v>
      </c>
      <c r="F7" s="96">
        <f>IFERROR((s_TR/(k_decay_res*Rad_Spec!K7*s_Fam*s_Foffset*s_EF_res*(1/365)*ACF!C7*((s_ET_res_o*s_GSF_s)+(s_ET_res_i*s_GSF_i))*(1/24)*s_ED_res))*1,".")</f>
        <v>1631.3382957297708</v>
      </c>
      <c r="G7" s="96">
        <f t="shared" si="4"/>
        <v>2.1228581871383474</v>
      </c>
      <c r="H7" s="96">
        <f t="shared" si="5"/>
        <v>1.0776194073320091</v>
      </c>
      <c r="I7" s="108">
        <f>IFERROR((s_TR/(Rad_Spec!F7*s_Fam*s_Foffset*Fsurf!C7*s_EF_res*(1/365)*((s_ET_res_o*s_GSF_s)+(s_ET_res_i*s_GSF_i))*(1/24)*s_ED_res))*1,".")</f>
        <v>479.37410613283453</v>
      </c>
      <c r="J7" s="96">
        <f>IFERROR((s_TR/(Rad_Spec!M7*s_Fam*s_Foffset*Fsurf!C7*s_EF_res*(1/365)*((s_ET_res_o*s_GSF_s)+(s_ET_res_i*s_GSF_i))*(1/24)*s_ED_res))*1,".")</f>
        <v>1389.5751364173407</v>
      </c>
      <c r="K7" s="96">
        <f>IFERROR((s_TR/(Rad_Spec!N7*s_Fam*s_Foffset*Fsurf!C7*s_EF_res*(1/365)*((s_ET_res_o*s_GSF_s)+(s_ET_res_i*s_GSF_i))*(1/24)*s_ED_res))*1,".")</f>
        <v>645.52081337205561</v>
      </c>
      <c r="L7" s="96">
        <f>IFERROR((s_TR/(Rad_Spec!O7*s_Fam*s_Foffset*Fsurf!C7*s_EF_res*(1/365)*((s_ET_res_o*s_GSF_s)+(s_ET_res_i*s_GSF_i))*(1/24)*s_ED_res))*1,".")</f>
        <v>493.96375284122513</v>
      </c>
      <c r="M7" s="96">
        <f>IFERROR((s_TR/(Rad_Spec!K7*s_Fam*s_Foffset*Fsurf!C7*s_EF_res*(1/365)*((s_ET_res_o*s_GSF_s)+(s_ET_res_i*s_GSF_i))*(1/24)*s_ED_res))*1,".")</f>
        <v>275.08877276872096</v>
      </c>
      <c r="N7" s="96">
        <f>IFERROR((s_TR/(Rad_Spec!F7*s_Fam*s_Foffset*s_EF_res*(1/365)*ACF!D7*((s_ET_res_o*s_GSF_s)+(s_ET_res_i*s_GSF_i))*(1/24)*s_ED_res))*1,".")</f>
        <v>592.66035474711657</v>
      </c>
      <c r="O7" s="96">
        <f>IFERROR((s_TR/(Rad_Spec!M7*s_Fam*s_Foffset*s_EF_res*(1/365)*ACF!E7*((s_ET_res_o*s_GSF_s)+(s_ET_res_i*s_GSF_i))*(1/24)*s_ED_res))*1,".")</f>
        <v>1639.8387861963031</v>
      </c>
      <c r="P7" s="96">
        <f>IFERROR((s_TR/(Rad_Spec!N7*s_Fam*s_Foffset*s_EF_res*(1/365)*ACF!F7*((s_ET_res_o*s_GSF_s)+(s_ET_res_i*s_GSF_i))*(1/24)*s_ED_res))*1,".")</f>
        <v>744.13517105322217</v>
      </c>
      <c r="Q7" s="96">
        <f>IFERROR((s_TR/(Rad_Spec!O7*s_Fam*s_Foffset*s_EF_res*(1/365)*ACF!G7*((s_ET_res_o*s_GSF_s)+(s_ET_res_i*s_GSF_i))*(1/24)*s_ED_res))*1,".")</f>
        <v>605.66170276482887</v>
      </c>
      <c r="R7" s="96">
        <f>IFERROR((s_TR/(Rad_Spec!K7*s_Fam*s_Foffset*s_EF_res*(1/365)*ACF!C7*((s_ET_res_o*s_GSF_s)+(s_ET_res_i*s_GSF_i))*(1/24)*s_ED_res))*1,".")</f>
        <v>324.0692849511131</v>
      </c>
    </row>
    <row r="8" spans="1:18">
      <c r="A8" s="90" t="s">
        <v>31</v>
      </c>
      <c r="B8" s="91" t="s">
        <v>24</v>
      </c>
      <c r="C8" s="96">
        <f>IFERROR((s_TR/(k_decay_res*Rad_Spec!D8*s_IFDres_adj))*1,".")</f>
        <v>57.010795555945641</v>
      </c>
      <c r="D8" s="96">
        <f>IFERROR((s_TR/(k_decay_res*Rad_Spec!G8*s_IFAres_adj*(1/s_PEFm_pp)*s_SLF*(s_ET_res_o+s_ET_res_i)*(1/24)))*1,".")</f>
        <v>10.717572336742728</v>
      </c>
      <c r="E8" s="96">
        <f>IFERROR((s_TR/(k_decay_res*Rad_Spec!G8*s_IFAres_adj*(1/s_PEF)*s_SLF*(s_ET_res_o+s_ET_res_i)*(1/24)))*1,".")</f>
        <v>52.602050305095425</v>
      </c>
      <c r="F8" s="96">
        <f>IFERROR((s_TR/(k_decay_res*Rad_Spec!K8*s_Fam*s_Foffset*s_EF_res*(1/365)*ACF!C8*((s_ET_res_o*s_GSF_s)+(s_ET_res_i*s_GSF_i))*(1/24)*s_ED_res))*1,".")</f>
        <v>67.113463516066403</v>
      </c>
      <c r="G8" s="96">
        <f t="shared" si="4"/>
        <v>19.435838505946354</v>
      </c>
      <c r="H8" s="96">
        <f t="shared" si="5"/>
        <v>7.952577856246891</v>
      </c>
      <c r="I8" s="108">
        <f>IFERROR((s_TR/(Rad_Spec!F8*s_Fam*s_Foffset*Fsurf!C8*s_EF_res*(1/365)*((s_ET_res_o*s_GSF_s)+(s_ET_res_i*s_GSF_i))*(1/24)*s_ED_res))*1,".")</f>
        <v>2.5958140797453564</v>
      </c>
      <c r="J8" s="96">
        <f>IFERROR((s_TR/(Rad_Spec!M8*s_Fam*s_Foffset*Fsurf!C8*s_EF_res*(1/365)*((s_ET_res_o*s_GSF_s)+(s_ET_res_i*s_GSF_i))*(1/24)*s_ED_res))*1,".")</f>
        <v>11.974737570253875</v>
      </c>
      <c r="K8" s="96">
        <f>IFERROR((s_TR/(Rad_Spec!N8*s_Fam*s_Foffset*Fsurf!C8*s_EF_res*(1/365)*((s_ET_res_o*s_GSF_s)+(s_ET_res_i*s_GSF_i))*(1/24)*s_ED_res))*1,".")</f>
        <v>4.286411743897693</v>
      </c>
      <c r="L8" s="96">
        <f>IFERROR((s_TR/(Rad_Spec!O8*s_Fam*s_Foffset*Fsurf!C8*s_EF_res*(1/365)*((s_ET_res_o*s_GSF_s)+(s_ET_res_i*s_GSF_i))*(1/24)*s_ED_res))*1,".")</f>
        <v>2.8334590307079592</v>
      </c>
      <c r="M8" s="96">
        <f>IFERROR((s_TR/(Rad_Spec!K8*s_Fam*s_Foffset*Fsurf!C8*s_EF_res*(1/365)*((s_ET_res_o*s_GSF_s)+(s_ET_res_i*s_GSF_i))*(1/24)*s_ED_res))*1,".")</f>
        <v>11.718966476520302</v>
      </c>
      <c r="N8" s="96">
        <f>IFERROR((s_TR/(Rad_Spec!F8*s_Fam*s_Foffset*s_EF_res*(1/365)*ACF!D8*((s_ET_res_o*s_GSF_s)+(s_ET_res_i*s_GSF_i))*(1/24)*s_ED_res))*1,".")</f>
        <v>2.6915293458681222</v>
      </c>
      <c r="O8" s="96">
        <f>IFERROR((s_TR/(Rad_Spec!M8*s_Fam*s_Foffset*s_EF_res*(1/365)*ACF!E8*((s_ET_res_o*s_GSF_s)+(s_ET_res_i*s_GSF_i))*(1/24)*s_ED_res))*1,".")</f>
        <v>12.866770505887896</v>
      </c>
      <c r="P8" s="96">
        <f>IFERROR((s_TR/(Rad_Spec!N8*s_Fam*s_Foffset*s_EF_res*(1/365)*ACF!F8*((s_ET_res_o*s_GSF_s)+(s_ET_res_i*s_GSF_i))*(1/24)*s_ED_res))*1,".")</f>
        <v>4.6103948447435661</v>
      </c>
      <c r="Q8" s="96">
        <f>IFERROR((s_TR/(Rad_Spec!O8*s_Fam*s_Foffset*s_EF_res*(1/365)*ACF!G8*((s_ET_res_o*s_GSF_s)+(s_ET_res_i*s_GSF_i))*(1/24)*s_ED_res))*1,".")</f>
        <v>3.2016746293515377</v>
      </c>
      <c r="R8" s="96">
        <f>IFERROR((s_TR/(Rad_Spec!K8*s_Fam*s_Foffset*s_EF_res*(1/365)*ACF!C8*((s_ET_res_o*s_GSF_s)+(s_ET_res_i*s_GSF_i))*(1/24)*s_ED_res))*1,".")</f>
        <v>13.332251311194016</v>
      </c>
    </row>
    <row r="9" spans="1:18">
      <c r="A9" s="90" t="s">
        <v>32</v>
      </c>
      <c r="B9" s="97" t="s">
        <v>24</v>
      </c>
      <c r="C9" s="96">
        <f>IFERROR((s_TR/(k_decay_res*Rad_Spec!D9*s_IFDres_adj))*1,".")</f>
        <v>168.41721255976603</v>
      </c>
      <c r="D9" s="96">
        <f>IFERROR((s_TR/(k_decay_res*Rad_Spec!G9*s_IFAres_adj*(1/s_PEFm_pp)*s_SLF*(s_ET_res_o+s_ET_res_i)*(1/24)))*1,".")</f>
        <v>12.833339043996153</v>
      </c>
      <c r="E9" s="96">
        <f>IFERROR((s_TR/(k_decay_res*Rad_Spec!G9*s_IFAres_adj*(1/s_PEF)*s_SLF*(s_ET_res_o+s_ET_res_i)*(1/24)))*1,".")</f>
        <v>62.986273828107812</v>
      </c>
      <c r="F9" s="96">
        <f>IFERROR((s_TR/(k_decay_res*Rad_Spec!K9*s_Fam*s_Foffset*s_EF_res*(1/365)*ACF!C9*((s_ET_res_o*s_GSF_s)+(s_ET_res_i*s_GSF_i))*(1/24)*s_ED_res))*1,".")</f>
        <v>6.4370470257642713</v>
      </c>
      <c r="G9" s="96">
        <f t="shared" si="4"/>
        <v>5.6444605944963726</v>
      </c>
      <c r="H9" s="96">
        <f t="shared" si="5"/>
        <v>4.1804199749608406</v>
      </c>
      <c r="I9" s="108">
        <f>IFERROR((s_TR/(Rad_Spec!F9*s_Fam*s_Foffset*Fsurf!C9*s_EF_res*(1/365)*((s_ET_res_o*s_GSF_s)+(s_ET_res_i*s_GSF_i))*(1/24)*s_ED_res))*1,".")</f>
        <v>0.2048968344824362</v>
      </c>
      <c r="J9" s="96">
        <f>IFERROR((s_TR/(Rad_Spec!M9*s_Fam*s_Foffset*Fsurf!C9*s_EF_res*(1/365)*((s_ET_res_o*s_GSF_s)+(s_ET_res_i*s_GSF_i))*(1/24)*s_ED_res))*1,".")</f>
        <v>1.1345080007874329</v>
      </c>
      <c r="K9" s="96">
        <f>IFERROR((s_TR/(Rad_Spec!N9*s_Fam*s_Foffset*Fsurf!C9*s_EF_res*(1/365)*((s_ET_res_o*s_GSF_s)+(s_ET_res_i*s_GSF_i))*(1/24)*s_ED_res))*1,".")</f>
        <v>0.3948532747838614</v>
      </c>
      <c r="L9" s="96">
        <f>IFERROR((s_TR/(Rad_Spec!O9*s_Fam*s_Foffset*Fsurf!C9*s_EF_res*(1/365)*((s_ET_res_o*s_GSF_s)+(s_ET_res_i*s_GSF_i))*(1/24)*s_ED_res))*1,".")</f>
        <v>0.2450192184210121</v>
      </c>
      <c r="M9" s="96">
        <f>IFERROR((s_TR/(Rad_Spec!K9*s_Fam*s_Foffset*Fsurf!C9*s_EF_res*(1/365)*((s_ET_res_o*s_GSF_s)+(s_ET_res_i*s_GSF_i))*(1/24)*s_ED_res))*1,".")</f>
        <v>1.1716373535404758</v>
      </c>
      <c r="N9" s="96">
        <f>IFERROR((s_TR/(Rad_Spec!F9*s_Fam*s_Foffset*s_EF_res*(1/365)*ACF!D9*((s_ET_res_o*s_GSF_s)+(s_ET_res_i*s_GSF_i))*(1/24)*s_ED_res))*1,".")</f>
        <v>0.20547016966149251</v>
      </c>
      <c r="O9" s="96">
        <f>IFERROR((s_TR/(Rad_Spec!M9*s_Fam*s_Foffset*s_EF_res*(1/365)*ACF!E9*((s_ET_res_o*s_GSF_s)+(s_ET_res_i*s_GSF_i))*(1/24)*s_ED_res))*1,".")</f>
        <v>1.147157764996213</v>
      </c>
      <c r="P9" s="96">
        <f>IFERROR((s_TR/(Rad_Spec!N9*s_Fam*s_Foffset*s_EF_res*(1/365)*ACF!F9*((s_ET_res_o*s_GSF_s)+(s_ET_res_i*s_GSF_i))*(1/24)*s_ED_res))*1,".")</f>
        <v>0.39504973522237563</v>
      </c>
      <c r="Q9" s="96">
        <f>IFERROR((s_TR/(Rad_Spec!O9*s_Fam*s_Foffset*s_EF_res*(1/365)*ACF!G9*((s_ET_res_o*s_GSF_s)+(s_ET_res_i*s_GSF_i))*(1/24)*s_ED_res))*1,".")</f>
        <v>0.24697937216838017</v>
      </c>
      <c r="R9" s="96">
        <f>IFERROR((s_TR/(Rad_Spec!K9*s_Fam*s_Foffset*s_EF_res*(1/365)*ACF!C9*((s_ET_res_o*s_GSF_s)+(s_ET_res_i*s_GSF_i))*(1/24)*s_ED_res))*1,".")</f>
        <v>1.2787349088148103</v>
      </c>
    </row>
    <row r="10" spans="1:18">
      <c r="A10" s="94" t="s">
        <v>33</v>
      </c>
      <c r="B10" s="97" t="s">
        <v>26</v>
      </c>
      <c r="C10" s="96">
        <f>IFERROR((s_TR/(k_decay_res*Rad_Spec!D10*s_IFDres_adj))*1,".")</f>
        <v>1.596302275566478</v>
      </c>
      <c r="D10" s="96">
        <f>IFERROR((s_TR/(k_decay_res*Rad_Spec!G10*s_IFAres_adj*(1/s_PEFm_pp)*s_SLF*(s_ET_res_o+s_ET_res_i)*(1/24)))*1,".")</f>
        <v>7.051034432067584</v>
      </c>
      <c r="E10" s="96">
        <f>IFERROR((s_TR/(k_decay_res*Rad_Spec!G10*s_IFAres_adj*(1/s_PEF)*s_SLF*(s_ET_res_o+s_ET_res_i)*(1/24)))*1,".")</f>
        <v>34.606612042825937</v>
      </c>
      <c r="F10" s="96">
        <f>IFERROR((s_TR/(k_decay_res*Rad_Spec!K10*s_Fam*s_Foffset*s_EF_res*(1/365)*ACF!C10*((s_ET_res_o*s_GSF_s)+(s_ET_res_i*s_GSF_i))*(1/24)*s_ED_res))*1,".")</f>
        <v>14288.762238667374</v>
      </c>
      <c r="G10" s="96">
        <f t="shared" ref="G10" si="6">(IF(AND(C10&lt;&gt;".",E10&lt;&gt;".",F10&lt;&gt;"."),1/((1/C10)+(1/E10)+(1/F10)),IF(AND(C10&lt;&gt;".",E10&lt;&gt;".",F10="."), 1/((1/C10)+(1/E10)),IF(AND(C10&lt;&gt;".",E10=".",F10&lt;&gt;"."),1/((1/C10)+(1/F10)),IF(AND(C10=".",E10&lt;&gt;".",F10&lt;&gt;"."),1/((1/E10)+(1/F10)),IF(AND(C10&lt;&gt;".",E10=".",F10="."),1/(1/C10),IF(AND(C10=".",E10&lt;&gt;".",F10="."),1/(1/E10),IF(AND(C10=".",E10=".",F10&lt;&gt;"."),1/(1/F10),IF(AND(C10=".",E10=".",F10="."),".")))))))))</f>
        <v>1.5257532657318058</v>
      </c>
      <c r="H10" s="96">
        <f t="shared" ref="H10" si="7">(IF(AND(C10&lt;&gt;".",D10&lt;&gt;".",F10&lt;&gt;"."),1/((1/C10)+(1/D10)+(1/F10)),IF(AND(C10&lt;&gt;".",D10&lt;&gt;".",F10="."), 1/((1/C10)+(1/D10)),IF(AND(C10&lt;&gt;".",D10=".",F10&lt;&gt;"."),1/((1/C10)+(1/F10)),IF(AND(C10=".",D10&lt;&gt;".",F10&lt;&gt;"."),1/((1/D10)+(1/F10)),IF(AND(C10&lt;&gt;".",D10=".",F10="."),1/(1/C10),IF(AND(C10=".",D10&lt;&gt;".",F10="."),1/(1/D10),IF(AND(C10=".",D10=".",F10&lt;&gt;"."),1/(1/F10),IF(AND(C10=".",D10=".",F10="."),".")))))))))</f>
        <v>1.3015055923030785</v>
      </c>
      <c r="I10" s="108">
        <f>IFERROR((s_TR/(Rad_Spec!F10*s_Fam*s_Foffset*Fsurf!C10*s_EF_res*(1/365)*((s_ET_res_o*s_GSF_s)+(s_ET_res_i*s_GSF_i))*(1/24)*s_ED_res))*1,".")</f>
        <v>2401.9379102216012</v>
      </c>
      <c r="J10" s="96">
        <f>IFERROR((s_TR/(Rad_Spec!M10*s_Fam*s_Foffset*Fsurf!C10*s_EF_res*(1/365)*((s_ET_res_o*s_GSF_s)+(s_ET_res_i*s_GSF_i))*(1/24)*s_ED_res))*1,".")</f>
        <v>6893.9115991190401</v>
      </c>
      <c r="K10" s="96">
        <f>IFERROR((s_TR/(Rad_Spec!N10*s_Fam*s_Foffset*Fsurf!C10*s_EF_res*(1/365)*((s_ET_res_o*s_GSF_s)+(s_ET_res_i*s_GSF_i))*(1/24)*s_ED_res))*1,".")</f>
        <v>3128.0744260319871</v>
      </c>
      <c r="L10" s="96">
        <f>IFERROR((s_TR/(Rad_Spec!O10*s_Fam*s_Foffset*Fsurf!C10*s_EF_res*(1/365)*((s_ET_res_o*s_GSF_s)+(s_ET_res_i*s_GSF_i))*(1/24)*s_ED_res))*1,".")</f>
        <v>2448.5272231353842</v>
      </c>
      <c r="M10" s="96">
        <f>IFERROR((s_TR/(Rad_Spec!K10*s_Fam*s_Foffset*Fsurf!C10*s_EF_res*(1/365)*((s_ET_res_o*s_GSF_s)+(s_ET_res_i*s_GSF_i))*(1/24)*s_ED_res))*1,".")</f>
        <v>2396.8705306641723</v>
      </c>
      <c r="N10" s="96">
        <f>IFERROR((s_TR/(Rad_Spec!F10*s_Fam*s_Foffset*s_EF_res*(1/365)*ACF!D10*((s_ET_res_o*s_GSF_s)+(s_ET_res_i*s_GSF_i))*(1/24)*s_ED_res))*1,".")</f>
        <v>3016.285000858853</v>
      </c>
      <c r="O10" s="96">
        <f>IFERROR((s_TR/(Rad_Spec!M10*s_Fam*s_Foffset*s_EF_res*(1/365)*ACF!E10*((s_ET_res_o*s_GSF_s)+(s_ET_res_i*s_GSF_i))*(1/24)*s_ED_res))*1,".")</f>
        <v>8094.1087803751925</v>
      </c>
      <c r="P10" s="96">
        <f>IFERROR((s_TR/(Rad_Spec!N10*s_Fam*s_Foffset*s_EF_res*(1/365)*ACF!F10*((s_ET_res_o*s_GSF_s)+(s_ET_res_i*s_GSF_i))*(1/24)*s_ED_res))*1,".")</f>
        <v>3613.5774756278661</v>
      </c>
      <c r="Q10" s="96">
        <f>IFERROR((s_TR/(Rad_Spec!O10*s_Fam*s_Foffset*s_EF_res*(1/365)*ACF!G10*((s_ET_res_o*s_GSF_s)+(s_ET_res_i*s_GSF_i))*(1/24)*s_ED_res))*1,".")</f>
        <v>3004.3134024591259</v>
      </c>
      <c r="R10" s="96">
        <f>IFERROR((s_TR/(Rad_Spec!K10*s_Fam*s_Foffset*s_EF_res*(1/365)*ACF!C10*((s_ET_res_o*s_GSF_s)+(s_ET_res_i*s_GSF_i))*(1/24)*s_ED_res))*1,".")</f>
        <v>2838.49706320414</v>
      </c>
    </row>
    <row r="11" spans="1:18">
      <c r="A11" s="90" t="s">
        <v>34</v>
      </c>
      <c r="B11" s="91" t="s">
        <v>24</v>
      </c>
      <c r="C11" s="96" t="str">
        <f>IFERROR((s_TR/(k_decay_res*Rad_Spec!D11*s_IFDres_adj))*1,".")</f>
        <v>.</v>
      </c>
      <c r="D11" s="96" t="str">
        <f>IFERROR((s_TR/(k_decay_res*Rad_Spec!G11*s_IFAres_adj*(1/s_PEFm_pp)*s_SLF*(s_ET_res_o+s_ET_res_i)*(1/24)))*1,".")</f>
        <v>.</v>
      </c>
      <c r="E11" s="96" t="str">
        <f>IFERROR((s_TR/(k_decay_res*Rad_Spec!G11*s_IFAres_adj*(1/s_PEF)*s_SLF*(s_ET_res_o+s_ET_res_i)*(1/24)))*1,".")</f>
        <v>.</v>
      </c>
      <c r="F11" s="96">
        <f>IFERROR((s_TR/(k_decay_res*Rad_Spec!K11*s_Fam*s_Foffset*s_EF_res*(1/365)*ACF!C11*((s_ET_res_o*s_GSF_s)+(s_ET_res_i*s_GSF_i))*(1/24)*s_ED_res))*1,".")</f>
        <v>306.01254373042531</v>
      </c>
      <c r="G11" s="96">
        <f t="shared" ref="G11" si="8">(IF(AND(C11&lt;&gt;".",E11&lt;&gt;".",F11&lt;&gt;"."),1/((1/C11)+(1/E11)+(1/F11)),IF(AND(C11&lt;&gt;".",E11&lt;&gt;".",F11="."), 1/((1/C11)+(1/E11)),IF(AND(C11&lt;&gt;".",E11=".",F11&lt;&gt;"."),1/((1/C11)+(1/F11)),IF(AND(C11=".",E11&lt;&gt;".",F11&lt;&gt;"."),1/((1/E11)+(1/F11)),IF(AND(C11&lt;&gt;".",E11=".",F11="."),1/(1/C11),IF(AND(C11=".",E11&lt;&gt;".",F11="."),1/(1/E11),IF(AND(C11=".",E11=".",F11&lt;&gt;"."),1/(1/F11),IF(AND(C11=".",E11=".",F11="."),".")))))))))</f>
        <v>306.01254373042531</v>
      </c>
      <c r="H11" s="96">
        <f t="shared" ref="H11" si="9">(IF(AND(C11&lt;&gt;".",D11&lt;&gt;".",F11&lt;&gt;"."),1/((1/C11)+(1/D11)+(1/F11)),IF(AND(C11&lt;&gt;".",D11&lt;&gt;".",F11="."), 1/((1/C11)+(1/D11)),IF(AND(C11&lt;&gt;".",D11=".",F11&lt;&gt;"."),1/((1/C11)+(1/F11)),IF(AND(C11=".",D11&lt;&gt;".",F11&lt;&gt;"."),1/((1/D11)+(1/F11)),IF(AND(C11&lt;&gt;".",D11=".",F11="."),1/(1/C11),IF(AND(C11=".",D11&lt;&gt;".",F11="."),1/(1/D11),IF(AND(C11=".",D11=".",F11&lt;&gt;"."),1/(1/F11),IF(AND(C11=".",D11=".",F11="."),".")))))))))</f>
        <v>306.01254373042531</v>
      </c>
      <c r="I11" s="108">
        <f>IFERROR((s_TR/(Rad_Spec!F11*s_Fam*s_Foffset*Fsurf!C11*s_EF_res*(1/365)*((s_ET_res_o*s_GSF_s)+(s_ET_res_i*s_GSF_i))*(1/24)*s_ED_res))*1,".")</f>
        <v>12.74675792702795</v>
      </c>
      <c r="J11" s="96">
        <f>IFERROR((s_TR/(Rad_Spec!M11*s_Fam*s_Foffset*Fsurf!C11*s_EF_res*(1/365)*((s_ET_res_o*s_GSF_s)+(s_ET_res_i*s_GSF_i))*(1/24)*s_ED_res))*1,".")</f>
        <v>52.219838587915589</v>
      </c>
      <c r="K11" s="96">
        <f>IFERROR((s_TR/(Rad_Spec!N11*s_Fam*s_Foffset*Fsurf!C11*s_EF_res*(1/365)*((s_ET_res_o*s_GSF_s)+(s_ET_res_i*s_GSF_i))*(1/24)*s_ED_res))*1,".")</f>
        <v>18.926237795091101</v>
      </c>
      <c r="L11" s="96">
        <f>IFERROR((s_TR/(Rad_Spec!O11*s_Fam*s_Foffset*Fsurf!C11*s_EF_res*(1/365)*((s_ET_res_o*s_GSF_s)+(s_ET_res_i*s_GSF_i))*(1/24)*s_ED_res))*1,".")</f>
        <v>13.233050425978144</v>
      </c>
      <c r="M11" s="96">
        <f>IFERROR((s_TR/(Rad_Spec!K11*s_Fam*s_Foffset*Fsurf!C11*s_EF_res*(1/365)*((s_ET_res_o*s_GSF_s)+(s_ET_res_i*s_GSF_i))*(1/24)*s_ED_res))*1,".")</f>
        <v>52.99346582625509</v>
      </c>
      <c r="N11" s="96">
        <f>IFERROR((s_TR/(Rad_Spec!F11*s_Fam*s_Foffset*s_EF_res*(1/365)*ACF!D11*((s_ET_res_o*s_GSF_s)+(s_ET_res_i*s_GSF_i))*(1/24)*s_ED_res))*1,".")</f>
        <v>16.468811241720108</v>
      </c>
      <c r="O11" s="96">
        <f>IFERROR((s_TR/(Rad_Spec!M11*s_Fam*s_Foffset*s_EF_res*(1/365)*ACF!E11*((s_ET_res_o*s_GSF_s)+(s_ET_res_i*s_GSF_i))*(1/24)*s_ED_res))*1,".")</f>
        <v>62.385300499696505</v>
      </c>
      <c r="P11" s="96">
        <f>IFERROR((s_TR/(Rad_Spec!N11*s_Fam*s_Foffset*s_EF_res*(1/365)*ACF!F11*((s_ET_res_o*s_GSF_s)+(s_ET_res_i*s_GSF_i))*(1/24)*s_ED_res))*1,".")</f>
        <v>22.165756137686838</v>
      </c>
      <c r="Q11" s="96">
        <f>IFERROR((s_TR/(Rad_Spec!O11*s_Fam*s_Foffset*s_EF_res*(1/365)*ACF!G11*((s_ET_res_o*s_GSF_s)+(s_ET_res_i*s_GSF_i))*(1/24)*s_ED_res))*1,".")</f>
        <v>15.993004464822373</v>
      </c>
      <c r="R11" s="96">
        <f>IFERROR((s_TR/(Rad_Spec!K11*s_Fam*s_Foffset*s_EF_res*(1/365)*ACF!C11*((s_ET_res_o*s_GSF_s)+(s_ET_res_i*s_GSF_i))*(1/24)*s_ED_res))*1,".")</f>
        <v>60.790129485942877</v>
      </c>
    </row>
    <row r="12" spans="1:18">
      <c r="A12" s="90" t="s">
        <v>35</v>
      </c>
      <c r="B12" s="97" t="s">
        <v>24</v>
      </c>
      <c r="C12" s="96" t="str">
        <f>IFERROR((s_TR/(k_decay_res*Rad_Spec!D12*s_IFDres_adj))*1,".")</f>
        <v>.</v>
      </c>
      <c r="D12" s="96" t="str">
        <f>IFERROR((s_TR/(k_decay_res*Rad_Spec!G12*s_IFAres_adj*(1/s_PEFm_pp)*s_SLF*(s_ET_res_o+s_ET_res_i)*(1/24)))*1,".")</f>
        <v>.</v>
      </c>
      <c r="E12" s="96" t="str">
        <f>IFERROR((s_TR/(k_decay_res*Rad_Spec!G12*s_IFAres_adj*(1/s_PEF)*s_SLF*(s_ET_res_o+s_ET_res_i)*(1/24)))*1,".")</f>
        <v>.</v>
      </c>
      <c r="F12" s="96">
        <f>IFERROR((s_TR/(k_decay_res*Rad_Spec!K12*s_Fam*s_Foffset*s_EF_res*(1/365)*ACF!C12*((s_ET_res_o*s_GSF_s)+(s_ET_res_i*s_GSF_i))*(1/24)*s_ED_res))*1,".")</f>
        <v>71.036604655649086</v>
      </c>
      <c r="G12" s="96">
        <f t="shared" ref="G12" si="10">(IF(AND(C12&lt;&gt;".",E12&lt;&gt;".",F12&lt;&gt;"."),1/((1/C12)+(1/E12)+(1/F12)),IF(AND(C12&lt;&gt;".",E12&lt;&gt;".",F12="."), 1/((1/C12)+(1/E12)),IF(AND(C12&lt;&gt;".",E12=".",F12&lt;&gt;"."),1/((1/C12)+(1/F12)),IF(AND(C12=".",E12&lt;&gt;".",F12&lt;&gt;"."),1/((1/E12)+(1/F12)),IF(AND(C12&lt;&gt;".",E12=".",F12="."),1/(1/C12),IF(AND(C12=".",E12&lt;&gt;".",F12="."),1/(1/E12),IF(AND(C12=".",E12=".",F12&lt;&gt;"."),1/(1/F12),IF(AND(C12=".",E12=".",F12="."),".")))))))))</f>
        <v>71.036604655649086</v>
      </c>
      <c r="H12" s="96">
        <f t="shared" ref="H12" si="11">(IF(AND(C12&lt;&gt;".",D12&lt;&gt;".",F12&lt;&gt;"."),1/((1/C12)+(1/D12)+(1/F12)),IF(AND(C12&lt;&gt;".",D12&lt;&gt;".",F12="."), 1/((1/C12)+(1/D12)),IF(AND(C12&lt;&gt;".",D12=".",F12&lt;&gt;"."),1/((1/C12)+(1/F12)),IF(AND(C12=".",D12&lt;&gt;".",F12&lt;&gt;"."),1/((1/D12)+(1/F12)),IF(AND(C12&lt;&gt;".",D12=".",F12="."),1/(1/C12),IF(AND(C12=".",D12&lt;&gt;".",F12="."),1/(1/D12),IF(AND(C12=".",D12=".",F12&lt;&gt;"."),1/(1/F12),IF(AND(C12=".",D12=".",F12="."),".")))))))))</f>
        <v>71.036604655649086</v>
      </c>
      <c r="I12" s="108" t="str">
        <f>IFERROR((s_TR/(Rad_Spec!F12*s_Fam*s_Foffset*Fsurf!C12*s_EF_res*(1/365)*((s_ET_res_o*s_GSF_s)+(s_ET_res_i*s_GSF_i))*(1/24)*s_ED_res))*1,".")</f>
        <v>.</v>
      </c>
      <c r="J12" s="96" t="str">
        <f>IFERROR((s_TR/(Rad_Spec!M12*s_Fam*s_Foffset*Fsurf!C12*s_EF_res*(1/365)*((s_ET_res_o*s_GSF_s)+(s_ET_res_i*s_GSF_i))*(1/24)*s_ED_res))*1,".")</f>
        <v>.</v>
      </c>
      <c r="K12" s="96" t="str">
        <f>IFERROR((s_TR/(Rad_Spec!N12*s_Fam*s_Foffset*Fsurf!C12*s_EF_res*(1/365)*((s_ET_res_o*s_GSF_s)+(s_ET_res_i*s_GSF_i))*(1/24)*s_ED_res))*1,".")</f>
        <v>.</v>
      </c>
      <c r="L12" s="96" t="str">
        <f>IFERROR((s_TR/(Rad_Spec!O12*s_Fam*s_Foffset*Fsurf!C12*s_EF_res*(1/365)*((s_ET_res_o*s_GSF_s)+(s_ET_res_i*s_GSF_i))*(1/24)*s_ED_res))*1,".")</f>
        <v>.</v>
      </c>
      <c r="M12" s="96" t="str">
        <f>IFERROR((s_TR/(Rad_Spec!K12*s_Fam*s_Foffset*Fsurf!C12*s_EF_res*(1/365)*((s_ET_res_o*s_GSF_s)+(s_ET_res_i*s_GSF_i))*(1/24)*s_ED_res))*1,".")</f>
        <v>.</v>
      </c>
      <c r="N12" s="96">
        <f>IFERROR((s_TR/(Rad_Spec!F12*s_Fam*s_Foffset*s_EF_res*(1/365)*ACF!D12*((s_ET_res_o*s_GSF_s)+(s_ET_res_i*s_GSF_i))*(1/24)*s_ED_res))*1,".")</f>
        <v>3.2915176292049839</v>
      </c>
      <c r="O12" s="96">
        <f>IFERROR((s_TR/(Rad_Spec!M12*s_Fam*s_Foffset*s_EF_res*(1/365)*ACF!E12*((s_ET_res_o*s_GSF_s)+(s_ET_res_i*s_GSF_i))*(1/24)*s_ED_res))*1,".")</f>
        <v>14.032367252794007</v>
      </c>
      <c r="P12" s="96">
        <f>IFERROR((s_TR/(Rad_Spec!N12*s_Fam*s_Foffset*s_EF_res*(1/365)*ACF!F12*((s_ET_res_o*s_GSF_s)+(s_ET_res_i*s_GSF_i))*(1/24)*s_ED_res))*1,".")</f>
        <v>4.9991121483909451</v>
      </c>
      <c r="Q12" s="96">
        <f>IFERROR((s_TR/(Rad_Spec!O12*s_Fam*s_Foffset*s_EF_res*(1/365)*ACF!G12*((s_ET_res_o*s_GSF_s)+(s_ET_res_i*s_GSF_i))*(1/24)*s_ED_res))*1,".")</f>
        <v>3.5598032363861312</v>
      </c>
      <c r="R12" s="96">
        <f>IFERROR((s_TR/(Rad_Spec!K12*s_Fam*s_Foffset*s_EF_res*(1/365)*ACF!C12*((s_ET_res_o*s_GSF_s)+(s_ET_res_i*s_GSF_i))*(1/24)*s_ED_res))*1,".")</f>
        <v>14.111592755696869</v>
      </c>
    </row>
    <row r="13" spans="1:18">
      <c r="A13" s="90" t="s">
        <v>36</v>
      </c>
      <c r="B13" s="91" t="s">
        <v>24</v>
      </c>
      <c r="C13" s="96">
        <f>IFERROR((s_TR/(k_decay_res*Rad_Spec!D13*s_IFDres_adj))*1,".")</f>
        <v>0.54473223053455477</v>
      </c>
      <c r="D13" s="96">
        <f>IFERROR((s_TR/(k_decay_res*Rad_Spec!G13*s_IFAres_adj*(1/s_PEFm_pp)*s_SLF*(s_ET_res_o+s_ET_res_i)*(1/24)))*1,".")</f>
        <v>2.7658251191594142E-2</v>
      </c>
      <c r="E13" s="96">
        <f>IFERROR((s_TR/(k_decay_res*Rad_Spec!G13*s_IFAres_adj*(1/s_PEF)*s_SLF*(s_ET_res_o+s_ET_res_i)*(1/24)))*1,".")</f>
        <v>0.13574722659379465</v>
      </c>
      <c r="F13" s="96">
        <f>IFERROR((s_TR/(k_decay_res*Rad_Spec!K13*s_Fam*s_Foffset*s_EF_res*(1/365)*ACF!C13*((s_ET_res_o*s_GSF_s)+(s_ET_res_i*s_GSF_i))*(1/24)*s_ED_res))*1,".")</f>
        <v>344.15323758668097</v>
      </c>
      <c r="G13" s="96">
        <f t="shared" ref="G13:G14" si="12">(IF(AND(C13&lt;&gt;".",E13&lt;&gt;".",F13&lt;&gt;"."),1/((1/C13)+(1/E13)+(1/F13)),IF(AND(C13&lt;&gt;".",E13&lt;&gt;".",F13="."), 1/((1/C13)+(1/E13)),IF(AND(C13&lt;&gt;".",E13=".",F13&lt;&gt;"."),1/((1/C13)+(1/F13)),IF(AND(C13=".",E13&lt;&gt;".",F13&lt;&gt;"."),1/((1/E13)+(1/F13)),IF(AND(C13&lt;&gt;".",E13=".",F13="."),1/(1/C13),IF(AND(C13=".",E13&lt;&gt;".",F13="."),1/(1/E13),IF(AND(C13=".",E13=".",F13&lt;&gt;"."),1/(1/F13),IF(AND(C13=".",E13=".",F13="."),".")))))))))</f>
        <v>0.10863303441138492</v>
      </c>
      <c r="H13" s="96">
        <f t="shared" ref="H13:H14" si="13">(IF(AND(C13&lt;&gt;".",D13&lt;&gt;".",F13&lt;&gt;"."),1/((1/C13)+(1/D13)+(1/F13)),IF(AND(C13&lt;&gt;".",D13&lt;&gt;".",F13="."), 1/((1/C13)+(1/D13)),IF(AND(C13&lt;&gt;".",D13=".",F13&lt;&gt;"."),1/((1/C13)+(1/F13)),IF(AND(C13=".",D13&lt;&gt;".",F13&lt;&gt;"."),1/((1/D13)+(1/F13)),IF(AND(C13&lt;&gt;".",D13=".",F13="."),1/(1/C13),IF(AND(C13=".",D13&lt;&gt;".",F13="."),1/(1/D13),IF(AND(C13=".",D13=".",F13&lt;&gt;"."),1/(1/F13),IF(AND(C13=".",D13=".",F13="."),".")))))))))</f>
        <v>2.6319774905605678E-2</v>
      </c>
      <c r="I13" s="108">
        <f>IFERROR((s_TR/(Rad_Spec!F13*s_Fam*s_Foffset*Fsurf!C13*s_EF_res*(1/365)*((s_ET_res_o*s_GSF_s)+(s_ET_res_i*s_GSF_i))*(1/24)*s_ED_res))*1,".")</f>
        <v>23.102927499769052</v>
      </c>
      <c r="J13" s="96">
        <f>IFERROR((s_TR/(Rad_Spec!M13*s_Fam*s_Foffset*Fsurf!C13*s_EF_res*(1/365)*((s_ET_res_o*s_GSF_s)+(s_ET_res_i*s_GSF_i))*(1/24)*s_ED_res))*1,".")</f>
        <v>68.873464888275166</v>
      </c>
      <c r="K13" s="96">
        <f>IFERROR((s_TR/(Rad_Spec!N13*s_Fam*s_Foffset*Fsurf!C13*s_EF_res*(1/365)*((s_ET_res_o*s_GSF_s)+(s_ET_res_i*s_GSF_i))*(1/24)*s_ED_res))*1,".")</f>
        <v>28.943995708138267</v>
      </c>
      <c r="L13" s="96">
        <f>IFERROR((s_TR/(Rad_Spec!O13*s_Fam*s_Foffset*Fsurf!C13*s_EF_res*(1/365)*((s_ET_res_o*s_GSF_s)+(s_ET_res_i*s_GSF_i))*(1/24)*s_ED_res))*1,".")</f>
        <v>23.207702681173895</v>
      </c>
      <c r="M13" s="96">
        <f>IFERROR((s_TR/(Rad_Spec!K13*s_Fam*s_Foffset*Fsurf!C13*s_EF_res*(1/365)*((s_ET_res_o*s_GSF_s)+(s_ET_res_i*s_GSF_i))*(1/24)*s_ED_res))*1,".")</f>
        <v>56.85887156887604</v>
      </c>
      <c r="N13" s="96">
        <f>IFERROR((s_TR/(Rad_Spec!F13*s_Fam*s_Foffset*s_EF_res*(1/365)*ACF!D13*((s_ET_res_o*s_GSF_s)+(s_ET_res_i*s_GSF_i))*(1/24)*s_ED_res))*1,".")</f>
        <v>27.8997797799063</v>
      </c>
      <c r="O13" s="96">
        <f>IFERROR((s_TR/(Rad_Spec!M13*s_Fam*s_Foffset*s_EF_res*(1/365)*ACF!E13*((s_ET_res_o*s_GSF_s)+(s_ET_res_i*s_GSF_i))*(1/24)*s_ED_res))*1,".")</f>
        <v>86.080288071535861</v>
      </c>
      <c r="P13" s="96">
        <f>IFERROR((s_TR/(Rad_Spec!N13*s_Fam*s_Foffset*s_EF_res*(1/365)*ACF!F13*((s_ET_res_o*s_GSF_s)+(s_ET_res_i*s_GSF_i))*(1/24)*s_ED_res))*1,".")</f>
        <v>36.842394536951097</v>
      </c>
      <c r="Q13" s="96">
        <f>IFERROR((s_TR/(Rad_Spec!O13*s_Fam*s_Foffset*s_EF_res*(1/365)*ACF!G13*((s_ET_res_o*s_GSF_s)+(s_ET_res_i*s_GSF_i))*(1/24)*s_ED_res))*1,".")</f>
        <v>29.466964631095205</v>
      </c>
      <c r="R13" s="96">
        <f>IFERROR((s_TR/(Rad_Spec!K13*s_Fam*s_Foffset*s_EF_res*(1/365)*ACF!C13*((s_ET_res_o*s_GSF_s)+(s_ET_res_i*s_GSF_i))*(1/24)*s_ED_res))*1,".")</f>
        <v>68.366870262451641</v>
      </c>
    </row>
    <row r="14" spans="1:18">
      <c r="A14" s="90" t="s">
        <v>37</v>
      </c>
      <c r="B14" s="91" t="s">
        <v>24</v>
      </c>
      <c r="C14" s="96">
        <f>IFERROR((s_TR/(k_decay_res*Rad_Spec!D14*s_IFDres_adj))*1,".")</f>
        <v>4.1252755435987636</v>
      </c>
      <c r="D14" s="96">
        <f>IFERROR((s_TR/(k_decay_res*Rad_Spec!G14*s_IFAres_adj*(1/s_PEFm_pp)*s_SLF*(s_ET_res_o+s_ET_res_i)*(1/24)))*1,".")</f>
        <v>51.901076691248086</v>
      </c>
      <c r="E14" s="96">
        <f>IFERROR((s_TR/(k_decay_res*Rad_Spec!G14*s_IFAres_adj*(1/s_PEF)*s_SLF*(s_ET_res_o+s_ET_res_i)*(1/24)))*1,".")</f>
        <v>254.73147847503841</v>
      </c>
      <c r="F14" s="96">
        <f>IFERROR((s_TR/(k_decay_res*Rad_Spec!K14*s_Fam*s_Foffset*s_EF_res*(1/365)*ACF!C14*((s_ET_res_o*s_GSF_s)+(s_ET_res_i*s_GSF_i))*(1/24)*s_ED_res))*1,".")</f>
        <v>40.856765222879361</v>
      </c>
      <c r="G14" s="96">
        <f t="shared" si="12"/>
        <v>3.6926326012300015</v>
      </c>
      <c r="H14" s="96">
        <f t="shared" si="13"/>
        <v>3.4946556830590989</v>
      </c>
      <c r="I14" s="108">
        <f>IFERROR((s_TR/(Rad_Spec!F14*s_Fam*s_Foffset*Fsurf!C14*s_EF_res*(1/365)*((s_ET_res_o*s_GSF_s)+(s_ET_res_i*s_GSF_i))*(1/24)*s_ED_res))*1,".")</f>
        <v>1.6225740053467652</v>
      </c>
      <c r="J14" s="96">
        <f>IFERROR((s_TR/(Rad_Spec!M14*s_Fam*s_Foffset*Fsurf!C14*s_EF_res*(1/365)*((s_ET_res_o*s_GSF_s)+(s_ET_res_i*s_GSF_i))*(1/24)*s_ED_res))*1,".")</f>
        <v>6.8402629637167554</v>
      </c>
      <c r="K14" s="96">
        <f>IFERROR((s_TR/(Rad_Spec!N14*s_Fam*s_Foffset*Fsurf!C14*s_EF_res*(1/365)*((s_ET_res_o*s_GSF_s)+(s_ET_res_i*s_GSF_i))*(1/24)*s_ED_res))*1,".")</f>
        <v>2.4918100796396754</v>
      </c>
      <c r="L14" s="96">
        <f>IFERROR((s_TR/(Rad_Spec!O14*s_Fam*s_Foffset*Fsurf!C14*s_EF_res*(1/365)*((s_ET_res_o*s_GSF_s)+(s_ET_res_i*s_GSF_i))*(1/24)*s_ED_res))*1,".")</f>
        <v>1.7147940333004217</v>
      </c>
      <c r="M14" s="96">
        <f>IFERROR((s_TR/(Rad_Spec!K14*s_Fam*s_Foffset*Fsurf!C14*s_EF_res*(1/365)*((s_ET_res_o*s_GSF_s)+(s_ET_res_i*s_GSF_i))*(1/24)*s_ED_res))*1,".")</f>
        <v>6.9337323955190984</v>
      </c>
      <c r="N14" s="96">
        <f>IFERROR((s_TR/(Rad_Spec!F14*s_Fam*s_Foffset*s_EF_res*(1/365)*ACF!D14*((s_ET_res_o*s_GSF_s)+(s_ET_res_i*s_GSF_i))*(1/24)*s_ED_res))*1,".")</f>
        <v>1.9197469962738825</v>
      </c>
      <c r="O14" s="96">
        <f>IFERROR((s_TR/(Rad_Spec!M14*s_Fam*s_Foffset*s_EF_res*(1/365)*ACF!E14*((s_ET_res_o*s_GSF_s)+(s_ET_res_i*s_GSF_i))*(1/24)*s_ED_res))*1,".")</f>
        <v>8.0488049216936481</v>
      </c>
      <c r="P14" s="96">
        <f>IFERROR((s_TR/(Rad_Spec!N14*s_Fam*s_Foffset*s_EF_res*(1/365)*ACF!F14*((s_ET_res_o*s_GSF_s)+(s_ET_res_i*s_GSF_i))*(1/24)*s_ED_res))*1,".")</f>
        <v>2.9218219779625429</v>
      </c>
      <c r="Q14" s="96">
        <f>IFERROR((s_TR/(Rad_Spec!O14*s_Fam*s_Foffset*s_EF_res*(1/365)*ACF!G14*((s_ET_res_o*s_GSF_s)+(s_ET_res_i*s_GSF_i))*(1/24)*s_ED_res))*1,".")</f>
        <v>2.1030129162890741</v>
      </c>
      <c r="R14" s="96">
        <f>IFERROR((s_TR/(Rad_Spec!K14*s_Fam*s_Foffset*s_EF_res*(1/365)*ACF!C14*((s_ET_res_o*s_GSF_s)+(s_ET_res_i*s_GSF_i))*(1/24)*s_ED_res))*1,".")</f>
        <v>8.1162949008507059</v>
      </c>
    </row>
    <row r="15" spans="1:18">
      <c r="A15" s="90" t="s">
        <v>38</v>
      </c>
      <c r="B15" s="91" t="s">
        <v>24</v>
      </c>
      <c r="C15" s="96">
        <f>IFERROR((s_TR/(k_decay_res*Rad_Spec!D15*s_IFDres_adj))*1,".")</f>
        <v>108.62411934328107</v>
      </c>
      <c r="D15" s="96">
        <f>IFERROR((s_TR/(k_decay_res*Rad_Spec!G15*s_IFAres_adj*(1/s_PEFm_pp)*s_SLF*(s_ET_res_o+s_ET_res_i)*(1/24)))*1,".")</f>
        <v>3814.0826821148503</v>
      </c>
      <c r="E15" s="96">
        <f>IFERROR((s_TR/(k_decay_res*Rad_Spec!G15*s_IFAres_adj*(1/s_PEF)*s_SLF*(s_ET_res_o+s_ET_res_i)*(1/24)))*1,".")</f>
        <v>18719.590855905852</v>
      </c>
      <c r="F15" s="96">
        <f>IFERROR((s_TR/(k_decay_res*Rad_Spec!K15*s_Fam*s_Foffset*s_EF_res*(1/365)*ACF!C15*((s_ET_res_o*s_GSF_s)+(s_ET_res_i*s_GSF_i))*(1/24)*s_ED_res))*1,".")</f>
        <v>14074.597771287972</v>
      </c>
      <c r="G15" s="96">
        <f t="shared" ref="G15:G21" si="14">(IF(AND(C15&lt;&gt;".",E15&lt;&gt;".",F15&lt;&gt;"."),1/((1/C15)+(1/E15)+(1/F15)),IF(AND(C15&lt;&gt;".",E15&lt;&gt;".",F15="."), 1/((1/C15)+(1/E15)),IF(AND(C15&lt;&gt;".",E15=".",F15&lt;&gt;"."),1/((1/C15)+(1/F15)),IF(AND(C15=".",E15&lt;&gt;".",F15&lt;&gt;"."),1/((1/E15)+(1/F15)),IF(AND(C15&lt;&gt;".",E15=".",F15="."),1/(1/C15),IF(AND(C15=".",E15&lt;&gt;".",F15="."),1/(1/E15),IF(AND(C15=".",E15=".",F15&lt;&gt;"."),1/(1/F15),IF(AND(C15=".",E15=".",F15="."),".")))))))))</f>
        <v>107.17506533972626</v>
      </c>
      <c r="H15" s="96">
        <f t="shared" ref="H15:H21" si="15">(IF(AND(C15&lt;&gt;".",D15&lt;&gt;".",F15&lt;&gt;"."),1/((1/C15)+(1/D15)+(1/F15)),IF(AND(C15&lt;&gt;".",D15&lt;&gt;".",F15="."), 1/((1/C15)+(1/D15)),IF(AND(C15&lt;&gt;".",D15=".",F15&lt;&gt;"."),1/((1/C15)+(1/F15)),IF(AND(C15=".",D15&lt;&gt;".",F15&lt;&gt;"."),1/((1/D15)+(1/F15)),IF(AND(C15&lt;&gt;".",D15=".",F15="."),1/(1/C15),IF(AND(C15=".",D15&lt;&gt;".",F15="."),1/(1/D15),IF(AND(C15=".",D15=".",F15&lt;&gt;"."),1/(1/F15),IF(AND(C15=".",D15=".",F15="."),".")))))))))</f>
        <v>104.82955247198589</v>
      </c>
      <c r="I15" s="108">
        <f>IFERROR((s_TR/(Rad_Spec!F15*s_Fam*s_Foffset*Fsurf!C15*s_EF_res*(1/365)*((s_ET_res_o*s_GSF_s)+(s_ET_res_i*s_GSF_i))*(1/24)*s_ED_res))*1,".")</f>
        <v>2469.8187642061257</v>
      </c>
      <c r="J15" s="96">
        <f>IFERROR((s_TR/(Rad_Spec!M15*s_Fam*s_Foffset*Fsurf!C15*s_EF_res*(1/365)*((s_ET_res_o*s_GSF_s)+(s_ET_res_i*s_GSF_i))*(1/24)*s_ED_res))*1,".")</f>
        <v>7199.7251681547395</v>
      </c>
      <c r="K15" s="96">
        <f>IFERROR((s_TR/(Rad_Spec!N15*s_Fam*s_Foffset*Fsurf!C15*s_EF_res*(1/365)*((s_ET_res_o*s_GSF_s)+(s_ET_res_i*s_GSF_i))*(1/24)*s_ED_res))*1,".")</f>
        <v>3184.1833843464628</v>
      </c>
      <c r="L15" s="96">
        <f>IFERROR((s_TR/(Rad_Spec!O15*s_Fam*s_Foffset*Fsurf!C15*s_EF_res*(1/365)*((s_ET_res_o*s_GSF_s)+(s_ET_res_i*s_GSF_i))*(1/24)*s_ED_res))*1,".")</f>
        <v>2507.9837340724448</v>
      </c>
      <c r="M15" s="96">
        <f>IFERROR((s_TR/(Rad_Spec!K15*s_Fam*s_Foffset*Fsurf!C15*s_EF_res*(1/365)*((s_ET_res_o*s_GSF_s)+(s_ET_res_i*s_GSF_i))*(1/24)*s_ED_res))*1,".")</f>
        <v>2347.3484122620207</v>
      </c>
      <c r="N15" s="96">
        <f>IFERROR((s_TR/(Rad_Spec!F15*s_Fam*s_Foffset*s_EF_res*(1/365)*ACF!D15*((s_ET_res_o*s_GSF_s)+(s_ET_res_i*s_GSF_i))*(1/24)*s_ED_res))*1,".")</f>
        <v>2941.8285724766301</v>
      </c>
      <c r="O15" s="96">
        <f>IFERROR((s_TR/(Rad_Spec!M15*s_Fam*s_Foffset*s_EF_res*(1/365)*ACF!E15*((s_ET_res_o*s_GSF_s)+(s_ET_res_i*s_GSF_i))*(1/24)*s_ED_res))*1,".")</f>
        <v>8575.6726447354213</v>
      </c>
      <c r="P15" s="96">
        <f>IFERROR((s_TR/(Rad_Spec!N15*s_Fam*s_Foffset*s_EF_res*(1/365)*ACF!F15*((s_ET_res_o*s_GSF_s)+(s_ET_res_i*s_GSF_i))*(1/24)*s_ED_res))*1,".")</f>
        <v>3792.7162089104536</v>
      </c>
      <c r="Q15" s="96">
        <f>IFERROR((s_TR/(Rad_Spec!O15*s_Fam*s_Foffset*s_EF_res*(1/365)*ACF!G15*((s_ET_res_o*s_GSF_s)+(s_ET_res_i*s_GSF_i))*(1/24)*s_ED_res))*1,".")</f>
        <v>2987.2872921396238</v>
      </c>
      <c r="R15" s="96">
        <f>IFERROR((s_TR/(Rad_Spec!K15*s_Fam*s_Foffset*s_EF_res*(1/365)*ACF!C15*((s_ET_res_o*s_GSF_s)+(s_ET_res_i*s_GSF_i))*(1/24)*s_ED_res))*1,".")</f>
        <v>2795.9527754943174</v>
      </c>
    </row>
    <row r="16" spans="1:18">
      <c r="A16" s="90" t="s">
        <v>39</v>
      </c>
      <c r="B16" s="97" t="s">
        <v>24</v>
      </c>
      <c r="C16" s="96">
        <f>IFERROR((s_TR/(k_decay_res*Rad_Spec!D16*s_IFDres_adj))*1,".")</f>
        <v>3.9563526226324357E-2</v>
      </c>
      <c r="D16" s="96">
        <f>IFERROR((s_TR/(k_decay_res*Rad_Spec!G16*s_IFAres_adj*(1/s_PEFm_pp)*s_SLF*(s_ET_res_o+s_ET_res_i)*(1/24)))*1,".")</f>
        <v>4.9965372199266805E-2</v>
      </c>
      <c r="E16" s="96">
        <f>IFERROR((s_TR/(k_decay_res*Rad_Spec!G16*s_IFAres_adj*(1/s_PEF)*s_SLF*(s_ET_res_o+s_ET_res_i)*(1/24)))*1,".")</f>
        <v>0.24523100375335871</v>
      </c>
      <c r="F16" s="96">
        <f>IFERROR((s_TR/(k_decay_res*Rad_Spec!K16*s_Fam*s_Foffset*s_EF_res*(1/365)*ACF!C16*((s_ET_res_o*s_GSF_s)+(s_ET_res_i*s_GSF_i))*(1/24)*s_ED_res))*1,".")</f>
        <v>4170.6767273286005</v>
      </c>
      <c r="G16" s="96">
        <f t="shared" si="14"/>
        <v>3.4067100934987542E-2</v>
      </c>
      <c r="H16" s="96">
        <f t="shared" si="15"/>
        <v>2.207997510042586E-2</v>
      </c>
      <c r="I16" s="108">
        <f>IFERROR((s_TR/(Rad_Spec!F16*s_Fam*s_Foffset*Fsurf!C16*s_EF_res*(1/365)*((s_ET_res_o*s_GSF_s)+(s_ET_res_i*s_GSF_i))*(1/24)*s_ED_res))*1,".")</f>
        <v>799.82467607870376</v>
      </c>
      <c r="J16" s="96">
        <f>IFERROR((s_TR/(Rad_Spec!M16*s_Fam*s_Foffset*Fsurf!C16*s_EF_res*(1/365)*((s_ET_res_o*s_GSF_s)+(s_ET_res_i*s_GSF_i))*(1/24)*s_ED_res))*1,".")</f>
        <v>1244.8251698773945</v>
      </c>
      <c r="K16" s="96">
        <f>IFERROR((s_TR/(Rad_Spec!N16*s_Fam*s_Foffset*Fsurf!C16*s_EF_res*(1/365)*((s_ET_res_o*s_GSF_s)+(s_ET_res_i*s_GSF_i))*(1/24)*s_ED_res))*1,".")</f>
        <v>808.73991928340286</v>
      </c>
      <c r="L16" s="96">
        <f>IFERROR((s_TR/(Rad_Spec!O16*s_Fam*s_Foffset*Fsurf!C16*s_EF_res*(1/365)*((s_ET_res_o*s_GSF_s)+(s_ET_res_i*s_GSF_i))*(1/24)*s_ED_res))*1,".")</f>
        <v>799.82467607870376</v>
      </c>
      <c r="M16" s="96">
        <f>IFERROR((s_TR/(Rad_Spec!K16*s_Fam*s_Foffset*Fsurf!C16*s_EF_res*(1/365)*((s_ET_res_o*s_GSF_s)+(s_ET_res_i*s_GSF_i))*(1/24)*s_ED_res))*1,".")</f>
        <v>691.00499225847204</v>
      </c>
      <c r="N16" s="96">
        <f>IFERROR((s_TR/(Rad_Spec!F16*s_Fam*s_Foffset*s_EF_res*(1/365)*ACF!D16*((s_ET_res_o*s_GSF_s)+(s_ET_res_i*s_GSF_i))*(1/24)*s_ED_res))*1,".")</f>
        <v>1013.2722273703495</v>
      </c>
      <c r="O16" s="96">
        <f>IFERROR((s_TR/(Rad_Spec!M16*s_Fam*s_Foffset*s_EF_res*(1/365)*ACF!E16*((s_ET_res_o*s_GSF_s)+(s_ET_res_i*s_GSF_i))*(1/24)*s_ED_res))*1,".")</f>
        <v>1531.9825533229946</v>
      </c>
      <c r="P16" s="96">
        <f>IFERROR((s_TR/(Rad_Spec!N16*s_Fam*s_Foffset*s_EF_res*(1/365)*ACF!F16*((s_ET_res_o*s_GSF_s)+(s_ET_res_i*s_GSF_i))*(1/24)*s_ED_res))*1,".")</f>
        <v>1021.4413961329428</v>
      </c>
      <c r="Q16" s="96">
        <f>IFERROR((s_TR/(Rad_Spec!O16*s_Fam*s_Foffset*s_EF_res*(1/365)*ACF!G16*((s_ET_res_o*s_GSF_s)+(s_ET_res_i*s_GSF_i))*(1/24)*s_ED_res))*1,".")</f>
        <v>1015.400950537094</v>
      </c>
      <c r="R16" s="96">
        <f>IFERROR((s_TR/(Rad_Spec!K16*s_Fam*s_Foffset*s_EF_res*(1/365)*ACF!C16*((s_ET_res_o*s_GSF_s)+(s_ET_res_i*s_GSF_i))*(1/24)*s_ED_res))*1,".")</f>
        <v>828.51498571790808</v>
      </c>
    </row>
    <row r="17" spans="1:18">
      <c r="A17" s="90" t="s">
        <v>40</v>
      </c>
      <c r="B17" s="97" t="s">
        <v>24</v>
      </c>
      <c r="C17" s="96">
        <f>IFERROR((s_TR/(k_decay_res*Rad_Spec!D17*s_IFDres_adj))*1,".")</f>
        <v>85.782598920628487</v>
      </c>
      <c r="D17" s="96">
        <f>IFERROR((s_TR/(k_decay_res*Rad_Spec!G17*s_IFAres_adj*(1/s_PEFm_pp)*s_SLF*(s_ET_res_o+s_ET_res_i)*(1/24)))*1,".")</f>
        <v>10.207211749278789</v>
      </c>
      <c r="E17" s="96">
        <f>IFERROR((s_TR/(k_decay_res*Rad_Spec!G17*s_IFAres_adj*(1/s_PEF)*s_SLF*(s_ET_res_o+s_ET_res_i)*(1/24)))*1,".")</f>
        <v>50.097190766757549</v>
      </c>
      <c r="F17" s="96">
        <f>IFERROR((s_TR/(k_decay_res*Rad_Spec!K17*s_Fam*s_Foffset*s_EF_res*(1/365)*ACF!C17*((s_ET_res_o*s_GSF_s)+(s_ET_res_i*s_GSF_i))*(1/24)*s_ED_res))*1,".")</f>
        <v>35.598808451103437</v>
      </c>
      <c r="G17" s="96">
        <f t="shared" si="14"/>
        <v>16.747780955869885</v>
      </c>
      <c r="H17" s="96">
        <f t="shared" si="15"/>
        <v>7.261206968256289</v>
      </c>
      <c r="I17" s="108">
        <f>IFERROR((s_TR/(Rad_Spec!F17*s_Fam*s_Foffset*Fsurf!C17*s_EF_res*(1/365)*((s_ET_res_o*s_GSF_s)+(s_ET_res_i*s_GSF_i))*(1/24)*s_ED_res))*1,".")</f>
        <v>1.3787667110498185</v>
      </c>
      <c r="J17" s="96">
        <f>IFERROR((s_TR/(Rad_Spec!M17*s_Fam*s_Foffset*Fsurf!C17*s_EF_res*(1/365)*((s_ET_res_o*s_GSF_s)+(s_ET_res_i*s_GSF_i))*(1/24)*s_ED_res))*1,".")</f>
        <v>6.0605912763605154</v>
      </c>
      <c r="K17" s="96">
        <f>IFERROR((s_TR/(Rad_Spec!N17*s_Fam*s_Foffset*Fsurf!C17*s_EF_res*(1/365)*((s_ET_res_o*s_GSF_s)+(s_ET_res_i*s_GSF_i))*(1/24)*s_ED_res))*1,".")</f>
        <v>2.1760579953697992</v>
      </c>
      <c r="L17" s="96">
        <f>IFERROR((s_TR/(Rad_Spec!O17*s_Fam*s_Foffset*Fsurf!C17*s_EF_res*(1/365)*((s_ET_res_o*s_GSF_s)+(s_ET_res_i*s_GSF_i))*(1/24)*s_ED_res))*1,".")</f>
        <v>1.4721837780469205</v>
      </c>
      <c r="M17" s="96">
        <f>IFERROR((s_TR/(Rad_Spec!K17*s_Fam*s_Foffset*Fsurf!C17*s_EF_res*(1/365)*((s_ET_res_o*s_GSF_s)+(s_ET_res_i*s_GSF_i))*(1/24)*s_ED_res))*1,".")</f>
        <v>6.1430914717455272</v>
      </c>
      <c r="N17" s="96">
        <f>IFERROR((s_TR/(Rad_Spec!F17*s_Fam*s_Foffset*s_EF_res*(1/365)*ACF!D17*((s_ET_res_o*s_GSF_s)+(s_ET_res_i*s_GSF_i))*(1/24)*s_ED_res))*1,".")</f>
        <v>1.548254742566324</v>
      </c>
      <c r="O17" s="96">
        <f>IFERROR((s_TR/(Rad_Spec!M17*s_Fam*s_Foffset*s_EF_res*(1/365)*ACF!E17*((s_ET_res_o*s_GSF_s)+(s_ET_res_i*s_GSF_i))*(1/24)*s_ED_res))*1,".")</f>
        <v>6.7966942469616916</v>
      </c>
      <c r="P17" s="96">
        <f>IFERROR((s_TR/(Rad_Spec!N17*s_Fam*s_Foffset*s_EF_res*(1/365)*ACF!F17*((s_ET_res_o*s_GSF_s)+(s_ET_res_i*s_GSF_i))*(1/24)*s_ED_res))*1,".")</f>
        <v>2.4295778949312017</v>
      </c>
      <c r="Q17" s="96">
        <f>IFERROR((s_TR/(Rad_Spec!O17*s_Fam*s_Foffset*s_EF_res*(1/365)*ACF!G17*((s_ET_res_o*s_GSF_s)+(s_ET_res_i*s_GSF_i))*(1/24)*s_ED_res))*1,".")</f>
        <v>1.7381536624978615</v>
      </c>
      <c r="R17" s="96">
        <f>IFERROR((s_TR/(Rad_Spec!K17*s_Fam*s_Foffset*s_EF_res*(1/365)*ACF!C17*((s_ET_res_o*s_GSF_s)+(s_ET_res_i*s_GSF_i))*(1/24)*s_ED_res))*1,".")</f>
        <v>7.0717891133058606</v>
      </c>
    </row>
    <row r="18" spans="1:18">
      <c r="A18" s="90" t="s">
        <v>41</v>
      </c>
      <c r="B18" s="97" t="s">
        <v>24</v>
      </c>
      <c r="C18" s="96">
        <f>IFERROR((s_TR/(k_decay_res*Rad_Spec!D18*s_IFDres_adj))*1,".")</f>
        <v>2.0742910925440113E-2</v>
      </c>
      <c r="D18" s="96">
        <f>IFERROR((s_TR/(k_decay_res*Rad_Spec!G18*s_IFAres_adj*(1/s_PEFm_pp)*s_SLF*(s_ET_res_o+s_ET_res_i)*(1/24)))*1,".")</f>
        <v>5.4681491513993527E-2</v>
      </c>
      <c r="E18" s="96">
        <f>IFERROR((s_TR/(k_decay_res*Rad_Spec!G18*s_IFAres_adj*(1/s_PEF)*s_SLF*(s_ET_res_o+s_ET_res_i)*(1/24)))*1,".")</f>
        <v>0.26837780767905839</v>
      </c>
      <c r="F18" s="96">
        <f>IFERROR((s_TR/(k_decay_res*Rad_Spec!K18*s_Fam*s_Foffset*s_EF_res*(1/365)*ACF!C18*((s_ET_res_o*s_GSF_s)+(s_ET_res_i*s_GSF_i))*(1/24)*s_ED_res))*1,".")</f>
        <v>933719.1341280574</v>
      </c>
      <c r="G18" s="96">
        <f t="shared" si="14"/>
        <v>1.9254714332209908E-2</v>
      </c>
      <c r="H18" s="96">
        <f t="shared" si="15"/>
        <v>1.5038280089626835E-2</v>
      </c>
      <c r="I18" s="108">
        <f>IFERROR((s_TR/(Rad_Spec!F18*s_Fam*s_Foffset*Fsurf!C18*s_EF_res*(1/365)*((s_ET_res_o*s_GSF_s)+(s_ET_res_i*s_GSF_i))*(1/24)*s_ED_res))*1,".")</f>
        <v>32461.167322472891</v>
      </c>
      <c r="J18" s="96">
        <f>IFERROR((s_TR/(Rad_Spec!M18*s_Fam*s_Foffset*Fsurf!C18*s_EF_res*(1/365)*((s_ET_res_o*s_GSF_s)+(s_ET_res_i*s_GSF_i))*(1/24)*s_ED_res))*1,".")</f>
        <v>163491.78740180761</v>
      </c>
      <c r="K18" s="96">
        <f>IFERROR((s_TR/(Rad_Spec!N18*s_Fam*s_Foffset*Fsurf!C18*s_EF_res*(1/365)*((s_ET_res_o*s_GSF_s)+(s_ET_res_i*s_GSF_i))*(1/24)*s_ED_res))*1,".")</f>
        <v>57582.769239313122</v>
      </c>
      <c r="L18" s="96">
        <f>IFERROR((s_TR/(Rad_Spec!O18*s_Fam*s_Foffset*Fsurf!C18*s_EF_res*(1/365)*((s_ET_res_o*s_GSF_s)+(s_ET_res_i*s_GSF_i))*(1/24)*s_ED_res))*1,".")</f>
        <v>36961.683145942588</v>
      </c>
      <c r="M18" s="96">
        <f>IFERROR((s_TR/(Rad_Spec!K18*s_Fam*s_Foffset*Fsurf!C18*s_EF_res*(1/365)*((s_ET_res_o*s_GSF_s)+(s_ET_res_i*s_GSF_i))*(1/24)*s_ED_res))*1,".")</f>
        <v>168188.06156341659</v>
      </c>
      <c r="N18" s="96">
        <f>IFERROR((s_TR/(Rad_Spec!F18*s_Fam*s_Foffset*s_EF_res*(1/365)*ACF!D18*((s_ET_res_o*s_GSF_s)+(s_ET_res_i*s_GSF_i))*(1/24)*s_ED_res))*1,".")</f>
        <v>33705.23201270451</v>
      </c>
      <c r="O18" s="96">
        <f>IFERROR((s_TR/(Rad_Spec!M18*s_Fam*s_Foffset*s_EF_res*(1/365)*ACF!E18*((s_ET_res_o*s_GSF_s)+(s_ET_res_i*s_GSF_i))*(1/24)*s_ED_res))*1,".")</f>
        <v>169718.36980925783</v>
      </c>
      <c r="P18" s="96">
        <f>IFERROR((s_TR/(Rad_Spec!N18*s_Fam*s_Foffset*s_EF_res*(1/365)*ACF!F18*((s_ET_res_o*s_GSF_s)+(s_ET_res_i*s_GSF_i))*(1/24)*s_ED_res))*1,".")</f>
        <v>60174.804880001087</v>
      </c>
      <c r="Q18" s="96">
        <f>IFERROR((s_TR/(Rad_Spec!O18*s_Fam*s_Foffset*s_EF_res*(1/365)*ACF!G18*((s_ET_res_o*s_GSF_s)+(s_ET_res_i*s_GSF_i))*(1/24)*s_ED_res))*1,".")</f>
        <v>38031.252186266189</v>
      </c>
      <c r="R18" s="96">
        <f>IFERROR((s_TR/(Rad_Spec!K18*s_Fam*s_Foffset*s_EF_res*(1/365)*ACF!C18*((s_ET_res_o*s_GSF_s)+(s_ET_res_i*s_GSF_i))*(1/24)*s_ED_res))*1,".")</f>
        <v>185485.55681805409</v>
      </c>
    </row>
    <row r="19" spans="1:18">
      <c r="A19" s="90" t="s">
        <v>42</v>
      </c>
      <c r="B19" s="91" t="s">
        <v>24</v>
      </c>
      <c r="C19" s="96" t="str">
        <f>IFERROR((s_TR/(k_decay_res*Rad_Spec!D19*s_IFDres_adj))*1,".")</f>
        <v>.</v>
      </c>
      <c r="D19" s="96" t="str">
        <f>IFERROR((s_TR/(k_decay_res*Rad_Spec!G19*s_IFAres_adj*(1/s_PEFm_pp)*s_SLF*(s_ET_res_o+s_ET_res_i)*(1/24)))*1,".")</f>
        <v>.</v>
      </c>
      <c r="E19" s="96" t="str">
        <f>IFERROR((s_TR/(k_decay_res*Rad_Spec!G19*s_IFAres_adj*(1/s_PEF)*s_SLF*(s_ET_res_o+s_ET_res_i)*(1/24)))*1,".")</f>
        <v>.</v>
      </c>
      <c r="F19" s="96">
        <f>IFERROR((s_TR/(k_decay_res*Rad_Spec!K19*s_Fam*s_Foffset*s_EF_res*(1/365)*ACF!C19*((s_ET_res_o*s_GSF_s)+(s_ET_res_i*s_GSF_i))*(1/24)*s_ED_res))*1,".")</f>
        <v>241931.15982916791</v>
      </c>
      <c r="G19" s="96">
        <f t="shared" si="14"/>
        <v>241931.15982916791</v>
      </c>
      <c r="H19" s="96">
        <f t="shared" si="15"/>
        <v>241931.15982916791</v>
      </c>
      <c r="I19" s="108" t="str">
        <f>IFERROR((s_TR/(Rad_Spec!F19*s_Fam*s_Foffset*Fsurf!C19*s_EF_res*(1/365)*((s_ET_res_o*s_GSF_s)+(s_ET_res_i*s_GSF_i))*(1/24)*s_ED_res))*1,".")</f>
        <v>.</v>
      </c>
      <c r="J19" s="96" t="str">
        <f>IFERROR((s_TR/(Rad_Spec!M19*s_Fam*s_Foffset*Fsurf!C19*s_EF_res*(1/365)*((s_ET_res_o*s_GSF_s)+(s_ET_res_i*s_GSF_i))*(1/24)*s_ED_res))*1,".")</f>
        <v>.</v>
      </c>
      <c r="K19" s="96" t="str">
        <f>IFERROR((s_TR/(Rad_Spec!N19*s_Fam*s_Foffset*Fsurf!C19*s_EF_res*(1/365)*((s_ET_res_o*s_GSF_s)+(s_ET_res_i*s_GSF_i))*(1/24)*s_ED_res))*1,".")</f>
        <v>.</v>
      </c>
      <c r="L19" s="96" t="str">
        <f>IFERROR((s_TR/(Rad_Spec!O19*s_Fam*s_Foffset*Fsurf!C19*s_EF_res*(1/365)*((s_ET_res_o*s_GSF_s)+(s_ET_res_i*s_GSF_i))*(1/24)*s_ED_res))*1,".")</f>
        <v>.</v>
      </c>
      <c r="M19" s="96" t="str">
        <f>IFERROR((s_TR/(Rad_Spec!K19*s_Fam*s_Foffset*Fsurf!C19*s_EF_res*(1/365)*((s_ET_res_o*s_GSF_s)+(s_ET_res_i*s_GSF_i))*(1/24)*s_ED_res))*1,".")</f>
        <v>.</v>
      </c>
      <c r="N19" s="96">
        <f>IFERROR((s_TR/(Rad_Spec!F19*s_Fam*s_Foffset*s_EF_res*(1/365)*ACF!D19*((s_ET_res_o*s_GSF_s)+(s_ET_res_i*s_GSF_i))*(1/24)*s_ED_res))*1,".")</f>
        <v>8781.125579924681</v>
      </c>
      <c r="O19" s="96">
        <f>IFERROR((s_TR/(Rad_Spec!M19*s_Fam*s_Foffset*s_EF_res*(1/365)*ACF!E19*((s_ET_res_o*s_GSF_s)+(s_ET_res_i*s_GSF_i))*(1/24)*s_ED_res))*1,".")</f>
        <v>44009.475852583259</v>
      </c>
      <c r="P19" s="96">
        <f>IFERROR((s_TR/(Rad_Spec!N19*s_Fam*s_Foffset*s_EF_res*(1/365)*ACF!F19*((s_ET_res_o*s_GSF_s)+(s_ET_res_i*s_GSF_i))*(1/24)*s_ED_res))*1,".")</f>
        <v>15672.898427698965</v>
      </c>
      <c r="Q19" s="96">
        <f>IFERROR((s_TR/(Rad_Spec!O19*s_Fam*s_Foffset*s_EF_res*(1/365)*ACF!G19*((s_ET_res_o*s_GSF_s)+(s_ET_res_i*s_GSF_i))*(1/24)*s_ED_res))*1,".")</f>
        <v>9875.0029378810104</v>
      </c>
      <c r="R19" s="96">
        <f>IFERROR((s_TR/(Rad_Spec!K19*s_Fam*s_Foffset*s_EF_res*(1/365)*ACF!C19*((s_ET_res_o*s_GSF_s)+(s_ET_res_i*s_GSF_i))*(1/24)*s_ED_res))*1,".")</f>
        <v>48060.208099362331</v>
      </c>
    </row>
    <row r="20" spans="1:18">
      <c r="A20" s="90" t="s">
        <v>43</v>
      </c>
      <c r="B20" s="97" t="s">
        <v>24</v>
      </c>
      <c r="C20" s="96" t="str">
        <f>IFERROR((s_TR/(k_decay_res*Rad_Spec!D20*s_IFDres_adj))*1,".")</f>
        <v>.</v>
      </c>
      <c r="D20" s="96" t="str">
        <f>IFERROR((s_TR/(k_decay_res*Rad_Spec!G20*s_IFAres_adj*(1/s_PEFm_pp)*s_SLF*(s_ET_res_o+s_ET_res_i)*(1/24)))*1,".")</f>
        <v>.</v>
      </c>
      <c r="E20" s="96" t="str">
        <f>IFERROR((s_TR/(k_decay_res*Rad_Spec!G20*s_IFAres_adj*(1/s_PEF)*s_SLF*(s_ET_res_o+s_ET_res_i)*(1/24)))*1,".")</f>
        <v>.</v>
      </c>
      <c r="F20" s="96">
        <f>IFERROR((s_TR/(k_decay_res*Rad_Spec!K20*s_Fam*s_Foffset*s_EF_res*(1/365)*ACF!C20*((s_ET_res_o*s_GSF_s)+(s_ET_res_i*s_GSF_i))*(1/24)*s_ED_res))*1,".")</f>
        <v>109641.54727365525</v>
      </c>
      <c r="G20" s="96">
        <f t="shared" si="14"/>
        <v>109641.54727365525</v>
      </c>
      <c r="H20" s="96">
        <f t="shared" si="15"/>
        <v>109641.54727365525</v>
      </c>
      <c r="I20" s="108">
        <f>IFERROR((s_TR/(Rad_Spec!F20*s_Fam*s_Foffset*Fsurf!C20*s_EF_res*(1/365)*((s_ET_res_o*s_GSF_s)+(s_ET_res_i*s_GSF_i))*(1/24)*s_ED_res))*1,".")</f>
        <v>3796.9729049922835</v>
      </c>
      <c r="J20" s="96">
        <f>IFERROR((s_TR/(Rad_Spec!M20*s_Fam*s_Foffset*Fsurf!C20*s_EF_res*(1/365)*((s_ET_res_o*s_GSF_s)+(s_ET_res_i*s_GSF_i))*(1/24)*s_ED_res))*1,".")</f>
        <v>19194.256413104373</v>
      </c>
      <c r="K20" s="96">
        <f>IFERROR((s_TR/(Rad_Spec!N20*s_Fam*s_Foffset*Fsurf!C20*s_EF_res*(1/365)*((s_ET_res_o*s_GSF_s)+(s_ET_res_i*s_GSF_i))*(1/24)*s_ED_res))*1,".")</f>
        <v>6809.7883622144218</v>
      </c>
      <c r="L20" s="96">
        <f>IFERROR((s_TR/(Rad_Spec!O20*s_Fam*s_Foffset*Fsurf!C20*s_EF_res*(1/365)*((s_ET_res_o*s_GSF_s)+(s_ET_res_i*s_GSF_i))*(1/24)*s_ED_res))*1,".")</f>
        <v>4335.6438015482818</v>
      </c>
      <c r="M20" s="96">
        <f>IFERROR((s_TR/(Rad_Spec!K20*s_Fam*s_Foffset*Fsurf!C20*s_EF_res*(1/365)*((s_ET_res_o*s_GSF_s)+(s_ET_res_i*s_GSF_i))*(1/24)*s_ED_res))*1,".")</f>
        <v>19701.274507035436</v>
      </c>
      <c r="N20" s="96">
        <f>IFERROR((s_TR/(Rad_Spec!F20*s_Fam*s_Foffset*s_EF_res*(1/365)*ACF!D20*((s_ET_res_o*s_GSF_s)+(s_ET_res_i*s_GSF_i))*(1/24)*s_ED_res))*1,".")</f>
        <v>3955.7325234728428</v>
      </c>
      <c r="O20" s="96">
        <f>IFERROR((s_TR/(Rad_Spec!M20*s_Fam*s_Foffset*s_EF_res*(1/365)*ACF!E20*((s_ET_res_o*s_GSF_s)+(s_ET_res_i*s_GSF_i))*(1/24)*s_ED_res))*1,".")</f>
        <v>19925.357045436347</v>
      </c>
      <c r="P20" s="96">
        <f>IFERROR((s_TR/(Rad_Spec!N20*s_Fam*s_Foffset*s_EF_res*(1/365)*ACF!F20*((s_ET_res_o*s_GSF_s)+(s_ET_res_i*s_GSF_i))*(1/24)*s_ED_res))*1,".")</f>
        <v>7110.0925457041676</v>
      </c>
      <c r="Q20" s="96">
        <f>IFERROR((s_TR/(Rad_Spec!O20*s_Fam*s_Foffset*s_EF_res*(1/365)*ACF!G20*((s_ET_res_o*s_GSF_s)+(s_ET_res_i*s_GSF_i))*(1/24)*s_ED_res))*1,".")</f>
        <v>4462.1425854052213</v>
      </c>
      <c r="R20" s="96">
        <f>IFERROR((s_TR/(Rad_Spec!K20*s_Fam*s_Foffset*s_EF_res*(1/365)*ACF!C20*((s_ET_res_o*s_GSF_s)+(s_ET_res_i*s_GSF_i))*(1/24)*s_ED_res))*1,".")</f>
        <v>21780.557667845533</v>
      </c>
    </row>
    <row r="21" spans="1:18">
      <c r="A21" s="90" t="s">
        <v>44</v>
      </c>
      <c r="B21" s="97" t="s">
        <v>24</v>
      </c>
      <c r="C21" s="96" t="str">
        <f>IFERROR((s_TR/(k_decay_res*Rad_Spec!D21*s_IFDres_adj))*1,".")</f>
        <v>.</v>
      </c>
      <c r="D21" s="96">
        <f>IFERROR((s_TR/(k_decay_res*Rad_Spec!G21*s_IFAres_adj*(1/s_PEFm_pp)*s_SLF*(s_ET_res_o+s_ET_res_i)*(1/24)))*1,".")</f>
        <v>57.057579346687909</v>
      </c>
      <c r="E21" s="96">
        <f>IFERROR((s_TR/(k_decay_res*Rad_Spec!G21*s_IFAres_adj*(1/s_PEF)*s_SLF*(s_ET_res_o+s_ET_res_i)*(1/24)))*1,".")</f>
        <v>280.0396922717311</v>
      </c>
      <c r="F21" s="96">
        <f>IFERROR((s_TR/(k_decay_res*Rad_Spec!K21*s_Fam*s_Foffset*s_EF_res*(1/365)*ACF!C21*((s_ET_res_o*s_GSF_s)+(s_ET_res_i*s_GSF_i))*(1/24)*s_ED_res))*1,".")</f>
        <v>1500463727.1593347</v>
      </c>
      <c r="G21" s="96">
        <f t="shared" si="14"/>
        <v>280.03964000641258</v>
      </c>
      <c r="H21" s="96">
        <f t="shared" si="15"/>
        <v>57.057577176980516</v>
      </c>
      <c r="I21" s="108">
        <f>IFERROR((s_TR/(Rad_Spec!F21*s_Fam*s_Foffset*Fsurf!C21*s_EF_res*(1/365)*((s_ET_res_o*s_GSF_s)+(s_ET_res_i*s_GSF_i))*(1/24)*s_ED_res))*1,".")</f>
        <v>214263577.81311789</v>
      </c>
      <c r="J21" s="96">
        <f>IFERROR((s_TR/(Rad_Spec!M21*s_Fam*s_Foffset*Fsurf!C21*s_EF_res*(1/365)*((s_ET_res_o*s_GSF_s)+(s_ET_res_i*s_GSF_i))*(1/24)*s_ED_res))*1,".")</f>
        <v>464343404.58020383</v>
      </c>
      <c r="K21" s="96">
        <f>IFERROR((s_TR/(Rad_Spec!N21*s_Fam*s_Foffset*Fsurf!C21*s_EF_res*(1/365)*((s_ET_res_o*s_GSF_s)+(s_ET_res_i*s_GSF_i))*(1/24)*s_ED_res))*1,".")</f>
        <v>245231360.5439201</v>
      </c>
      <c r="L21" s="96">
        <f>IFERROR((s_TR/(Rad_Spec!O21*s_Fam*s_Foffset*Fsurf!C21*s_EF_res*(1/365)*((s_ET_res_o*s_GSF_s)+(s_ET_res_i*s_GSF_i))*(1/24)*s_ED_res))*1,".")</f>
        <v>214997357.18919024</v>
      </c>
      <c r="M21" s="96">
        <f>IFERROR((s_TR/(Rad_Spec!K21*s_Fam*s_Foffset*Fsurf!C21*s_EF_res*(1/365)*((s_ET_res_o*s_GSF_s)+(s_ET_res_i*s_GSF_i))*(1/24)*s_ED_res))*1,".")</f>
        <v>276560477.08917862</v>
      </c>
      <c r="N21" s="96">
        <f>IFERROR((s_TR/(Rad_Spec!F21*s_Fam*s_Foffset*s_EF_res*(1/365)*ACF!D21*((s_ET_res_o*s_GSF_s)+(s_ET_res_i*s_GSF_i))*(1/24)*s_ED_res))*1,".")</f>
        <v>230928522.75413823</v>
      </c>
      <c r="O21" s="96">
        <f>IFERROR((s_TR/(Rad_Spec!M21*s_Fam*s_Foffset*s_EF_res*(1/365)*ACF!E21*((s_ET_res_o*s_GSF_s)+(s_ET_res_i*s_GSF_i))*(1/24)*s_ED_res))*1,".")</f>
        <v>500459002.71421963</v>
      </c>
      <c r="P21" s="96">
        <f>IFERROR((s_TR/(Rad_Spec!N21*s_Fam*s_Foffset*s_EF_res*(1/365)*ACF!F21*((s_ET_res_o*s_GSF_s)+(s_ET_res_i*s_GSF_i))*(1/24)*s_ED_res))*1,".")</f>
        <v>264304910.80844724</v>
      </c>
      <c r="Q21" s="96">
        <f>IFERROR((s_TR/(Rad_Spec!O21*s_Fam*s_Foffset*s_EF_res*(1/365)*ACF!G21*((s_ET_res_o*s_GSF_s)+(s_ET_res_i*s_GSF_i))*(1/24)*s_ED_res))*1,".")</f>
        <v>231719373.85946056</v>
      </c>
      <c r="R21" s="96">
        <f>IFERROR((s_TR/(Rad_Spec!K21*s_Fam*s_Foffset*s_EF_res*(1/365)*ACF!C21*((s_ET_res_o*s_GSF_s)+(s_ET_res_i*s_GSF_i))*(1/24)*s_ED_res))*1,".")</f>
        <v>298070736.41833705</v>
      </c>
    </row>
    <row r="22" spans="1:18">
      <c r="A22" s="90" t="s">
        <v>45</v>
      </c>
      <c r="B22" s="91" t="s">
        <v>24</v>
      </c>
      <c r="C22" s="96">
        <f>IFERROR((s_TR/(k_decay_res*Rad_Spec!D22*s_IFDres_adj))*1,".")</f>
        <v>0.28026681174067936</v>
      </c>
      <c r="D22" s="96">
        <f>IFERROR((s_TR/(k_decay_res*Rad_Spec!G22*s_IFAres_adj*(1/s_PEFm_pp)*s_SLF*(s_ET_res_o+s_ET_res_i)*(1/24)))*1,".")</f>
        <v>3.0318450740432053E-2</v>
      </c>
      <c r="E22" s="96">
        <f>IFERROR((s_TR/(k_decay_res*Rad_Spec!G22*s_IFAres_adj*(1/s_PEF)*s_SLF*(s_ET_res_o+s_ET_res_i)*(1/24)))*1,".")</f>
        <v>0.14880353693096304</v>
      </c>
      <c r="F22" s="96">
        <f>IFERROR((s_TR/(k_decay_res*Rad_Spec!K22*s_Fam*s_Foffset*s_EF_res*(1/365)*ACF!C22*((s_ET_res_o*s_GSF_s)+(s_ET_res_i*s_GSF_i))*(1/24)*s_ED_res))*1,".")</f>
        <v>820.15988862921029</v>
      </c>
      <c r="G22" s="96">
        <f t="shared" ref="G22:G23" si="16">(IF(AND(C22&lt;&gt;".",E22&lt;&gt;".",F22&lt;&gt;"."),1/((1/C22)+(1/E22)+(1/F22)),IF(AND(C22&lt;&gt;".",E22&lt;&gt;".",F22="."), 1/((1/C22)+(1/E22)),IF(AND(C22&lt;&gt;".",E22=".",F22&lt;&gt;"."),1/((1/C22)+(1/F22)),IF(AND(C22=".",E22&lt;&gt;".",F22&lt;&gt;"."),1/((1/E22)+(1/F22)),IF(AND(C22&lt;&gt;".",E22=".",F22="."),1/(1/C22),IF(AND(C22=".",E22&lt;&gt;".",F22="."),1/(1/E22),IF(AND(C22=".",E22=".",F22&lt;&gt;"."),1/(1/F22),IF(AND(C22=".",E22=".",F22="."),".")))))))))</f>
        <v>9.7186279895548872E-2</v>
      </c>
      <c r="H22" s="96">
        <f t="shared" ref="H22:H23" si="17">(IF(AND(C22&lt;&gt;".",D22&lt;&gt;".",F22&lt;&gt;"."),1/((1/C22)+(1/D22)+(1/F22)),IF(AND(C22&lt;&gt;".",D22&lt;&gt;".",F22="."), 1/((1/C22)+(1/D22)),IF(AND(C22&lt;&gt;".",D22=".",F22&lt;&gt;"."),1/((1/C22)+(1/F22)),IF(AND(C22=".",D22&lt;&gt;".",F22&lt;&gt;"."),1/((1/D22)+(1/F22)),IF(AND(C22&lt;&gt;".",D22=".",F22="."),1/(1/C22),IF(AND(C22=".",D22&lt;&gt;".",F22="."),1/(1/D22),IF(AND(C22=".",D22=".",F22&lt;&gt;"."),1/(1/F22),IF(AND(C22=".",D22=".",F22="."),".")))))))))</f>
        <v>2.7357937129788255E-2</v>
      </c>
      <c r="I22" s="108">
        <f>IFERROR((s_TR/(Rad_Spec!F22*s_Fam*s_Foffset*Fsurf!C22*s_EF_res*(1/365)*((s_ET_res_o*s_GSF_s)+(s_ET_res_i*s_GSF_i))*(1/24)*s_ED_res))*1,".")</f>
        <v>199.03532039112372</v>
      </c>
      <c r="J22" s="96">
        <f>IFERROR((s_TR/(Rad_Spec!M22*s_Fam*s_Foffset*Fsurf!C22*s_EF_res*(1/365)*((s_ET_res_o*s_GSF_s)+(s_ET_res_i*s_GSF_i))*(1/24)*s_ED_res))*1,".")</f>
        <v>273.35995946575019</v>
      </c>
      <c r="K22" s="96">
        <f>IFERROR((s_TR/(Rad_Spec!N22*s_Fam*s_Foffset*Fsurf!C22*s_EF_res*(1/365)*((s_ET_res_o*s_GSF_s)+(s_ET_res_i*s_GSF_i))*(1/24)*s_ED_res))*1,".")</f>
        <v>200.18360108568788</v>
      </c>
      <c r="L22" s="96">
        <f>IFERROR((s_TR/(Rad_Spec!O22*s_Fam*s_Foffset*Fsurf!C22*s_EF_res*(1/365)*((s_ET_res_o*s_GSF_s)+(s_ET_res_i*s_GSF_i))*(1/24)*s_ED_res))*1,".")</f>
        <v>199.41661410834806</v>
      </c>
      <c r="M22" s="96">
        <f>IFERROR((s_TR/(Rad_Spec!K22*s_Fam*s_Foffset*Fsurf!C22*s_EF_res*(1/365)*((s_ET_res_o*s_GSF_s)+(s_ET_res_i*s_GSF_i))*(1/24)*s_ED_res))*1,".")</f>
        <v>137.5105317893761</v>
      </c>
      <c r="N22" s="96">
        <f>IFERROR((s_TR/(Rad_Spec!F22*s_Fam*s_Foffset*s_EF_res*(1/365)*ACF!D22*((s_ET_res_o*s_GSF_s)+(s_ET_res_i*s_GSF_i))*(1/24)*s_ED_res))*1,".")</f>
        <v>268.17762249731766</v>
      </c>
      <c r="O22" s="96">
        <f>IFERROR((s_TR/(Rad_Spec!M22*s_Fam*s_Foffset*s_EF_res*(1/365)*ACF!E22*((s_ET_res_o*s_GSF_s)+(s_ET_res_i*s_GSF_i))*(1/24)*s_ED_res))*1,".")</f>
        <v>323.43827083705122</v>
      </c>
      <c r="P22" s="96">
        <f>IFERROR((s_TR/(Rad_Spec!N22*s_Fam*s_Foffset*s_EF_res*(1/365)*ACF!F22*((s_ET_res_o*s_GSF_s)+(s_ET_res_i*s_GSF_i))*(1/24)*s_ED_res))*1,".")</f>
        <v>245.26268182073846</v>
      </c>
      <c r="Q22" s="96">
        <f>IFERROR((s_TR/(Rad_Spec!O22*s_Fam*s_Foffset*s_EF_res*(1/365)*ACF!G22*((s_ET_res_o*s_GSF_s)+(s_ET_res_i*s_GSF_i))*(1/24)*s_ED_res))*1,".")</f>
        <v>243.64659594066043</v>
      </c>
      <c r="R22" s="96">
        <f>IFERROR((s_TR/(Rad_Spec!K22*s_Fam*s_Foffset*s_EF_res*(1/365)*ACF!C22*((s_ET_res_o*s_GSF_s)+(s_ET_res_i*s_GSF_i))*(1/24)*s_ED_res))*1,".")</f>
        <v>162.92673895377024</v>
      </c>
    </row>
    <row r="23" spans="1:18">
      <c r="A23" s="94" t="s">
        <v>46</v>
      </c>
      <c r="B23" s="97" t="s">
        <v>26</v>
      </c>
      <c r="C23" s="96">
        <f>IFERROR((s_TR/(k_decay_res*Rad_Spec!D23*s_IFDres_adj))*1,".")</f>
        <v>0.10031407742630874</v>
      </c>
      <c r="D23" s="96">
        <f>IFERROR((s_TR/(k_decay_res*Rad_Spec!G23*s_IFAres_adj*(1/s_PEFm_pp)*s_SLF*(s_ET_res_o+s_ET_res_i)*(1/24)))*1,".")</f>
        <v>2.8167075786446075E-2</v>
      </c>
      <c r="E23" s="96">
        <f>IFERROR((s_TR/(k_decay_res*Rad_Spec!G23*s_IFAres_adj*(1/s_PEF)*s_SLF*(s_ET_res_o+s_ET_res_i)*(1/24)))*1,".")</f>
        <v>0.13824454745097356</v>
      </c>
      <c r="F23" s="96">
        <f>IFERROR((s_TR/(k_decay_res*Rad_Spec!K23*s_Fam*s_Foffset*s_EF_res*(1/365)*ACF!C23*((s_ET_res_o*s_GSF_s)+(s_ET_res_i*s_GSF_i))*(1/24)*s_ED_res))*1,".")</f>
        <v>1234.9683723767491</v>
      </c>
      <c r="G23" s="96">
        <f t="shared" si="16"/>
        <v>5.8129197766917724E-2</v>
      </c>
      <c r="H23" s="96">
        <f t="shared" si="17"/>
        <v>2.1991582694198077E-2</v>
      </c>
      <c r="I23" s="108">
        <f>IFERROR((s_TR/(Rad_Spec!F23*s_Fam*s_Foffset*Fsurf!C23*s_EF_res*(1/365)*((s_ET_res_o*s_GSF_s)+(s_ET_res_i*s_GSF_i))*(1/24)*s_ED_res))*1,".")</f>
        <v>52.453466084040009</v>
      </c>
      <c r="J23" s="96">
        <f>IFERROR((s_TR/(Rad_Spec!M23*s_Fam*s_Foffset*Fsurf!C23*s_EF_res*(1/365)*((s_ET_res_o*s_GSF_s)+(s_ET_res_i*s_GSF_i))*(1/24)*s_ED_res))*1,".")</f>
        <v>206.95135954986281</v>
      </c>
      <c r="K23" s="96">
        <f>IFERROR((s_TR/(Rad_Spec!N23*s_Fam*s_Foffset*Fsurf!C23*s_EF_res*(1/365)*((s_ET_res_o*s_GSF_s)+(s_ET_res_i*s_GSF_i))*(1/24)*s_ED_res))*1,".")</f>
        <v>75.691448024171024</v>
      </c>
      <c r="L23" s="96">
        <f>IFERROR((s_TR/(Rad_Spec!O23*s_Fam*s_Foffset*Fsurf!C23*s_EF_res*(1/365)*((s_ET_res_o*s_GSF_s)+(s_ET_res_i*s_GSF_i))*(1/24)*s_ED_res))*1,".")</f>
        <v>53.966546836464232</v>
      </c>
      <c r="M23" s="96">
        <f>IFERROR((s_TR/(Rad_Spec!K23*s_Fam*s_Foffset*Fsurf!C23*s_EF_res*(1/365)*((s_ET_res_o*s_GSF_s)+(s_ET_res_i*s_GSF_i))*(1/24)*s_ED_res))*1,".")</f>
        <v>209.81386433616004</v>
      </c>
      <c r="N23" s="96">
        <f>IFERROR((s_TR/(Rad_Spec!F23*s_Fam*s_Foffset*s_EF_res*(1/365)*ACF!D23*((s_ET_res_o*s_GSF_s)+(s_ET_res_i*s_GSF_i))*(1/24)*s_ED_res))*1,".")</f>
        <v>68.792632463719983</v>
      </c>
      <c r="O23" s="96">
        <f>IFERROR((s_TR/(Rad_Spec!M23*s_Fam*s_Foffset*s_EF_res*(1/365)*ACF!E23*((s_ET_res_o*s_GSF_s)+(s_ET_res_i*s_GSF_i))*(1/24)*s_ED_res))*1,".")</f>
        <v>254.73928297143735</v>
      </c>
      <c r="P23" s="96">
        <f>IFERROR((s_TR/(Rad_Spec!N23*s_Fam*s_Foffset*s_EF_res*(1/365)*ACF!F23*((s_ET_res_o*s_GSF_s)+(s_ET_res_i*s_GSF_i))*(1/24)*s_ED_res))*1,".")</f>
        <v>92.008485537347212</v>
      </c>
      <c r="Q23" s="96">
        <f>IFERROR((s_TR/(Rad_Spec!O23*s_Fam*s_Foffset*s_EF_res*(1/365)*ACF!G23*((s_ET_res_o*s_GSF_s)+(s_ET_res_i*s_GSF_i))*(1/24)*s_ED_res))*1,".")</f>
        <v>66.275070788011647</v>
      </c>
      <c r="R23" s="96">
        <f>IFERROR((s_TR/(Rad_Spec!K23*s_Fam*s_Foffset*s_EF_res*(1/365)*ACF!C23*((s_ET_res_o*s_GSF_s)+(s_ET_res_i*s_GSF_i))*(1/24)*s_ED_res))*1,".")</f>
        <v>245.3294441876256</v>
      </c>
    </row>
    <row r="24" spans="1:18">
      <c r="A24" s="90" t="s">
        <v>47</v>
      </c>
      <c r="B24" s="97" t="s">
        <v>24</v>
      </c>
      <c r="C24" s="96" t="str">
        <f>IFERROR((s_TR/(k_decay_res*Rad_Spec!D24*s_IFDres_adj))*1,".")</f>
        <v>.</v>
      </c>
      <c r="D24" s="96" t="str">
        <f>IFERROR((s_TR/(k_decay_res*Rad_Spec!G24*s_IFAres_adj*(1/s_PEFm_pp)*s_SLF*(s_ET_res_o+s_ET_res_i)*(1/24)))*1,".")</f>
        <v>.</v>
      </c>
      <c r="E24" s="96" t="str">
        <f>IFERROR((s_TR/(k_decay_res*Rad_Spec!G24*s_IFAres_adj*(1/s_PEF)*s_SLF*(s_ET_res_o+s_ET_res_i)*(1/24)))*1,".")</f>
        <v>.</v>
      </c>
      <c r="F24" s="96">
        <f>IFERROR((s_TR/(k_decay_res*Rad_Spec!K24*s_Fam*s_Foffset*s_EF_res*(1/365)*ACF!C24*((s_ET_res_o*s_GSF_s)+(s_ET_res_i*s_GSF_i))*(1/24)*s_ED_res))*1,".")</f>
        <v>11868.186433341585</v>
      </c>
      <c r="G24" s="96">
        <f t="shared" ref="G24:G25" si="18">(IF(AND(C24&lt;&gt;".",E24&lt;&gt;".",F24&lt;&gt;"."),1/((1/C24)+(1/E24)+(1/F24)),IF(AND(C24&lt;&gt;".",E24&lt;&gt;".",F24="."), 1/((1/C24)+(1/E24)),IF(AND(C24&lt;&gt;".",E24=".",F24&lt;&gt;"."),1/((1/C24)+(1/F24)),IF(AND(C24=".",E24&lt;&gt;".",F24&lt;&gt;"."),1/((1/E24)+(1/F24)),IF(AND(C24&lt;&gt;".",E24=".",F24="."),1/(1/C24),IF(AND(C24=".",E24&lt;&gt;".",F24="."),1/(1/E24),IF(AND(C24=".",E24=".",F24&lt;&gt;"."),1/(1/F24),IF(AND(C24=".",E24=".",F24="."),".")))))))))</f>
        <v>11868.186433341585</v>
      </c>
      <c r="H24" s="96">
        <f t="shared" ref="H24:H25" si="19">(IF(AND(C24&lt;&gt;".",D24&lt;&gt;".",F24&lt;&gt;"."),1/((1/C24)+(1/D24)+(1/F24)),IF(AND(C24&lt;&gt;".",D24&lt;&gt;".",F24="."), 1/((1/C24)+(1/D24)),IF(AND(C24&lt;&gt;".",D24=".",F24&lt;&gt;"."),1/((1/C24)+(1/F24)),IF(AND(C24=".",D24&lt;&gt;".",F24&lt;&gt;"."),1/((1/D24)+(1/F24)),IF(AND(C24&lt;&gt;".",D24=".",F24="."),1/(1/C24),IF(AND(C24=".",D24&lt;&gt;".",F24="."),1/(1/D24),IF(AND(C24=".",D24=".",F24&lt;&gt;"."),1/(1/F24),IF(AND(C24=".",D24=".",F24="."),".")))))))))</f>
        <v>11868.186433341585</v>
      </c>
      <c r="I24" s="108">
        <f>IFERROR((s_TR/(Rad_Spec!F24*s_Fam*s_Foffset*Fsurf!C24*s_EF_res*(1/365)*((s_ET_res_o*s_GSF_s)+(s_ET_res_i*s_GSF_i))*(1/24)*s_ED_res))*1,".")</f>
        <v>424.64245633183117</v>
      </c>
      <c r="J24" s="96">
        <f>IFERROR((s_TR/(Rad_Spec!M24*s_Fam*s_Foffset*Fsurf!C24*s_EF_res*(1/365)*((s_ET_res_o*s_GSF_s)+(s_ET_res_i*s_GSF_i))*(1/24)*s_ED_res))*1,".")</f>
        <v>2063.443571317544</v>
      </c>
      <c r="K24" s="96">
        <f>IFERROR((s_TR/(Rad_Spec!N24*s_Fam*s_Foffset*Fsurf!C24*s_EF_res*(1/365)*((s_ET_res_o*s_GSF_s)+(s_ET_res_i*s_GSF_i))*(1/24)*s_ED_res))*1,".")</f>
        <v>733.013763906137</v>
      </c>
      <c r="L24" s="96">
        <f>IFERROR((s_TR/(Rad_Spec!O24*s_Fam*s_Foffset*Fsurf!C24*s_EF_res*(1/365)*((s_ET_res_o*s_GSF_s)+(s_ET_res_i*s_GSF_i))*(1/24)*s_ED_res))*1,".")</f>
        <v>473.6396628316578</v>
      </c>
      <c r="M24" s="96">
        <f>IFERROR((s_TR/(Rad_Spec!K24*s_Fam*s_Foffset*Fsurf!C24*s_EF_res*(1/365)*((s_ET_res_o*s_GSF_s)+(s_ET_res_i*s_GSF_i))*(1/24)*s_ED_res))*1,".")</f>
        <v>2112.2866609988168</v>
      </c>
      <c r="N24" s="96">
        <f>IFERROR((s_TR/(Rad_Spec!F24*s_Fam*s_Foffset*s_EF_res*(1/365)*ACF!D24*((s_ET_res_o*s_GSF_s)+(s_ET_res_i*s_GSF_i))*(1/24)*s_ED_res))*1,".")</f>
        <v>459.78519074544607</v>
      </c>
      <c r="O24" s="96">
        <f>IFERROR((s_TR/(Rad_Spec!M24*s_Fam*s_Foffset*s_EF_res*(1/365)*ACF!E24*((s_ET_res_o*s_GSF_s)+(s_ET_res_i*s_GSF_i))*(1/24)*s_ED_res))*1,".")</f>
        <v>2185.2232631504353</v>
      </c>
      <c r="P24" s="96">
        <f>IFERROR((s_TR/(Rad_Spec!N24*s_Fam*s_Foffset*s_EF_res*(1/365)*ACF!F24*((s_ET_res_o*s_GSF_s)+(s_ET_res_i*s_GSF_i))*(1/24)*s_ED_res))*1,".")</f>
        <v>788.72925876444492</v>
      </c>
      <c r="Q24" s="96">
        <f>IFERROR((s_TR/(Rad_Spec!O24*s_Fam*s_Foffset*s_EF_res*(1/365)*ACF!G24*((s_ET_res_o*s_GSF_s)+(s_ET_res_i*s_GSF_i))*(1/24)*s_ED_res))*1,".")</f>
        <v>490.50222674398896</v>
      </c>
      <c r="R24" s="96">
        <f>IFERROR((s_TR/(Rad_Spec!K24*s_Fam*s_Foffset*s_EF_res*(1/365)*ACF!C24*((s_ET_res_o*s_GSF_s)+(s_ET_res_i*s_GSF_i))*(1/24)*s_ED_res))*1,".")</f>
        <v>2357.6438444356932</v>
      </c>
    </row>
    <row r="25" spans="1:18">
      <c r="A25" s="94" t="s">
        <v>48</v>
      </c>
      <c r="B25" s="97" t="s">
        <v>26</v>
      </c>
      <c r="C25" s="96" t="str">
        <f>IFERROR((s_TR/(k_decay_res*Rad_Spec!D25*s_IFDres_adj))*1,".")</f>
        <v>.</v>
      </c>
      <c r="D25" s="96">
        <f>IFERROR((s_TR/(k_decay_res*Rad_Spec!G25*s_IFAres_adj*(1/s_PEFm_pp)*s_SLF*(s_ET_res_o+s_ET_res_i)*(1/24)))*1,".")</f>
        <v>347.8510319820009</v>
      </c>
      <c r="E25" s="96">
        <f>IFERROR((s_TR/(k_decay_res*Rad_Spec!G25*s_IFAres_adj*(1/s_PEF)*s_SLF*(s_ET_res_o+s_ET_res_i)*(1/24)))*1,".")</f>
        <v>1707.25952744608</v>
      </c>
      <c r="F25" s="96">
        <f>IFERROR((s_TR/(k_decay_res*Rad_Spec!K25*s_Fam*s_Foffset*s_EF_res*(1/365)*ACF!C25*((s_ET_res_o*s_GSF_s)+(s_ET_res_i*s_GSF_i))*(1/24)*s_ED_res))*1,".")</f>
        <v>23189.153045806706</v>
      </c>
      <c r="G25" s="96">
        <f t="shared" si="18"/>
        <v>1590.1850258294564</v>
      </c>
      <c r="H25" s="96">
        <f t="shared" si="19"/>
        <v>342.7101763297249</v>
      </c>
      <c r="I25" s="108">
        <f>IFERROR((s_TR/(Rad_Spec!F25*s_Fam*s_Foffset*Fsurf!C25*s_EF_res*(1/365)*((s_ET_res_o*s_GSF_s)+(s_ET_res_i*s_GSF_i))*(1/24)*s_ED_res))*1,".")</f>
        <v>840.78356218654858</v>
      </c>
      <c r="J25" s="96">
        <f>IFERROR((s_TR/(Rad_Spec!M25*s_Fam*s_Foffset*Fsurf!C25*s_EF_res*(1/365)*((s_ET_res_o*s_GSF_s)+(s_ET_res_i*s_GSF_i))*(1/24)*s_ED_res))*1,".")</f>
        <v>3989.3199122071169</v>
      </c>
      <c r="K25" s="96">
        <f>IFERROR((s_TR/(Rad_Spec!N25*s_Fam*s_Foffset*Fsurf!C25*s_EF_res*(1/365)*((s_ET_res_o*s_GSF_s)+(s_ET_res_i*s_GSF_i))*(1/24)*s_ED_res))*1,".")</f>
        <v>1413.6551080362888</v>
      </c>
      <c r="L25" s="96">
        <f>IFERROR((s_TR/(Rad_Spec!O25*s_Fam*s_Foffset*Fsurf!C25*s_EF_res*(1/365)*((s_ET_res_o*s_GSF_s)+(s_ET_res_i*s_GSF_i))*(1/24)*s_ED_res))*1,".")</f>
        <v>923.58800391704187</v>
      </c>
      <c r="M25" s="96">
        <f>IFERROR((s_TR/(Rad_Spec!K25*s_Fam*s_Foffset*Fsurf!C25*s_EF_res*(1/365)*((s_ET_res_o*s_GSF_s)+(s_ET_res_i*s_GSF_i))*(1/24)*s_ED_res))*1,".")</f>
        <v>4063.7872172349848</v>
      </c>
      <c r="N25" s="96">
        <f>IFERROR((s_TR/(Rad_Spec!F25*s_Fam*s_Foffset*s_EF_res*(1/365)*ACF!D25*((s_ET_res_o*s_GSF_s)+(s_ET_res_i*s_GSF_i))*(1/24)*s_ED_res))*1,".")</f>
        <v>890.54174119209472</v>
      </c>
      <c r="O25" s="96">
        <f>IFERROR((s_TR/(Rad_Spec!M25*s_Fam*s_Foffset*s_EF_res*(1/365)*ACF!E25*((s_ET_res_o*s_GSF_s)+(s_ET_res_i*s_GSF_i))*(1/24)*s_ED_res))*1,".")</f>
        <v>4242.0129016291585</v>
      </c>
      <c r="P25" s="96">
        <f>IFERROR((s_TR/(Rad_Spec!N25*s_Fam*s_Foffset*s_EF_res*(1/365)*ACF!F25*((s_ET_res_o*s_GSF_s)+(s_ET_res_i*s_GSF_i))*(1/24)*s_ED_res))*1,".")</f>
        <v>1515.3826826364957</v>
      </c>
      <c r="Q25" s="96">
        <f>IFERROR((s_TR/(Rad_Spec!O25*s_Fam*s_Foffset*s_EF_res*(1/365)*ACF!G25*((s_ET_res_o*s_GSF_s)+(s_ET_res_i*s_GSF_i))*(1/24)*s_ED_res))*1,".")</f>
        <v>1003.1018265311922</v>
      </c>
      <c r="R25" s="96">
        <f>IFERROR((s_TR/(Rad_Spec!K25*s_Fam*s_Foffset*s_EF_res*(1/365)*ACF!C25*((s_ET_res_o*s_GSF_s)+(s_ET_res_i*s_GSF_i))*(1/24)*s_ED_res))*1,".")</f>
        <v>4606.5811523260763</v>
      </c>
    </row>
    <row r="26" spans="1:18">
      <c r="A26" s="90" t="s">
        <v>49</v>
      </c>
      <c r="B26" s="91" t="s">
        <v>24</v>
      </c>
      <c r="C26" s="96">
        <f>IFERROR((s_TR/(k_decay_res*Rad_Spec!D26*s_IFDres_adj))*1,".")</f>
        <v>0.17651419393283171</v>
      </c>
      <c r="D26" s="96">
        <f>IFERROR((s_TR/(k_decay_res*Rad_Spec!G26*s_IFAres_adj*(1/s_PEFm_pp)*s_SLF*(s_ET_res_o+s_ET_res_i)*(1/24)))*1,".")</f>
        <v>4.5413442104842074E-3</v>
      </c>
      <c r="E26" s="96">
        <f>IFERROR((s_TR/(k_decay_res*Rad_Spec!G26*s_IFAres_adj*(1/s_PEF)*s_SLF*(s_ET_res_o+s_ET_res_i)*(1/24)))*1,".")</f>
        <v>2.2289004366565862E-2</v>
      </c>
      <c r="F26" s="96">
        <f>IFERROR((s_TR/(k_decay_res*Rad_Spec!K26*s_Fam*s_Foffset*s_EF_res*(1/365)*ACF!C26*((s_ET_res_o*s_GSF_s)+(s_ET_res_i*s_GSF_i))*(1/24)*s_ED_res))*1,".")</f>
        <v>103.72306412641404</v>
      </c>
      <c r="G26" s="96">
        <f t="shared" ref="G26" si="20">(IF(AND(C26&lt;&gt;".",E26&lt;&gt;".",F26&lt;&gt;"."),1/((1/C26)+(1/E26)+(1/F26)),IF(AND(C26&lt;&gt;".",E26&lt;&gt;".",F26="."), 1/((1/C26)+(1/E26)),IF(AND(C26&lt;&gt;".",E26=".",F26&lt;&gt;"."),1/((1/C26)+(1/F26)),IF(AND(C26=".",E26&lt;&gt;".",F26&lt;&gt;"."),1/((1/E26)+(1/F26)),IF(AND(C26&lt;&gt;".",E26=".",F26="."),1/(1/C26),IF(AND(C26=".",E26&lt;&gt;".",F26="."),1/(1/E26),IF(AND(C26=".",E26=".",F26&lt;&gt;"."),1/(1/F26),IF(AND(C26=".",E26=".",F26="."),".")))))))))</f>
        <v>1.9786276873550092E-2</v>
      </c>
      <c r="H26" s="96">
        <f t="shared" ref="H26" si="21">(IF(AND(C26&lt;&gt;".",D26&lt;&gt;".",F26&lt;&gt;"."),1/((1/C26)+(1/D26)+(1/F26)),IF(AND(C26&lt;&gt;".",D26&lt;&gt;".",F26="."), 1/((1/C26)+(1/D26)),IF(AND(C26&lt;&gt;".",D26=".",F26&lt;&gt;"."),1/((1/C26)+(1/F26)),IF(AND(C26=".",D26&lt;&gt;".",F26&lt;&gt;"."),1/((1/D26)+(1/F26)),IF(AND(C26&lt;&gt;".",D26=".",F26="."),1/(1/C26),IF(AND(C26=".",D26&lt;&gt;".",F26="."),1/(1/D26),IF(AND(C26=".",D26=".",F26&lt;&gt;"."),1/(1/F26),IF(AND(C26=".",D26=".",F26="."),".")))))))))</f>
        <v>4.4272464981866579E-3</v>
      </c>
      <c r="I26" s="108">
        <f>IFERROR((s_TR/(Rad_Spec!F26*s_Fam*s_Foffset*Fsurf!C26*s_EF_res*(1/365)*((s_ET_res_o*s_GSF_s)+(s_ET_res_i*s_GSF_i))*(1/24)*s_ED_res))*1,".")</f>
        <v>5.4216391960707133</v>
      </c>
      <c r="J26" s="96">
        <f>IFERROR((s_TR/(Rad_Spec!M26*s_Fam*s_Foffset*Fsurf!C26*s_EF_res*(1/365)*((s_ET_res_o*s_GSF_s)+(s_ET_res_i*s_GSF_i))*(1/24)*s_ED_res))*1,".")</f>
        <v>17.972284627858713</v>
      </c>
      <c r="K26" s="96">
        <f>IFERROR((s_TR/(Rad_Spec!N26*s_Fam*s_Foffset*Fsurf!C26*s_EF_res*(1/365)*((s_ET_res_o*s_GSF_s)+(s_ET_res_i*s_GSF_i))*(1/24)*s_ED_res))*1,".")</f>
        <v>7.124946787444058</v>
      </c>
      <c r="L26" s="96">
        <f>IFERROR((s_TR/(Rad_Spec!O26*s_Fam*s_Foffset*Fsurf!C26*s_EF_res*(1/365)*((s_ET_res_o*s_GSF_s)+(s_ET_res_i*s_GSF_i))*(1/24)*s_ED_res))*1,".")</f>
        <v>5.4787090823451408</v>
      </c>
      <c r="M26" s="96">
        <f>IFERROR((s_TR/(Rad_Spec!K26*s_Fam*s_Foffset*Fsurf!C26*s_EF_res*(1/365)*((s_ET_res_o*s_GSF_s)+(s_ET_res_i*s_GSF_i))*(1/24)*s_ED_res))*1,".")</f>
        <v>17.17747072022404</v>
      </c>
      <c r="N26" s="96">
        <f>IFERROR((s_TR/(Rad_Spec!F26*s_Fam*s_Foffset*s_EF_res*(1/365)*ACF!D26*((s_ET_res_o*s_GSF_s)+(s_ET_res_i*s_GSF_i))*(1/24)*s_ED_res))*1,".")</f>
        <v>6.6669565256987902</v>
      </c>
      <c r="O26" s="96">
        <f>IFERROR((s_TR/(Rad_Spec!M26*s_Fam*s_Foffset*s_EF_res*(1/365)*ACF!E26*((s_ET_res_o*s_GSF_s)+(s_ET_res_i*s_GSF_i))*(1/24)*s_ED_res))*1,".")</f>
        <v>22.864933763442778</v>
      </c>
      <c r="P26" s="96">
        <f>IFERROR((s_TR/(Rad_Spec!N26*s_Fam*s_Foffset*s_EF_res*(1/365)*ACF!F26*((s_ET_res_o*s_GSF_s)+(s_ET_res_i*s_GSF_i))*(1/24)*s_ED_res))*1,".")</f>
        <v>9.1531341399578796</v>
      </c>
      <c r="Q26" s="96">
        <f>IFERROR((s_TR/(Rad_Spec!O26*s_Fam*s_Foffset*s_EF_res*(1/365)*ACF!G26*((s_ET_res_o*s_GSF_s)+(s_ET_res_i*s_GSF_i))*(1/24)*s_ED_res))*1,".")</f>
        <v>6.9709724686488936</v>
      </c>
      <c r="R26" s="96">
        <f>IFERROR((s_TR/(Rad_Spec!K26*s_Fam*s_Foffset*s_EF_res*(1/365)*ACF!C26*((s_ET_res_o*s_GSF_s)+(s_ET_res_i*s_GSF_i))*(1/24)*s_ED_res))*1,".")</f>
        <v>20.604836723549507</v>
      </c>
    </row>
    <row r="27" spans="1:18">
      <c r="A27" s="90" t="s">
        <v>50</v>
      </c>
      <c r="B27" s="97" t="s">
        <v>24</v>
      </c>
      <c r="C27" s="96" t="str">
        <f>IFERROR((s_TR/(k_decay_res*Rad_Spec!D27*s_IFDres_adj))*1,".")</f>
        <v>.</v>
      </c>
      <c r="D27" s="96" t="str">
        <f>IFERROR((s_TR/(k_decay_res*Rad_Spec!G27*s_IFAres_adj*(1/s_PEFm_pp)*s_SLF*(s_ET_res_o+s_ET_res_i)*(1/24)))*1,".")</f>
        <v>.</v>
      </c>
      <c r="E27" s="96" t="str">
        <f>IFERROR((s_TR/(k_decay_res*Rad_Spec!G27*s_IFAres_adj*(1/s_PEF)*s_SLF*(s_ET_res_o+s_ET_res_i)*(1/24)))*1,".")</f>
        <v>.</v>
      </c>
      <c r="F27" s="96">
        <f>IFERROR((s_TR/(k_decay_res*Rad_Spec!K27*s_Fam*s_Foffset*s_EF_res*(1/365)*ACF!C27*((s_ET_res_o*s_GSF_s)+(s_ET_res_i*s_GSF_i))*(1/24)*s_ED_res))*1,".")</f>
        <v>886.67310931238751</v>
      </c>
      <c r="G27" s="96">
        <f t="shared" ref="G27:G30" si="22">(IF(AND(C27&lt;&gt;".",E27&lt;&gt;".",F27&lt;&gt;"."),1/((1/C27)+(1/E27)+(1/F27)),IF(AND(C27&lt;&gt;".",E27&lt;&gt;".",F27="."), 1/((1/C27)+(1/E27)),IF(AND(C27&lt;&gt;".",E27=".",F27&lt;&gt;"."),1/((1/C27)+(1/F27)),IF(AND(C27=".",E27&lt;&gt;".",F27&lt;&gt;"."),1/((1/E27)+(1/F27)),IF(AND(C27&lt;&gt;".",E27=".",F27="."),1/(1/C27),IF(AND(C27=".",E27&lt;&gt;".",F27="."),1/(1/E27),IF(AND(C27=".",E27=".",F27&lt;&gt;"."),1/(1/F27),IF(AND(C27=".",E27=".",F27="."),".")))))))))</f>
        <v>886.67310931238751</v>
      </c>
      <c r="H27" s="96">
        <f t="shared" ref="H27:H30" si="23">(IF(AND(C27&lt;&gt;".",D27&lt;&gt;".",F27&lt;&gt;"."),1/((1/C27)+(1/D27)+(1/F27)),IF(AND(C27&lt;&gt;".",D27&lt;&gt;".",F27="."), 1/((1/C27)+(1/D27)),IF(AND(C27&lt;&gt;".",D27=".",F27&lt;&gt;"."),1/((1/C27)+(1/F27)),IF(AND(C27=".",D27&lt;&gt;".",F27&lt;&gt;"."),1/((1/D27)+(1/F27)),IF(AND(C27&lt;&gt;".",D27=".",F27="."),1/(1/C27),IF(AND(C27=".",D27&lt;&gt;".",F27="."),1/(1/D27),IF(AND(C27=".",D27=".",F27&lt;&gt;"."),1/(1/F27),IF(AND(C27=".",D27=".",F27="."),".")))))))))</f>
        <v>886.67310931238751</v>
      </c>
      <c r="I27" s="108">
        <f>IFERROR((s_TR/(Rad_Spec!F27*s_Fam*s_Foffset*Fsurf!C27*s_EF_res*(1/365)*((s_ET_res_o*s_GSF_s)+(s_ET_res_i*s_GSF_i))*(1/24)*s_ED_res))*1,".")</f>
        <v>214.03614417060169</v>
      </c>
      <c r="J27" s="96">
        <f>IFERROR((s_TR/(Rad_Spec!M27*s_Fam*s_Foffset*Fsurf!C27*s_EF_res*(1/365)*((s_ET_res_o*s_GSF_s)+(s_ET_res_i*s_GSF_i))*(1/24)*s_ED_res))*1,".")</f>
        <v>630.29787951140042</v>
      </c>
      <c r="K27" s="96">
        <f>IFERROR((s_TR/(Rad_Spec!N27*s_Fam*s_Foffset*Fsurf!C27*s_EF_res*(1/365)*((s_ET_res_o*s_GSF_s)+(s_ET_res_i*s_GSF_i))*(1/24)*s_ED_res))*1,".")</f>
        <v>296.45366366849754</v>
      </c>
      <c r="L27" s="96">
        <f>IFERROR((s_TR/(Rad_Spec!O27*s_Fam*s_Foffset*Fsurf!C27*s_EF_res*(1/365)*((s_ET_res_o*s_GSF_s)+(s_ET_res_i*s_GSF_i))*(1/24)*s_ED_res))*1,".")</f>
        <v>222.98984741279824</v>
      </c>
      <c r="M27" s="96">
        <f>IFERROR((s_TR/(Rad_Spec!K27*s_Fam*s_Foffset*Fsurf!C27*s_EF_res*(1/365)*((s_ET_res_o*s_GSF_s)+(s_ET_res_i*s_GSF_i))*(1/24)*s_ED_res))*1,".")</f>
        <v>152.50804278096007</v>
      </c>
      <c r="N27" s="96">
        <f>IFERROR((s_TR/(Rad_Spec!F27*s_Fam*s_Foffset*s_EF_res*(1/365)*ACF!D27*((s_ET_res_o*s_GSF_s)+(s_ET_res_i*s_GSF_i))*(1/24)*s_ED_res))*1,".")</f>
        <v>240.6509904987378</v>
      </c>
      <c r="O27" s="96">
        <f>IFERROR((s_TR/(Rad_Spec!M27*s_Fam*s_Foffset*s_EF_res*(1/365)*ACF!E27*((s_ET_res_o*s_GSF_s)+(s_ET_res_i*s_GSF_i))*(1/24)*s_ED_res))*1,".")</f>
        <v>750.73121749972654</v>
      </c>
      <c r="P27" s="96">
        <f>IFERROR((s_TR/(Rad_Spec!N27*s_Fam*s_Foffset*s_EF_res*(1/365)*ACF!F27*((s_ET_res_o*s_GSF_s)+(s_ET_res_i*s_GSF_i))*(1/24)*s_ED_res))*1,".")</f>
        <v>357.18494161231968</v>
      </c>
      <c r="Q27" s="96">
        <f>IFERROR((s_TR/(Rad_Spec!O27*s_Fam*s_Foffset*s_EF_res*(1/365)*ACF!G27*((s_ET_res_o*s_GSF_s)+(s_ET_res_i*s_GSF_i))*(1/24)*s_ED_res))*1,".")</f>
        <v>266.52006988876815</v>
      </c>
      <c r="R27" s="96">
        <f>IFERROR((s_TR/(Rad_Spec!K27*s_Fam*s_Foffset*s_EF_res*(1/365)*ACF!C27*((s_ET_res_o*s_GSF_s)+(s_ET_res_i*s_GSF_i))*(1/24)*s_ED_res))*1,".")</f>
        <v>176.13975057926524</v>
      </c>
    </row>
    <row r="28" spans="1:18">
      <c r="A28" s="90" t="s">
        <v>51</v>
      </c>
      <c r="B28" s="91" t="s">
        <v>24</v>
      </c>
      <c r="C28" s="96" t="str">
        <f>IFERROR((s_TR/(k_decay_res*Rad_Spec!D28*s_IFDres_adj))*1,".")</f>
        <v>.</v>
      </c>
      <c r="D28" s="96" t="str">
        <f>IFERROR((s_TR/(k_decay_res*Rad_Spec!G28*s_IFAres_adj*(1/s_PEFm_pp)*s_SLF*(s_ET_res_o+s_ET_res_i)*(1/24)))*1,".")</f>
        <v>.</v>
      </c>
      <c r="E28" s="96" t="str">
        <f>IFERROR((s_TR/(k_decay_res*Rad_Spec!G28*s_IFAres_adj*(1/s_PEF)*s_SLF*(s_ET_res_o+s_ET_res_i)*(1/24)))*1,".")</f>
        <v>.</v>
      </c>
      <c r="F28" s="96">
        <f>IFERROR((s_TR/(k_decay_res*Rad_Spec!K28*s_Fam*s_Foffset*s_EF_res*(1/365)*ACF!C28*((s_ET_res_o*s_GSF_s)+(s_ET_res_i*s_GSF_i))*(1/24)*s_ED_res))*1,".")</f>
        <v>4.4434757082356295</v>
      </c>
      <c r="G28" s="96">
        <f t="shared" si="22"/>
        <v>4.4434757082356295</v>
      </c>
      <c r="H28" s="96">
        <f t="shared" si="23"/>
        <v>4.4434757082356295</v>
      </c>
      <c r="I28" s="108">
        <f>IFERROR((s_TR/(Rad_Spec!F28*s_Fam*s_Foffset*Fsurf!C28*s_EF_res*(1/365)*((s_ET_res_o*s_GSF_s)+(s_ET_res_i*s_GSF_i))*(1/24)*s_ED_res))*1,".")</f>
        <v>0.14487215517427773</v>
      </c>
      <c r="J28" s="96">
        <f>IFERROR((s_TR/(Rad_Spec!M28*s_Fam*s_Foffset*Fsurf!C28*s_EF_res*(1/365)*((s_ET_res_o*s_GSF_s)+(s_ET_res_i*s_GSF_i))*(1/24)*s_ED_res))*1,".")</f>
        <v>0.78472417386067117</v>
      </c>
      <c r="K28" s="96">
        <f>IFERROR((s_TR/(Rad_Spec!N28*s_Fam*s_Foffset*Fsurf!C28*s_EF_res*(1/365)*((s_ET_res_o*s_GSF_s)+(s_ET_res_i*s_GSF_i))*(1/24)*s_ED_res))*1,".")</f>
        <v>0.27318042912555779</v>
      </c>
      <c r="L28" s="96">
        <f>IFERROR((s_TR/(Rad_Spec!O28*s_Fam*s_Foffset*Fsurf!C28*s_EF_res*(1/365)*((s_ET_res_o*s_GSF_s)+(s_ET_res_i*s_GSF_i))*(1/24)*s_ED_res))*1,".")</f>
        <v>0.17167156189552482</v>
      </c>
      <c r="M28" s="96">
        <f>IFERROR((s_TR/(Rad_Spec!K28*s_Fam*s_Foffset*Fsurf!C28*s_EF_res*(1/365)*((s_ET_res_o*s_GSF_s)+(s_ET_res_i*s_GSF_i))*(1/24)*s_ED_res))*1,".")</f>
        <v>0.80545273694378328</v>
      </c>
      <c r="N28" s="96">
        <f>IFERROR((s_TR/(Rad_Spec!F28*s_Fam*s_Foffset*s_EF_res*(1/365)*ACF!D28*((s_ET_res_o*s_GSF_s)+(s_ET_res_i*s_GSF_i))*(1/24)*s_ED_res))*1,".")</f>
        <v>0.14625628404536956</v>
      </c>
      <c r="O28" s="96">
        <f>IFERROR((s_TR/(Rad_Spec!M28*s_Fam*s_Foffset*s_EF_res*(1/365)*ACF!E28*((s_ET_res_o*s_GSF_s)+(s_ET_res_i*s_GSF_i))*(1/24)*s_ED_res))*1,".")</f>
        <v>0.80173890273850157</v>
      </c>
      <c r="P28" s="96">
        <f>IFERROR((s_TR/(Rad_Spec!N28*s_Fam*s_Foffset*s_EF_res*(1/365)*ACF!F28*((s_ET_res_o*s_GSF_s)+(s_ET_res_i*s_GSF_i))*(1/24)*s_ED_res))*1,".")</f>
        <v>0.27588805815759854</v>
      </c>
      <c r="Q28" s="96">
        <f>IFERROR((s_TR/(Rad_Spec!O28*s_Fam*s_Foffset*s_EF_res*(1/365)*ACF!G28*((s_ET_res_o*s_GSF_s)+(s_ET_res_i*s_GSF_i))*(1/24)*s_ED_res))*1,".")</f>
        <v>0.17869869721786386</v>
      </c>
      <c r="R28" s="96">
        <f>IFERROR((s_TR/(Rad_Spec!K28*s_Fam*s_Foffset*s_EF_res*(1/365)*ACF!C28*((s_ET_res_o*s_GSF_s)+(s_ET_res_i*s_GSF_i))*(1/24)*s_ED_res))*1,".")</f>
        <v>0.88270716088436274</v>
      </c>
    </row>
    <row r="29" spans="1:18">
      <c r="A29" s="90" t="s">
        <v>52</v>
      </c>
      <c r="B29" s="97" t="s">
        <v>24</v>
      </c>
      <c r="C29" s="96" t="str">
        <f>IFERROR((s_TR/(k_decay_res*Rad_Spec!D29*s_IFDres_adj))*1,".")</f>
        <v>.</v>
      </c>
      <c r="D29" s="96" t="str">
        <f>IFERROR((s_TR/(k_decay_res*Rad_Spec!G29*s_IFAres_adj*(1/s_PEFm_pp)*s_SLF*(s_ET_res_o+s_ET_res_i)*(1/24)))*1,".")</f>
        <v>.</v>
      </c>
      <c r="E29" s="96" t="str">
        <f>IFERROR((s_TR/(k_decay_res*Rad_Spec!G29*s_IFAres_adj*(1/s_PEF)*s_SLF*(s_ET_res_o+s_ET_res_i)*(1/24)))*1,".")</f>
        <v>.</v>
      </c>
      <c r="F29" s="96">
        <f>IFERROR((s_TR/(k_decay_res*Rad_Spec!K29*s_Fam*s_Foffset*s_EF_res*(1/365)*ACF!C29*((s_ET_res_o*s_GSF_s)+(s_ET_res_i*s_GSF_i))*(1/24)*s_ED_res))*1,".")</f>
        <v>3.4090588854183723</v>
      </c>
      <c r="G29" s="96">
        <f t="shared" si="22"/>
        <v>3.4090588854183723</v>
      </c>
      <c r="H29" s="96">
        <f t="shared" si="23"/>
        <v>3.4090588854183723</v>
      </c>
      <c r="I29" s="108" t="str">
        <f>IFERROR((s_TR/(Rad_Spec!F29*s_Fam*s_Foffset*Fsurf!C29*s_EF_res*(1/365)*((s_ET_res_o*s_GSF_s)+(s_ET_res_i*s_GSF_i))*(1/24)*s_ED_res))*1,".")</f>
        <v>.</v>
      </c>
      <c r="J29" s="96" t="str">
        <f>IFERROR((s_TR/(Rad_Spec!M29*s_Fam*s_Foffset*Fsurf!C29*s_EF_res*(1/365)*((s_ET_res_o*s_GSF_s)+(s_ET_res_i*s_GSF_i))*(1/24)*s_ED_res))*1,".")</f>
        <v>.</v>
      </c>
      <c r="K29" s="96" t="str">
        <f>IFERROR((s_TR/(Rad_Spec!N29*s_Fam*s_Foffset*Fsurf!C29*s_EF_res*(1/365)*((s_ET_res_o*s_GSF_s)+(s_ET_res_i*s_GSF_i))*(1/24)*s_ED_res))*1,".")</f>
        <v>.</v>
      </c>
      <c r="L29" s="96" t="str">
        <f>IFERROR((s_TR/(Rad_Spec!O29*s_Fam*s_Foffset*Fsurf!C29*s_EF_res*(1/365)*((s_ET_res_o*s_GSF_s)+(s_ET_res_i*s_GSF_i))*(1/24)*s_ED_res))*1,".")</f>
        <v>.</v>
      </c>
      <c r="M29" s="96" t="str">
        <f>IFERROR((s_TR/(Rad_Spec!K29*s_Fam*s_Foffset*Fsurf!C29*s_EF_res*(1/365)*((s_ET_res_o*s_GSF_s)+(s_ET_res_i*s_GSF_i))*(1/24)*s_ED_res))*1,".")</f>
        <v>.</v>
      </c>
      <c r="N29" s="96">
        <f>IFERROR((s_TR/(Rad_Spec!F29*s_Fam*s_Foffset*s_EF_res*(1/365)*ACF!D29*((s_ET_res_o*s_GSF_s)+(s_ET_res_i*s_GSF_i))*(1/24)*s_ED_res))*1,".")</f>
        <v>0.11285047310811996</v>
      </c>
      <c r="O29" s="96">
        <f>IFERROR((s_TR/(Rad_Spec!M29*s_Fam*s_Foffset*s_EF_res*(1/365)*ACF!E29*((s_ET_res_o*s_GSF_s)+(s_ET_res_i*s_GSF_i))*(1/24)*s_ED_res))*1,".")</f>
        <v>0.60847655287662117</v>
      </c>
      <c r="P29" s="96">
        <f>IFERROR((s_TR/(Rad_Spec!N29*s_Fam*s_Foffset*s_EF_res*(1/365)*ACF!F29*((s_ET_res_o*s_GSF_s)+(s_ET_res_i*s_GSF_i))*(1/24)*s_ED_res))*1,".")</f>
        <v>0.2118458041559968</v>
      </c>
      <c r="Q29" s="96">
        <f>IFERROR((s_TR/(Rad_Spec!O29*s_Fam*s_Foffset*s_EF_res*(1/365)*ACF!G29*((s_ET_res_o*s_GSF_s)+(s_ET_res_i*s_GSF_i))*(1/24)*s_ED_res))*1,".")</f>
        <v>0.13402960742947359</v>
      </c>
      <c r="R29" s="96">
        <f>IFERROR((s_TR/(Rad_Spec!K29*s_Fam*s_Foffset*s_EF_res*(1/365)*ACF!C29*((s_ET_res_o*s_GSF_s)+(s_ET_res_i*s_GSF_i))*(1/24)*s_ED_res))*1,".")</f>
        <v>0.67721776546633261</v>
      </c>
    </row>
    <row r="30" spans="1:18">
      <c r="A30" s="90" t="s">
        <v>53</v>
      </c>
      <c r="B30" s="91" t="s">
        <v>24</v>
      </c>
      <c r="C30" s="96">
        <f>IFERROR((s_TR/(k_decay_res*Rad_Spec!D30*s_IFDres_adj))*1,".")</f>
        <v>0.45215458544370685</v>
      </c>
      <c r="D30" s="96">
        <f>IFERROR((s_TR/(k_decay_res*Rad_Spec!G30*s_IFAres_adj*(1/s_PEFm_pp)*s_SLF*(s_ET_res_o+s_ET_res_i)*(1/24)))*1,".")</f>
        <v>2.8019796958804518E-2</v>
      </c>
      <c r="E30" s="96">
        <f>IFERROR((s_TR/(k_decay_res*Rad_Spec!G30*s_IFAres_adj*(1/s_PEF)*s_SLF*(s_ET_res_o+s_ET_res_i)*(1/24)))*1,".")</f>
        <v>0.13752170014404033</v>
      </c>
      <c r="F30" s="96">
        <f>IFERROR((s_TR/(k_decay_res*Rad_Spec!K30*s_Fam*s_Foffset*s_EF_res*(1/365)*ACF!C30*((s_ET_res_o*s_GSF_s)+(s_ET_res_i*s_GSF_i))*(1/24)*s_ED_res))*1,".")</f>
        <v>20035.603886186407</v>
      </c>
      <c r="G30" s="96">
        <f t="shared" si="22"/>
        <v>0.10544894134986642</v>
      </c>
      <c r="H30" s="96">
        <f t="shared" si="23"/>
        <v>2.638471242608019E-2</v>
      </c>
      <c r="I30" s="108">
        <f>IFERROR((s_TR/(Rad_Spec!F30*s_Fam*s_Foffset*Fsurf!C30*s_EF_res*(1/365)*((s_ET_res_o*s_GSF_s)+(s_ET_res_i*s_GSF_i))*(1/24)*s_ED_res))*1,".")</f>
        <v>1655.5163564813188</v>
      </c>
      <c r="J30" s="96">
        <f>IFERROR((s_TR/(Rad_Spec!M30*s_Fam*s_Foffset*Fsurf!C30*s_EF_res*(1/365)*((s_ET_res_o*s_GSF_s)+(s_ET_res_i*s_GSF_i))*(1/24)*s_ED_res))*1,".")</f>
        <v>5676.8550737450623</v>
      </c>
      <c r="K30" s="96">
        <f>IFERROR((s_TR/(Rad_Spec!N30*s_Fam*s_Foffset*Fsurf!C30*s_EF_res*(1/365)*((s_ET_res_o*s_GSF_s)+(s_ET_res_i*s_GSF_i))*(1/24)*s_ED_res))*1,".")</f>
        <v>2325.2063217184577</v>
      </c>
      <c r="L30" s="96">
        <f>IFERROR((s_TR/(Rad_Spec!O30*s_Fam*s_Foffset*Fsurf!C30*s_EF_res*(1/365)*((s_ET_res_o*s_GSF_s)+(s_ET_res_i*s_GSF_i))*(1/24)*s_ED_res))*1,".")</f>
        <v>1711.7308337811942</v>
      </c>
      <c r="M30" s="96">
        <f>IFERROR((s_TR/(Rad_Spec!K30*s_Fam*s_Foffset*Fsurf!C30*s_EF_res*(1/365)*((s_ET_res_o*s_GSF_s)+(s_ET_res_i*s_GSF_i))*(1/24)*s_ED_res))*1,".")</f>
        <v>3294.802160448115</v>
      </c>
      <c r="N30" s="96">
        <f>IFERROR((s_TR/(Rad_Spec!F30*s_Fam*s_Foffset*s_EF_res*(1/365)*ACF!D30*((s_ET_res_o*s_GSF_s)+(s_ET_res_i*s_GSF_i))*(1/24)*s_ED_res))*1,".")</f>
        <v>1999.8637586294328</v>
      </c>
      <c r="O30" s="96">
        <f>IFERROR((s_TR/(Rad_Spec!M30*s_Fam*s_Foffset*s_EF_res*(1/365)*ACF!E30*((s_ET_res_o*s_GSF_s)+(s_ET_res_i*s_GSF_i))*(1/24)*s_ED_res))*1,".")</f>
        <v>6999.0355874156658</v>
      </c>
      <c r="P30" s="96">
        <f>IFERROR((s_TR/(Rad_Spec!N30*s_Fam*s_Foffset*s_EF_res*(1/365)*ACF!F30*((s_ET_res_o*s_GSF_s)+(s_ET_res_i*s_GSF_i))*(1/24)*s_ED_res))*1,".")</f>
        <v>2892.6359326150914</v>
      </c>
      <c r="Q30" s="96">
        <f>IFERROR((s_TR/(Rad_Spec!O30*s_Fam*s_Foffset*s_EF_res*(1/365)*ACF!G30*((s_ET_res_o*s_GSF_s)+(s_ET_res_i*s_GSF_i))*(1/24)*s_ED_res))*1,".")</f>
        <v>2151.1487039499284</v>
      </c>
      <c r="R30" s="96">
        <f>IFERROR((s_TR/(Rad_Spec!K30*s_Fam*s_Foffset*s_EF_res*(1/365)*ACF!C30*((s_ET_res_o*s_GSF_s)+(s_ET_res_i*s_GSF_i))*(1/24)*s_ED_res))*1,".")</f>
        <v>3980.1210098213237</v>
      </c>
    </row>
    <row r="31" spans="1:18">
      <c r="A31" s="98" t="s">
        <v>25</v>
      </c>
      <c r="B31" s="98" t="s">
        <v>24</v>
      </c>
      <c r="C31" s="109">
        <f>1/SUM(1/C32,1/C33,1/C34,1/C35,1/C36,1/C37,1/C38,1/C41,1/C44)</f>
        <v>4.2638166124144374E-2</v>
      </c>
      <c r="D31" s="109">
        <f>1/SUM(1/D32,1/D33,1/D34,1/D35,1/D36,1/D37,1/D38,1/D41,1/D44)</f>
        <v>2.4465381911296653E-3</v>
      </c>
      <c r="E31" s="109">
        <f t="shared" ref="E31" si="24">1/SUM(1/E32,1/E33,1/E34,1/E35,1/E36,1/E37,1/E38,1/E41,1/E44)</f>
        <v>1.200765630122652E-2</v>
      </c>
      <c r="F31" s="109">
        <f>1/SUM(1/F32,1/F33,1/F34,1/F35,1/F36,1/F37,1/F38,1/F39,1/F40,1/F41,1/F42,1/F43,1/F44)</f>
        <v>15.270874538314118</v>
      </c>
      <c r="G31" s="109">
        <f>1/SUM(1/G32,1/G33,1/G34,1/G35,1/G36,1/G37,1/G38,1/G39,1/G40,1/G41,1/G42,1/G43,1/G44)</f>
        <v>9.363396800477904E-3</v>
      </c>
      <c r="H31" s="109">
        <f>1/SUM(1/H32,1/H33,1/H34,1/H35,1/H36,1/H37,1/H38,1/H39,1/H40,1/H41,1/H42,1/H43,1/H44)</f>
        <v>2.3134253692755642E-3</v>
      </c>
      <c r="I31" s="109">
        <f>1/SUM(1/I32,1/I33,1/I34,1/I35,1/I36,1/I37,1/I38,1/I39,1/I40,1/I41,1/I43,1/I44)</f>
        <v>0.65972865407074155</v>
      </c>
      <c r="J31" s="109">
        <f t="shared" ref="J31:M31" si="25">1/SUM(1/J32,1/J33,1/J34,1/J35,1/J36,1/J37,1/J38,1/J39,1/J40,1/J41,1/J43,1/J44)</f>
        <v>2.696830061364746</v>
      </c>
      <c r="K31" s="109">
        <f t="shared" si="25"/>
        <v>1.0088560257439736</v>
      </c>
      <c r="L31" s="109">
        <f t="shared" si="25"/>
        <v>0.70330216688531488</v>
      </c>
      <c r="M31" s="109">
        <f t="shared" si="25"/>
        <v>2.6049107768624999</v>
      </c>
      <c r="N31" s="109">
        <f>1/SUM(1/N32,1/N33,1/N34,1/N35,1/N36,1/N37,1/N38,1/N39,1/N40,1/N41,1/N42,1/N43,1/N44)</f>
        <v>0.75018404121587923</v>
      </c>
      <c r="O31" s="109">
        <f>1/SUM(1/O32,1/O33,1/O34,1/O35,1/O36,1/O37,1/O38,1/O39,1/O40,1/O41,1/O42,1/O43,1/O44)</f>
        <v>3.1300869417307924</v>
      </c>
      <c r="P31" s="109">
        <f>1/SUM(1/P32,1/P33,1/P34,1/P35,1/P36,1/P37,1/P38,1/P39,1/P40,1/P41,1/P42,1/P43,1/P44)</f>
        <v>1.1667737510868106</v>
      </c>
      <c r="Q31" s="109">
        <f>1/SUM(1/Q32,1/Q33,1/Q34,1/Q35,1/Q36,1/Q37,1/Q38,1/Q39,1/Q40,1/Q41,1/Q42,1/Q43,1/Q44)</f>
        <v>0.83813914375471654</v>
      </c>
      <c r="R31" s="109">
        <f>1/SUM(1/R32,1/R33,1/R34,1/R35,1/R36,1/R37,1/R38,1/R39,1/R40,1/R41,1/R42,1/R43,1/R44)</f>
        <v>3.0335960390090553</v>
      </c>
    </row>
    <row r="32" spans="1:18">
      <c r="A32" s="101" t="s">
        <v>303</v>
      </c>
      <c r="B32" s="102">
        <v>1</v>
      </c>
      <c r="C32" s="110">
        <f>IFERROR(C3/$B32,0)</f>
        <v>0.36862401945812245</v>
      </c>
      <c r="D32" s="110">
        <f>IFERROR(D3/$B32,0)</f>
        <v>2.1014847719103391E-2</v>
      </c>
      <c r="E32" s="110">
        <f>IFERROR(E3/$B32,0)</f>
        <v>0.10314127510803027</v>
      </c>
      <c r="F32" s="110">
        <f>IFERROR(F3/$B32,0)</f>
        <v>388.69431891789532</v>
      </c>
      <c r="G32" s="103">
        <f t="shared" ref="G32:G44" si="26">(IF(AND(C32&lt;&gt;0,E32&lt;&gt;0,F32&lt;&gt;0),1/((1/C32)+(1/E32)+(1/F32)),IF(AND(C32&lt;&gt;0,E32&lt;&gt;0,F32=0), 1/((1/C32)+(1/E32)),IF(AND(C32&lt;&gt;0,E32=0,F32&lt;&gt;0),1/((1/C32)+(1/F32)),IF(AND(C32=0,E32&lt;&gt;0,F32&lt;&gt;0),1/((1/E32)+(1/F32)),IF(AND(C32&lt;&gt;0,E32=0,F32=0),1/(1/C32),IF(AND(C32=0,E32&lt;&gt;0,F32=0),1/(1/E32),IF(AND(C32=0,E32=0,F32&lt;&gt;0),1/(1/F32),IF(AND(C32=0,E32=0,F32=0),0)))))))))</f>
        <v>8.0574960378690039E-2</v>
      </c>
      <c r="H32" s="103">
        <f t="shared" ref="H32:H44" si="27">(IF(AND(C32&lt;&gt;0,D32&lt;&gt;0,F32&lt;&gt;0),1/((1/C32)+(1/D32)+(1/F32)),IF(AND(C32&lt;&gt;0,D32&lt;&gt;0,F32=0), 1/((1/C32)+(1/D32)),IF(AND(C32&lt;&gt;0,D32=0,F32&lt;&gt;0),1/((1/C32)+(1/F32)),IF(AND(C32=0,D32&lt;&gt;0,F32&lt;&gt;0),1/((1/D32)+(1/F32)),IF(AND(C32&lt;&gt;0,D32=0,F32=0),1/(1/C32),IF(AND(C32=0,D32&lt;&gt;0,F32=0),1/(1/D32),IF(AND(C32=0,D32=0,F32&lt;&gt;0),1/(1/F32),IF(AND(C32=0,D32=0,F32=0),0)))))))))</f>
        <v>1.9880412544913822E-2</v>
      </c>
      <c r="I32" s="110">
        <f>IFERROR(I3/$B32,0)</f>
        <v>43.075359746387143</v>
      </c>
      <c r="J32" s="110">
        <f>IFERROR(J3/$B32,0)</f>
        <v>86.662650763104864</v>
      </c>
      <c r="K32" s="110">
        <f>IFERROR(K3/$B32,0)</f>
        <v>46.2357801625623</v>
      </c>
      <c r="L32" s="110">
        <f>IFERROR(L3/$B32,0)</f>
        <v>43.075359746387143</v>
      </c>
      <c r="M32" s="110">
        <f>IFERROR(M3/$B32,0)</f>
        <v>63.805376624335963</v>
      </c>
      <c r="N32" s="110">
        <f>IFERROR(N3/$B32,0)</f>
        <v>53.683051685361299</v>
      </c>
      <c r="O32" s="110">
        <f>IFERROR(O3/$B32,0)</f>
        <v>111.05555786126655</v>
      </c>
      <c r="P32" s="110">
        <f>IFERROR(P3/$B32,0)</f>
        <v>61.254234433819335</v>
      </c>
      <c r="Q32" s="110">
        <f>IFERROR(Q3/$B32,0)</f>
        <v>58.825890310028917</v>
      </c>
      <c r="R32" s="110">
        <f>IFERROR(R3/$B32,0)</f>
        <v>77.215063439636182</v>
      </c>
    </row>
    <row r="33" spans="1:18">
      <c r="A33" s="101" t="s">
        <v>304</v>
      </c>
      <c r="B33" s="102">
        <v>1</v>
      </c>
      <c r="C33" s="110">
        <f>IFERROR(C13/$B33,0)</f>
        <v>0.54473223053455477</v>
      </c>
      <c r="D33" s="110">
        <f>IFERROR(D13/$B33,0)</f>
        <v>2.7658251191594142E-2</v>
      </c>
      <c r="E33" s="110">
        <f>IFERROR(E13/$B33,0)</f>
        <v>0.13574722659379465</v>
      </c>
      <c r="F33" s="110">
        <f>IFERROR(F13/$B33,0)</f>
        <v>344.15323758668097</v>
      </c>
      <c r="G33" s="103">
        <f t="shared" si="26"/>
        <v>0.10863303441138492</v>
      </c>
      <c r="H33" s="103">
        <f t="shared" si="27"/>
        <v>2.6319774905605678E-2</v>
      </c>
      <c r="I33" s="110">
        <f>IFERROR(I13/$B33,0)</f>
        <v>23.102927499769052</v>
      </c>
      <c r="J33" s="110">
        <f>IFERROR(J13/$B33,0)</f>
        <v>68.873464888275166</v>
      </c>
      <c r="K33" s="110">
        <f>IFERROR(K13/$B33,0)</f>
        <v>28.943995708138267</v>
      </c>
      <c r="L33" s="110">
        <f>IFERROR(L13/$B33,0)</f>
        <v>23.207702681173895</v>
      </c>
      <c r="M33" s="110">
        <f>IFERROR(M13/$B33,0)</f>
        <v>56.85887156887604</v>
      </c>
      <c r="N33" s="110">
        <f>IFERROR(N13/$B33,0)</f>
        <v>27.8997797799063</v>
      </c>
      <c r="O33" s="110">
        <f>IFERROR(O13/$B33,0)</f>
        <v>86.080288071535861</v>
      </c>
      <c r="P33" s="110">
        <f>IFERROR(P13/$B33,0)</f>
        <v>36.842394536951097</v>
      </c>
      <c r="Q33" s="110">
        <f>IFERROR(Q13/$B33,0)</f>
        <v>29.466964631095205</v>
      </c>
      <c r="R33" s="110">
        <f>IFERROR(R13/$B33,0)</f>
        <v>68.366870262451641</v>
      </c>
    </row>
    <row r="34" spans="1:18">
      <c r="A34" s="101" t="s">
        <v>305</v>
      </c>
      <c r="B34" s="102">
        <v>1</v>
      </c>
      <c r="C34" s="110">
        <f>IFERROR(C14/$B34,0)</f>
        <v>4.1252755435987636</v>
      </c>
      <c r="D34" s="110">
        <f>IFERROR(D14/$B34,0)</f>
        <v>51.901076691248086</v>
      </c>
      <c r="E34" s="110">
        <f>IFERROR(E14/$B34,0)</f>
        <v>254.73147847503841</v>
      </c>
      <c r="F34" s="110">
        <f>IFERROR(F14/$B34,0)</f>
        <v>40.856765222879361</v>
      </c>
      <c r="G34" s="103">
        <f t="shared" si="26"/>
        <v>3.6926326012300015</v>
      </c>
      <c r="H34" s="103">
        <f t="shared" si="27"/>
        <v>3.4946556830590989</v>
      </c>
      <c r="I34" s="110">
        <f>IFERROR(I14/$B34,0)</f>
        <v>1.6225740053467652</v>
      </c>
      <c r="J34" s="110">
        <f>IFERROR(J14/$B34,0)</f>
        <v>6.8402629637167554</v>
      </c>
      <c r="K34" s="110">
        <f>IFERROR(K14/$B34,0)</f>
        <v>2.4918100796396754</v>
      </c>
      <c r="L34" s="110">
        <f>IFERROR(L14/$B34,0)</f>
        <v>1.7147940333004217</v>
      </c>
      <c r="M34" s="110">
        <f>IFERROR(M14/$B34,0)</f>
        <v>6.9337323955190984</v>
      </c>
      <c r="N34" s="110">
        <f>IFERROR(N14/$B34,0)</f>
        <v>1.9197469962738825</v>
      </c>
      <c r="O34" s="110">
        <f>IFERROR(O14/$B34,0)</f>
        <v>8.0488049216936481</v>
      </c>
      <c r="P34" s="110">
        <f>IFERROR(P14/$B34,0)</f>
        <v>2.9218219779625429</v>
      </c>
      <c r="Q34" s="110">
        <f>IFERROR(Q14/$B34,0)</f>
        <v>2.1030129162890741</v>
      </c>
      <c r="R34" s="110">
        <f>IFERROR(R14/$B34,0)</f>
        <v>8.1162949008507059</v>
      </c>
    </row>
    <row r="35" spans="1:18">
      <c r="A35" s="101" t="s">
        <v>306</v>
      </c>
      <c r="B35" s="102">
        <v>1</v>
      </c>
      <c r="C35" s="110">
        <f>IFERROR(C30/$B35,0)</f>
        <v>0.45215458544370685</v>
      </c>
      <c r="D35" s="110">
        <f>IFERROR(D30/$B35,0)</f>
        <v>2.8019796958804518E-2</v>
      </c>
      <c r="E35" s="110">
        <f>IFERROR(E30/$B35,0)</f>
        <v>0.13752170014404033</v>
      </c>
      <c r="F35" s="110">
        <f>IFERROR(F30/$B35,0)</f>
        <v>20035.603886186407</v>
      </c>
      <c r="G35" s="103">
        <f t="shared" si="26"/>
        <v>0.10544894134986642</v>
      </c>
      <c r="H35" s="103">
        <f t="shared" si="27"/>
        <v>2.638471242608019E-2</v>
      </c>
      <c r="I35" s="110">
        <f>IFERROR(I30/$B35,0)</f>
        <v>1655.5163564813188</v>
      </c>
      <c r="J35" s="110">
        <f>IFERROR(J30/$B35,0)</f>
        <v>5676.8550737450623</v>
      </c>
      <c r="K35" s="110">
        <f>IFERROR(K30/$B35,0)</f>
        <v>2325.2063217184577</v>
      </c>
      <c r="L35" s="110">
        <f>IFERROR(L30/$B35,0)</f>
        <v>1711.7308337811942</v>
      </c>
      <c r="M35" s="110">
        <f>IFERROR(M30/$B35,0)</f>
        <v>3294.802160448115</v>
      </c>
      <c r="N35" s="110">
        <f>IFERROR(N30/$B35,0)</f>
        <v>1999.8637586294328</v>
      </c>
      <c r="O35" s="110">
        <f>IFERROR(O30/$B35,0)</f>
        <v>6999.0355874156658</v>
      </c>
      <c r="P35" s="110">
        <f>IFERROR(P30/$B35,0)</f>
        <v>2892.6359326150914</v>
      </c>
      <c r="Q35" s="110">
        <f>IFERROR(Q30/$B35,0)</f>
        <v>2151.1487039499284</v>
      </c>
      <c r="R35" s="110">
        <f>IFERROR(R30/$B35,0)</f>
        <v>3980.1210098213237</v>
      </c>
    </row>
    <row r="36" spans="1:18">
      <c r="A36" s="101" t="s">
        <v>307</v>
      </c>
      <c r="B36" s="102">
        <v>1</v>
      </c>
      <c r="C36" s="110">
        <f>IFERROR(C26/$B36,0)</f>
        <v>0.17651419393283171</v>
      </c>
      <c r="D36" s="110">
        <f>IFERROR(D26/$B36,0)</f>
        <v>4.5413442104842074E-3</v>
      </c>
      <c r="E36" s="110">
        <f>IFERROR(E26/$B36,0)</f>
        <v>2.2289004366565862E-2</v>
      </c>
      <c r="F36" s="110">
        <f>IFERROR(F26/$B36,0)</f>
        <v>103.72306412641404</v>
      </c>
      <c r="G36" s="103">
        <f t="shared" si="26"/>
        <v>1.9786276873550092E-2</v>
      </c>
      <c r="H36" s="103">
        <f t="shared" si="27"/>
        <v>4.4272464981866579E-3</v>
      </c>
      <c r="I36" s="110">
        <f>IFERROR(I26/$B36,0)</f>
        <v>5.4216391960707133</v>
      </c>
      <c r="J36" s="110">
        <f>IFERROR(J26/$B36,0)</f>
        <v>17.972284627858713</v>
      </c>
      <c r="K36" s="110">
        <f>IFERROR(K26/$B36,0)</f>
        <v>7.124946787444058</v>
      </c>
      <c r="L36" s="110">
        <f>IFERROR(L26/$B36,0)</f>
        <v>5.4787090823451408</v>
      </c>
      <c r="M36" s="110">
        <f>IFERROR(M26/$B36,0)</f>
        <v>17.17747072022404</v>
      </c>
      <c r="N36" s="110">
        <f>IFERROR(N26/$B36,0)</f>
        <v>6.6669565256987902</v>
      </c>
      <c r="O36" s="110">
        <f>IFERROR(O26/$B36,0)</f>
        <v>22.864933763442778</v>
      </c>
      <c r="P36" s="110">
        <f>IFERROR(P26/$B36,0)</f>
        <v>9.1531341399578796</v>
      </c>
      <c r="Q36" s="110">
        <f>IFERROR(Q26/$B36,0)</f>
        <v>6.9709724686488936</v>
      </c>
      <c r="R36" s="110">
        <f>IFERROR(R26/$B36,0)</f>
        <v>20.604836723549507</v>
      </c>
    </row>
    <row r="37" spans="1:18">
      <c r="A37" s="101" t="s">
        <v>308</v>
      </c>
      <c r="B37" s="102">
        <v>1</v>
      </c>
      <c r="C37" s="110">
        <f>IFERROR(C22/$B37,0)</f>
        <v>0.28026681174067936</v>
      </c>
      <c r="D37" s="110">
        <f>IFERROR(D22/$B37,0)</f>
        <v>3.0318450740432053E-2</v>
      </c>
      <c r="E37" s="110">
        <f>IFERROR(E22/$B37,0)</f>
        <v>0.14880353693096304</v>
      </c>
      <c r="F37" s="110">
        <f>IFERROR(F22/$B37,0)</f>
        <v>820.15988862921029</v>
      </c>
      <c r="G37" s="103">
        <f t="shared" si="26"/>
        <v>9.7186279895548872E-2</v>
      </c>
      <c r="H37" s="103">
        <f t="shared" si="27"/>
        <v>2.7357937129788255E-2</v>
      </c>
      <c r="I37" s="110">
        <f>IFERROR(I22/$B37,0)</f>
        <v>199.03532039112372</v>
      </c>
      <c r="J37" s="110">
        <f>IFERROR(J22/$B37,0)</f>
        <v>273.35995946575019</v>
      </c>
      <c r="K37" s="110">
        <f>IFERROR(K22/$B37,0)</f>
        <v>200.18360108568788</v>
      </c>
      <c r="L37" s="110">
        <f>IFERROR(L22/$B37,0)</f>
        <v>199.41661410834806</v>
      </c>
      <c r="M37" s="110">
        <f>IFERROR(M22/$B37,0)</f>
        <v>137.5105317893761</v>
      </c>
      <c r="N37" s="110">
        <f>IFERROR(N22/$B37,0)</f>
        <v>268.17762249731766</v>
      </c>
      <c r="O37" s="110">
        <f>IFERROR(O22/$B37,0)</f>
        <v>323.43827083705122</v>
      </c>
      <c r="P37" s="110">
        <f>IFERROR(P22/$B37,0)</f>
        <v>245.26268182073846</v>
      </c>
      <c r="Q37" s="110">
        <f>IFERROR(Q22/$B37,0)</f>
        <v>243.64659594066043</v>
      </c>
      <c r="R37" s="110">
        <f>IFERROR(R22/$B37,0)</f>
        <v>162.92673895377024</v>
      </c>
    </row>
    <row r="38" spans="1:18">
      <c r="A38" s="101" t="s">
        <v>309</v>
      </c>
      <c r="B38" s="102">
        <v>1</v>
      </c>
      <c r="C38" s="110">
        <f>IFERROR(C2/$B38,0)</f>
        <v>0.13907178915920076</v>
      </c>
      <c r="D38" s="110">
        <f>IFERROR(D2/$B38,0)</f>
        <v>2.7765731442338674E-2</v>
      </c>
      <c r="E38" s="110">
        <f>IFERROR(E2/$B38,0)</f>
        <v>0.13627474172304516</v>
      </c>
      <c r="F38" s="110">
        <f>IFERROR(F2/$B38,0)</f>
        <v>606.6623746295619</v>
      </c>
      <c r="G38" s="103">
        <f t="shared" si="26"/>
        <v>6.8821721180015463E-2</v>
      </c>
      <c r="H38" s="103">
        <f t="shared" si="27"/>
        <v>2.3143970389833658E-2</v>
      </c>
      <c r="I38" s="110">
        <f>IFERROR(I2/$B38,0)</f>
        <v>29.463619845156074</v>
      </c>
      <c r="J38" s="110">
        <f>IFERROR(J2/$B38,0)</f>
        <v>105.18464608960448</v>
      </c>
      <c r="K38" s="110">
        <f>IFERROR(K2/$B38,0)</f>
        <v>40.62756955210974</v>
      </c>
      <c r="L38" s="110">
        <f>IFERROR(L2/$B38,0)</f>
        <v>30.234470364360735</v>
      </c>
      <c r="M38" s="110">
        <f>IFERROR(M2/$B38,0)</f>
        <v>100.97726024602029</v>
      </c>
      <c r="N38" s="110">
        <f>IFERROR(N2/$B38,0)</f>
        <v>36.629083579107515</v>
      </c>
      <c r="O38" s="110">
        <f>IFERROR(O2/$B38,0)</f>
        <v>132.19947757612564</v>
      </c>
      <c r="P38" s="110">
        <f>IFERROR(P2/$B38,0)</f>
        <v>52.021134781550437</v>
      </c>
      <c r="Q38" s="110">
        <f>IFERROR(Q2/$B38,0)</f>
        <v>38.615272878717036</v>
      </c>
      <c r="R38" s="110">
        <f>IFERROR(R2/$B38,0)</f>
        <v>120.51494314059373</v>
      </c>
    </row>
    <row r="39" spans="1:18">
      <c r="A39" s="101" t="s">
        <v>310</v>
      </c>
      <c r="B39" s="102">
        <v>1</v>
      </c>
      <c r="C39" s="110">
        <f>IFERROR(C11/$B39,0)</f>
        <v>0</v>
      </c>
      <c r="D39" s="110">
        <f>IFERROR(D11/$B39,0)</f>
        <v>0</v>
      </c>
      <c r="E39" s="110">
        <f>IFERROR(E11/$B39,0)</f>
        <v>0</v>
      </c>
      <c r="F39" s="110">
        <f>IFERROR(F11/$B39,0)</f>
        <v>306.01254373042531</v>
      </c>
      <c r="G39" s="103">
        <f t="shared" si="26"/>
        <v>306.01254373042531</v>
      </c>
      <c r="H39" s="103">
        <f t="shared" si="27"/>
        <v>306.01254373042531</v>
      </c>
      <c r="I39" s="110">
        <f>IFERROR(I11/$B39,0)</f>
        <v>12.74675792702795</v>
      </c>
      <c r="J39" s="110">
        <f>IFERROR(J11/$B39,0)</f>
        <v>52.219838587915589</v>
      </c>
      <c r="K39" s="110">
        <f>IFERROR(K11/$B39,0)</f>
        <v>18.926237795091101</v>
      </c>
      <c r="L39" s="110">
        <f>IFERROR(L11/$B39,0)</f>
        <v>13.233050425978144</v>
      </c>
      <c r="M39" s="110">
        <f>IFERROR(M11/$B39,0)</f>
        <v>52.99346582625509</v>
      </c>
      <c r="N39" s="110">
        <f>IFERROR(N11/$B39,0)</f>
        <v>16.468811241720108</v>
      </c>
      <c r="O39" s="110">
        <f>IFERROR(O11/$B39,0)</f>
        <v>62.385300499696505</v>
      </c>
      <c r="P39" s="110">
        <f>IFERROR(P11/$B39,0)</f>
        <v>22.165756137686838</v>
      </c>
      <c r="Q39" s="110">
        <f>IFERROR(Q11/$B39,0)</f>
        <v>15.993004464822373</v>
      </c>
      <c r="R39" s="110">
        <f>IFERROR(R11/$B39,0)</f>
        <v>60.790129485942877</v>
      </c>
    </row>
    <row r="40" spans="1:18">
      <c r="A40" s="101" t="s">
        <v>311</v>
      </c>
      <c r="B40" s="102">
        <v>1</v>
      </c>
      <c r="C40" s="110">
        <f>IFERROR(C4/$B40,0)</f>
        <v>0</v>
      </c>
      <c r="D40" s="110">
        <f>IFERROR(D4/$B40,0)</f>
        <v>0</v>
      </c>
      <c r="E40" s="110">
        <f>IFERROR(E4/$B40,0)</f>
        <v>0</v>
      </c>
      <c r="F40" s="110">
        <f>IFERROR(F4/$B40,0)</f>
        <v>36847.72642591285</v>
      </c>
      <c r="G40" s="103">
        <f t="shared" si="26"/>
        <v>36847.72642591285</v>
      </c>
      <c r="H40" s="103">
        <f t="shared" si="27"/>
        <v>36847.72642591285</v>
      </c>
      <c r="I40" s="110">
        <f>IFERROR(I4/$B40,0)</f>
        <v>1509.542531600081</v>
      </c>
      <c r="J40" s="110">
        <f>IFERROR(J4/$B40,0)</f>
        <v>6522.9154652115585</v>
      </c>
      <c r="K40" s="110">
        <f>IFERROR(K4/$B40,0)</f>
        <v>2364.5568561391901</v>
      </c>
      <c r="L40" s="110">
        <f>IFERROR(L4/$B40,0)</f>
        <v>1609.9110509883844</v>
      </c>
      <c r="M40" s="110">
        <f>IFERROR(M4/$B40,0)</f>
        <v>6651.9401667212369</v>
      </c>
      <c r="N40" s="110">
        <f>IFERROR(N4/$B40,0)</f>
        <v>1771.6997512546291</v>
      </c>
      <c r="O40" s="110">
        <f>IFERROR(O4/$B40,0)</f>
        <v>7218.2582538031102</v>
      </c>
      <c r="P40" s="110">
        <f>IFERROR(P4/$B40,0)</f>
        <v>2606.2762509285135</v>
      </c>
      <c r="Q40" s="110">
        <f>IFERROR(Q4/$B40,0)</f>
        <v>1802.1308010472978</v>
      </c>
      <c r="R40" s="110">
        <f>IFERROR(R4/$B40,0)</f>
        <v>7319.889679643652</v>
      </c>
    </row>
    <row r="41" spans="1:18">
      <c r="A41" s="101" t="s">
        <v>312</v>
      </c>
      <c r="B41" s="105">
        <v>0.99987999999999999</v>
      </c>
      <c r="C41" s="110">
        <f>IFERROR(C8/$B41,0)</f>
        <v>57.017637672466336</v>
      </c>
      <c r="D41" s="110">
        <f>IFERROR(D8/$B41,0)</f>
        <v>10.718858599774702</v>
      </c>
      <c r="E41" s="110">
        <f>IFERROR(E8/$B41,0)</f>
        <v>52.608363308692468</v>
      </c>
      <c r="F41" s="110">
        <f>IFERROR(F8/$B41,0)</f>
        <v>67.121518098238198</v>
      </c>
      <c r="G41" s="103">
        <f t="shared" si="26"/>
        <v>19.438171086476732</v>
      </c>
      <c r="H41" s="103">
        <f t="shared" si="27"/>
        <v>7.9535322801205055</v>
      </c>
      <c r="I41" s="110">
        <f>IFERROR(I8/$B41,0)</f>
        <v>2.5961256148191345</v>
      </c>
      <c r="J41" s="110">
        <f>IFERROR(J8/$B41,0)</f>
        <v>11.976174711219223</v>
      </c>
      <c r="K41" s="110">
        <f>IFERROR(K8/$B41,0)</f>
        <v>4.2869261750386976</v>
      </c>
      <c r="L41" s="110">
        <f>IFERROR(L8/$B41,0)</f>
        <v>2.8337990865983511</v>
      </c>
      <c r="M41" s="110">
        <f>IFERROR(M8/$B41,0)</f>
        <v>11.720372921270855</v>
      </c>
      <c r="N41" s="110">
        <f>IFERROR(N8/$B41,0)</f>
        <v>2.6918523681523006</v>
      </c>
      <c r="O41" s="110">
        <f>IFERROR(O8/$B41,0)</f>
        <v>12.868314703652334</v>
      </c>
      <c r="P41" s="110">
        <f>IFERROR(P8/$B41,0)</f>
        <v>4.6109481585225884</v>
      </c>
      <c r="Q41" s="110">
        <f>IFERROR(Q8/$B41,0)</f>
        <v>3.2020588764167077</v>
      </c>
      <c r="R41" s="110">
        <f>IFERROR(R8/$B41,0)</f>
        <v>13.333851373358819</v>
      </c>
    </row>
    <row r="42" spans="1:18">
      <c r="A42" s="101" t="s">
        <v>313</v>
      </c>
      <c r="B42" s="102">
        <v>0.97898250799999997</v>
      </c>
      <c r="C42" s="110">
        <f>IFERROR(C19/$B42,0)</f>
        <v>0</v>
      </c>
      <c r="D42" s="110">
        <f>IFERROR(D19/$B42,0)</f>
        <v>0</v>
      </c>
      <c r="E42" s="110">
        <f>IFERROR(E19/$B42,0)</f>
        <v>0</v>
      </c>
      <c r="F42" s="110">
        <f>IFERROR(F19/$B42,0)</f>
        <v>247125.1098484059</v>
      </c>
      <c r="G42" s="103">
        <f t="shared" si="26"/>
        <v>247125.1098484059</v>
      </c>
      <c r="H42" s="103">
        <f t="shared" si="27"/>
        <v>247125.1098484059</v>
      </c>
      <c r="I42" s="110">
        <f>IFERROR(I19/$B42,0)</f>
        <v>0</v>
      </c>
      <c r="J42" s="110">
        <f>IFERROR(J19/$B42,0)</f>
        <v>0</v>
      </c>
      <c r="K42" s="110">
        <f>IFERROR(K19/$B42,0)</f>
        <v>0</v>
      </c>
      <c r="L42" s="110">
        <f>IFERROR(L19/$B42,0)</f>
        <v>0</v>
      </c>
      <c r="M42" s="110">
        <f>IFERROR(M19/$B42,0)</f>
        <v>0</v>
      </c>
      <c r="N42" s="110">
        <f>IFERROR(N19/$B42,0)</f>
        <v>8969.6450224263681</v>
      </c>
      <c r="O42" s="110">
        <f>IFERROR(O19/$B42,0)</f>
        <v>44954.302546724626</v>
      </c>
      <c r="P42" s="110">
        <f>IFERROR(P19/$B42,0)</f>
        <v>16009.375345957627</v>
      </c>
      <c r="Q42" s="110">
        <f>IFERROR(Q19/$B42,0)</f>
        <v>10087.00651664862</v>
      </c>
      <c r="R42" s="110">
        <f>IFERROR(R19/$B42,0)</f>
        <v>49091.998791220823</v>
      </c>
    </row>
    <row r="43" spans="1:18">
      <c r="A43" s="101" t="s">
        <v>314</v>
      </c>
      <c r="B43" s="102">
        <v>2.0897492E-2</v>
      </c>
      <c r="C43" s="110">
        <f>IFERROR(C28/$B43,0)</f>
        <v>0</v>
      </c>
      <c r="D43" s="110">
        <f>IFERROR(D28/$B43,0)</f>
        <v>0</v>
      </c>
      <c r="E43" s="110">
        <f>IFERROR(E28/$B43,0)</f>
        <v>0</v>
      </c>
      <c r="F43" s="110">
        <f>IFERROR(F28/$B43,0)</f>
        <v>212.63200905810274</v>
      </c>
      <c r="G43" s="103">
        <f t="shared" si="26"/>
        <v>212.63200905810274</v>
      </c>
      <c r="H43" s="103">
        <f t="shared" si="27"/>
        <v>212.63200905810274</v>
      </c>
      <c r="I43" s="110">
        <f>IFERROR(I28/$B43,0)</f>
        <v>6.9325139674310075</v>
      </c>
      <c r="J43" s="110">
        <f>IFERROR(J28/$B43,0)</f>
        <v>37.551117323584627</v>
      </c>
      <c r="K43" s="110">
        <f>IFERROR(K28/$B43,0)</f>
        <v>13.072402617766658</v>
      </c>
      <c r="L43" s="110">
        <f>IFERROR(L28/$B43,0)</f>
        <v>8.2149361222640884</v>
      </c>
      <c r="M43" s="110">
        <f>IFERROR(M28/$B43,0)</f>
        <v>38.543033630245354</v>
      </c>
      <c r="N43" s="110">
        <f>IFERROR(N28/$B43,0)</f>
        <v>6.9987481773109215</v>
      </c>
      <c r="O43" s="110">
        <f>IFERROR(O28/$B43,0)</f>
        <v>38.365316887715593</v>
      </c>
      <c r="P43" s="110">
        <f>IFERROR(P28/$B43,0)</f>
        <v>13.201969794155133</v>
      </c>
      <c r="Q43" s="110">
        <f>IFERROR(Q28/$B43,0)</f>
        <v>8.5512030447416301</v>
      </c>
      <c r="R43" s="110">
        <f>IFERROR(R28/$B43,0)</f>
        <v>42.239861170152032</v>
      </c>
    </row>
    <row r="44" spans="1:18">
      <c r="A44" s="101" t="s">
        <v>315</v>
      </c>
      <c r="B44" s="102">
        <v>0.99987999999999999</v>
      </c>
      <c r="C44" s="110">
        <f>IFERROR(C15/$B44,0)</f>
        <v>108.6371558019773</v>
      </c>
      <c r="D44" s="110">
        <f>IFERROR(D15/$B44,0)</f>
        <v>3814.5404269660862</v>
      </c>
      <c r="E44" s="110">
        <f>IFERROR(E15/$B44,0)</f>
        <v>18721.83747640302</v>
      </c>
      <c r="F44" s="110">
        <f>IFERROR(F15/$B44,0)</f>
        <v>14076.286925719058</v>
      </c>
      <c r="G44" s="103">
        <f t="shared" si="26"/>
        <v>107.18792789107319</v>
      </c>
      <c r="H44" s="103">
        <f t="shared" si="27"/>
        <v>104.84213352800926</v>
      </c>
      <c r="I44" s="110">
        <f>IFERROR(I15/$B44,0)</f>
        <v>2470.115178027489</v>
      </c>
      <c r="J44" s="110">
        <f>IFERROR(J15/$B44,0)</f>
        <v>7200.5892388634029</v>
      </c>
      <c r="K44" s="110">
        <f>IFERROR(K15/$B44,0)</f>
        <v>3184.565532210328</v>
      </c>
      <c r="L44" s="110">
        <f>IFERROR(L15/$B44,0)</f>
        <v>2508.2847282398334</v>
      </c>
      <c r="M44" s="110">
        <f>IFERROR(M15/$B44,0)</f>
        <v>2347.6301278773658</v>
      </c>
      <c r="N44" s="110">
        <f>IFERROR(N15/$B44,0)</f>
        <v>2942.1816342727429</v>
      </c>
      <c r="O44" s="110">
        <f>IFERROR(O15/$B44,0)</f>
        <v>8576.7018489572965</v>
      </c>
      <c r="P44" s="110">
        <f>IFERROR(P15/$B44,0)</f>
        <v>3793.171389477191</v>
      </c>
      <c r="Q44" s="110">
        <f>IFERROR(Q15/$B44,0)</f>
        <v>2987.6458096367801</v>
      </c>
      <c r="R44" s="110">
        <f>IFERROR(R15/$B44,0)</f>
        <v>2796.2883300939288</v>
      </c>
    </row>
    <row r="45" spans="1:18">
      <c r="A45" s="98" t="s">
        <v>33</v>
      </c>
      <c r="B45" s="98" t="s">
        <v>24</v>
      </c>
      <c r="C45" s="109">
        <f t="shared" ref="C45:R45" si="28">IFERROR(IF(AND(C46&lt;&gt;0,C47&lt;&gt;0),1/SUM(1/C46,1/C47),IF(AND(C46&lt;&gt;0,C47=0),1/(1/C46),IF(AND(C46=0,C47&lt;&gt;0),1/(1/C47),IF(AND(C46=0,C47=0),".")))),".")</f>
        <v>1.596302275566478</v>
      </c>
      <c r="D45" s="109">
        <f t="shared" si="28"/>
        <v>7.0510344320675831</v>
      </c>
      <c r="E45" s="109">
        <f t="shared" si="28"/>
        <v>34.606612042825937</v>
      </c>
      <c r="F45" s="109">
        <f t="shared" si="28"/>
        <v>15.945822430805602</v>
      </c>
      <c r="G45" s="109">
        <f t="shared" si="28"/>
        <v>1.3926483979097517</v>
      </c>
      <c r="H45" s="109">
        <f t="shared" si="28"/>
        <v>1.2033936443622586</v>
      </c>
      <c r="I45" s="109">
        <f t="shared" si="28"/>
        <v>0.56935519190819606</v>
      </c>
      <c r="J45" s="109">
        <f t="shared" si="28"/>
        <v>2.7928685668809505</v>
      </c>
      <c r="K45" s="109">
        <f t="shared" si="28"/>
        <v>0.99047857556887386</v>
      </c>
      <c r="L45" s="109">
        <f t="shared" si="28"/>
        <v>0.63877351906388191</v>
      </c>
      <c r="M45" s="109">
        <f t="shared" si="28"/>
        <v>2.8502610658536547</v>
      </c>
      <c r="N45" s="109">
        <f t="shared" si="28"/>
        <v>0.6128030275393801</v>
      </c>
      <c r="O45" s="109">
        <f t="shared" si="28"/>
        <v>2.942738862430148</v>
      </c>
      <c r="P45" s="109">
        <f t="shared" si="28"/>
        <v>1.0633415055944242</v>
      </c>
      <c r="Q45" s="109">
        <f t="shared" si="28"/>
        <v>0.65858165394591639</v>
      </c>
      <c r="R45" s="109">
        <f t="shared" si="28"/>
        <v>3.1676760648820013</v>
      </c>
    </row>
    <row r="46" spans="1:18">
      <c r="A46" s="101" t="s">
        <v>316</v>
      </c>
      <c r="B46" s="102">
        <v>1</v>
      </c>
      <c r="C46" s="110">
        <f>IFERROR(C10/$B46,0)</f>
        <v>1.596302275566478</v>
      </c>
      <c r="D46" s="110">
        <f>IFERROR(D10/$B46,0)</f>
        <v>7.051034432067584</v>
      </c>
      <c r="E46" s="110">
        <f>IFERROR(E10/$B46,0)</f>
        <v>34.606612042825937</v>
      </c>
      <c r="F46" s="110">
        <f>IFERROR(F10/$B46,0)</f>
        <v>14288.762238667374</v>
      </c>
      <c r="G46" s="103">
        <f t="shared" ref="G46:G47" si="29">(IF(AND(C46&lt;&gt;0,E46&lt;&gt;0,F46&lt;&gt;0),1/((1/C46)+(1/E46)+(1/F46)),IF(AND(C46&lt;&gt;0,E46&lt;&gt;0,F46=0), 1/((1/C46)+(1/E46)),IF(AND(C46&lt;&gt;0,E46=0,F46&lt;&gt;0),1/((1/C46)+(1/F46)),IF(AND(C46=0,E46&lt;&gt;0,F46&lt;&gt;0),1/((1/E46)+(1/F46)),IF(AND(C46&lt;&gt;0,E46=0,F46=0),1/(1/C46),IF(AND(C46=0,E46&lt;&gt;0,F46=0),1/(1/E46),IF(AND(C46=0,E46=0,F46&lt;&gt;0),1/(1/F46),IF(AND(C46=0,E46=0,F46=0),0)))))))))</f>
        <v>1.5257532657318058</v>
      </c>
      <c r="H46" s="103">
        <f t="shared" ref="H46:H47" si="30">(IF(AND(C46&lt;&gt;0,D46&lt;&gt;0,F46&lt;&gt;0),1/((1/C46)+(1/D46)+(1/F46)),IF(AND(C46&lt;&gt;0,D46&lt;&gt;0,F46=0), 1/((1/C46)+(1/D46)),IF(AND(C46&lt;&gt;0,D46=0,F46&lt;&gt;0),1/((1/C46)+(1/F46)),IF(AND(C46=0,D46&lt;&gt;0,F46&lt;&gt;0),1/((1/D46)+(1/F46)),IF(AND(C46&lt;&gt;0,D46=0,F46=0),1/(1/C46),IF(AND(C46=0,D46&lt;&gt;0,F46=0),1/(1/D46),IF(AND(C46=0,D46=0,F46&lt;&gt;0),1/(1/F46),IF(AND(C46=0,D46=0,F46=0),0)))))))))</f>
        <v>1.3015055923030785</v>
      </c>
      <c r="I46" s="110">
        <f>IFERROR(I10/$B46,0)</f>
        <v>2401.9379102216012</v>
      </c>
      <c r="J46" s="110">
        <f>IFERROR(J10/$B46,0)</f>
        <v>6893.9115991190401</v>
      </c>
      <c r="K46" s="110">
        <f>IFERROR(K10/$B46,0)</f>
        <v>3128.0744260319871</v>
      </c>
      <c r="L46" s="110">
        <f>IFERROR(L10/$B46,0)</f>
        <v>2448.5272231353842</v>
      </c>
      <c r="M46" s="110">
        <f>IFERROR(M10/$B46,0)</f>
        <v>2396.8705306641723</v>
      </c>
      <c r="N46" s="110">
        <f>IFERROR(N10/$B46,0)</f>
        <v>3016.285000858853</v>
      </c>
      <c r="O46" s="110">
        <f>IFERROR(O10/$B46,0)</f>
        <v>8094.1087803751925</v>
      </c>
      <c r="P46" s="110">
        <f>IFERROR(P10/$B46,0)</f>
        <v>3613.5774756278661</v>
      </c>
      <c r="Q46" s="110">
        <f>IFERROR(Q10/$B46,0)</f>
        <v>3004.3134024591259</v>
      </c>
      <c r="R46" s="110">
        <f>IFERROR(R10/$B46,0)</f>
        <v>2838.49706320414</v>
      </c>
    </row>
    <row r="47" spans="1:18">
      <c r="A47" s="101" t="s">
        <v>317</v>
      </c>
      <c r="B47" s="102">
        <v>0.94399</v>
      </c>
      <c r="C47" s="110">
        <f>IFERROR(C6/$B47,0)</f>
        <v>0</v>
      </c>
      <c r="D47" s="110">
        <f>IFERROR(D6/$B47,0)</f>
        <v>0</v>
      </c>
      <c r="E47" s="110">
        <f>IFERROR(E6/$B47,0)</f>
        <v>0</v>
      </c>
      <c r="F47" s="110">
        <f>IFERROR(F6/$B47,0)</f>
        <v>15.96363736274192</v>
      </c>
      <c r="G47" s="103">
        <f t="shared" si="29"/>
        <v>15.963637362741919</v>
      </c>
      <c r="H47" s="103">
        <f t="shared" si="30"/>
        <v>15.963637362741919</v>
      </c>
      <c r="I47" s="110">
        <f>IFERROR(I6/$B47,0)</f>
        <v>0.56949018382098426</v>
      </c>
      <c r="J47" s="110">
        <f>IFERROR(J6/$B47,0)</f>
        <v>2.7940004752309386</v>
      </c>
      <c r="K47" s="110">
        <f>IFERROR(K6/$B47,0)</f>
        <v>0.99079230165526788</v>
      </c>
      <c r="L47" s="110">
        <f>IFERROR(L6/$B47,0)</f>
        <v>0.63894020623817738</v>
      </c>
      <c r="M47" s="110">
        <f>IFERROR(M6/$B47,0)</f>
        <v>2.853654515878572</v>
      </c>
      <c r="N47" s="110">
        <f>IFERROR(N6/$B47,0)</f>
        <v>0.61292755286107503</v>
      </c>
      <c r="O47" s="110">
        <f>IFERROR(O6/$B47,0)</f>
        <v>2.9438091299253428</v>
      </c>
      <c r="P47" s="110">
        <f>IFERROR(P6/$B47,0)</f>
        <v>1.0636544995691302</v>
      </c>
      <c r="Q47" s="110">
        <f>IFERROR(Q6/$B47,0)</f>
        <v>0.65872605462468603</v>
      </c>
      <c r="R47" s="110">
        <f>IFERROR(R6/$B47,0)</f>
        <v>3.1712150440558284</v>
      </c>
    </row>
    <row r="48" spans="1:18">
      <c r="A48" s="98" t="s">
        <v>46</v>
      </c>
      <c r="B48" s="98" t="s">
        <v>24</v>
      </c>
      <c r="C48" s="109">
        <f>1/SUM(1/C49,1/C52,1/C54,1/C58,1/C59,1/C61)</f>
        <v>1.1929634516905515E-2</v>
      </c>
      <c r="D48" s="109">
        <f t="shared" ref="D48:E48" si="31">1/SUM(1/D49,1/D52,1/D54,1/D58,1/D59,1/D61)</f>
        <v>1.3413146286653866E-2</v>
      </c>
      <c r="E48" s="109">
        <f t="shared" si="31"/>
        <v>6.5831978880266026E-2</v>
      </c>
      <c r="F48" s="109">
        <f>1/SUM(1/F49,1/F50,1/F51,1/F52,1/F53,1/F54,1/F55,1/F56,1/F57,1/F58,1/F59,1/F60,1/F61,1/F62)</f>
        <v>5.3991793418631877</v>
      </c>
      <c r="G48" s="109">
        <f>1/SUM(1/G49,1/G50,1/G51,1/G52,1/G53,1/G54,1/G55,1/G56,1/G57,1/G58,1/G59,1/G60,1/G61,1/G62)</f>
        <v>1.0080195953618847E-2</v>
      </c>
      <c r="H48" s="109">
        <f>1/SUM(1/H49,1/H50,1/H51,1/H52,1/H53,1/H54,1/H55,1/H56,1/H57,1/H58,1/H59,1/H60,1/H61,1/H62)</f>
        <v>6.3057983314473284E-3</v>
      </c>
      <c r="I48" s="109">
        <f>1/SUM(1/I49,1/I50,1/I51,1/I52,1/I53,1/I54,1/I55,1/I56,1/I58,1/I59,1/I61,1/I62)</f>
        <v>0.17763475259987122</v>
      </c>
      <c r="J48" s="109">
        <f t="shared" ref="J48:M48" si="32">1/SUM(1/J49,1/J50,1/J51,1/J52,1/J53,1/J54,1/J55,1/J56,1/J58,1/J59,1/J61,1/J62)</f>
        <v>0.94960405356577648</v>
      </c>
      <c r="K48" s="109">
        <f t="shared" si="32"/>
        <v>0.33234635155648817</v>
      </c>
      <c r="L48" s="109">
        <f t="shared" si="32"/>
        <v>0.20904827974013668</v>
      </c>
      <c r="M48" s="109">
        <f t="shared" si="32"/>
        <v>0.97427006383575621</v>
      </c>
      <c r="N48" s="109">
        <f>1/SUM(1/N49,1/N50,1/N51,1/N52,1/N53,1/N54,1/N55,1/N56,1/N57,1/N58,1/N59,1/N60,1/N61,1/N62)</f>
        <v>0.18072980131680774</v>
      </c>
      <c r="O48" s="109">
        <f>1/SUM(1/O49,1/O50,1/O51,1/O52,1/O53,1/O54,1/O55,1/O56,1/O57,1/O58,1/O59,1/O60,1/O61,1/O62)</f>
        <v>0.97594727872123399</v>
      </c>
      <c r="P48" s="109">
        <f>1/SUM(1/P49,1/P50,1/P51,1/P52,1/P53,1/P54,1/P55,1/P56,1/P57,1/P58,1/P59,1/P60,1/P61,1/P62)</f>
        <v>0.33808477707117546</v>
      </c>
      <c r="Q48" s="109">
        <f>1/SUM(1/Q49,1/Q50,1/Q51,1/Q52,1/Q53,1/Q54,1/Q55,1/Q56,1/Q57,1/Q58,1/Q59,1/Q60,1/Q61,1/Q62)</f>
        <v>0.21530068622383466</v>
      </c>
      <c r="R48" s="109">
        <f>1/SUM(1/R49,1/R50,1/R51,1/R52,1/R53,1/R54,1/R55,1/R56,1/R57,1/R58,1/R59,1/R60,1/R61,1/R62)</f>
        <v>1.0725599915238313</v>
      </c>
    </row>
    <row r="49" spans="1:18">
      <c r="A49" s="101" t="s">
        <v>318</v>
      </c>
      <c r="B49" s="106">
        <v>1</v>
      </c>
      <c r="C49" s="110">
        <f>IFERROR(C23/$B49,0)</f>
        <v>0.10031407742630874</v>
      </c>
      <c r="D49" s="110">
        <f>IFERROR(D23/$B49,0)</f>
        <v>2.8167075786446075E-2</v>
      </c>
      <c r="E49" s="110">
        <f>IFERROR(E23/$B49,0)</f>
        <v>0.13824454745097356</v>
      </c>
      <c r="F49" s="110">
        <f>IFERROR(F23/$B49,0)</f>
        <v>1234.9683723767491</v>
      </c>
      <c r="G49" s="103">
        <f t="shared" ref="G49:G62" si="33">(IF(AND(C49&lt;&gt;0,E49&lt;&gt;0,F49&lt;&gt;0),1/((1/C49)+(1/E49)+(1/F49)),IF(AND(C49&lt;&gt;0,E49&lt;&gt;0,F49=0), 1/((1/C49)+(1/E49)),IF(AND(C49&lt;&gt;0,E49=0,F49&lt;&gt;0),1/((1/C49)+(1/F49)),IF(AND(C49=0,E49&lt;&gt;0,F49&lt;&gt;0),1/((1/E49)+(1/F49)),IF(AND(C49&lt;&gt;0,E49=0,F49=0),1/(1/C49),IF(AND(C49=0,E49&lt;&gt;0,F49=0),1/(1/E49),IF(AND(C49=0,E49=0,F49&lt;&gt;0),1/(1/F49),IF(AND(C49=0,E49=0,F49=0),0)))))))))</f>
        <v>5.8129197766917724E-2</v>
      </c>
      <c r="H49" s="103">
        <f t="shared" ref="H49:H62" si="34">(IF(AND(C49&lt;&gt;0,D49&lt;&gt;0,F49&lt;&gt;0),1/((1/C49)+(1/D49)+(1/F49)),IF(AND(C49&lt;&gt;0,D49&lt;&gt;0,F49=0), 1/((1/C49)+(1/D49)),IF(AND(C49&lt;&gt;0,D49=0,F49&lt;&gt;0),1/((1/C49)+(1/F49)),IF(AND(C49=0,D49&lt;&gt;0,F49&lt;&gt;0),1/((1/D49)+(1/F49)),IF(AND(C49&lt;&gt;0,D49=0,F49=0),1/(1/C49),IF(AND(C49=0,D49&lt;&gt;0,F49=0),1/(1/D49),IF(AND(C49=0,D49=0,F49&lt;&gt;0),1/(1/F49),IF(AND(C49=0,D49=0,F49=0),0)))))))))</f>
        <v>2.1991582694198077E-2</v>
      </c>
      <c r="I49" s="110">
        <f>IFERROR(I23/$B49,0)</f>
        <v>52.453466084040009</v>
      </c>
      <c r="J49" s="110">
        <f>IFERROR(J23/$B49,0)</f>
        <v>206.95135954986281</v>
      </c>
      <c r="K49" s="110">
        <f>IFERROR(K23/$B49,0)</f>
        <v>75.691448024171024</v>
      </c>
      <c r="L49" s="110">
        <f>IFERROR(L23/$B49,0)</f>
        <v>53.966546836464232</v>
      </c>
      <c r="M49" s="110">
        <f>IFERROR(M23/$B49,0)</f>
        <v>209.81386433616004</v>
      </c>
      <c r="N49" s="110">
        <f>IFERROR(N23/$B49,0)</f>
        <v>68.792632463719983</v>
      </c>
      <c r="O49" s="110">
        <f>IFERROR(O23/$B49,0)</f>
        <v>254.73928297143735</v>
      </c>
      <c r="P49" s="110">
        <f>IFERROR(P23/$B49,0)</f>
        <v>92.008485537347212</v>
      </c>
      <c r="Q49" s="110">
        <f>IFERROR(Q23/$B49,0)</f>
        <v>66.275070788011647</v>
      </c>
      <c r="R49" s="110">
        <f>IFERROR(R23/$B49,0)</f>
        <v>245.3294441876256</v>
      </c>
    </row>
    <row r="50" spans="1:18">
      <c r="A50" s="101" t="s">
        <v>319</v>
      </c>
      <c r="B50" s="106">
        <v>1</v>
      </c>
      <c r="C50" s="110">
        <f>IFERROR(C25/$B50,0)</f>
        <v>0</v>
      </c>
      <c r="D50" s="110">
        <f>IFERROR(D25/$B50,0)</f>
        <v>347.8510319820009</v>
      </c>
      <c r="E50" s="110">
        <f>IFERROR(E25/$B50,0)</f>
        <v>1707.25952744608</v>
      </c>
      <c r="F50" s="110">
        <f>IFERROR(F25/$B50,0)</f>
        <v>23189.153045806706</v>
      </c>
      <c r="G50" s="103">
        <f t="shared" si="33"/>
        <v>1590.1850258294564</v>
      </c>
      <c r="H50" s="103">
        <f t="shared" si="34"/>
        <v>342.7101763297249</v>
      </c>
      <c r="I50" s="110">
        <f>IFERROR(I25/$B50,0)</f>
        <v>840.78356218654858</v>
      </c>
      <c r="J50" s="110">
        <f>IFERROR(J25/$B50,0)</f>
        <v>3989.3199122071169</v>
      </c>
      <c r="K50" s="110">
        <f>IFERROR(K25/$B50,0)</f>
        <v>1413.6551080362888</v>
      </c>
      <c r="L50" s="110">
        <f>IFERROR(L25/$B50,0)</f>
        <v>923.58800391704187</v>
      </c>
      <c r="M50" s="110">
        <f>IFERROR(M25/$B50,0)</f>
        <v>4063.7872172349848</v>
      </c>
      <c r="N50" s="110">
        <f>IFERROR(N25/$B50,0)</f>
        <v>890.54174119209472</v>
      </c>
      <c r="O50" s="110">
        <f>IFERROR(O25/$B50,0)</f>
        <v>4242.0129016291585</v>
      </c>
      <c r="P50" s="110">
        <f>IFERROR(P25/$B50,0)</f>
        <v>1515.3826826364957</v>
      </c>
      <c r="Q50" s="110">
        <f>IFERROR(Q25/$B50,0)</f>
        <v>1003.1018265311922</v>
      </c>
      <c r="R50" s="110">
        <f>IFERROR(R25/$B50,0)</f>
        <v>4606.5811523260763</v>
      </c>
    </row>
    <row r="51" spans="1:18">
      <c r="A51" s="101" t="s">
        <v>320</v>
      </c>
      <c r="B51" s="106">
        <v>1</v>
      </c>
      <c r="C51" s="110">
        <f>IFERROR(C21/$B51,0)</f>
        <v>0</v>
      </c>
      <c r="D51" s="110">
        <f>IFERROR(D21/$B51,0)</f>
        <v>57.057579346687909</v>
      </c>
      <c r="E51" s="110">
        <f>IFERROR(E21/$B51,0)</f>
        <v>280.0396922717311</v>
      </c>
      <c r="F51" s="110">
        <f>IFERROR(F21/$B51,0)</f>
        <v>1500463727.1593347</v>
      </c>
      <c r="G51" s="103">
        <f t="shared" si="33"/>
        <v>280.03964000641258</v>
      </c>
      <c r="H51" s="103">
        <f t="shared" si="34"/>
        <v>57.057577176980516</v>
      </c>
      <c r="I51" s="110">
        <f>IFERROR(I21/$B51,0)</f>
        <v>214263577.81311789</v>
      </c>
      <c r="J51" s="110">
        <f>IFERROR(J21/$B51,0)</f>
        <v>464343404.58020383</v>
      </c>
      <c r="K51" s="110">
        <f>IFERROR(K21/$B51,0)</f>
        <v>245231360.5439201</v>
      </c>
      <c r="L51" s="110">
        <f>IFERROR(L21/$B51,0)</f>
        <v>214997357.18919024</v>
      </c>
      <c r="M51" s="110">
        <f>IFERROR(M21/$B51,0)</f>
        <v>276560477.08917862</v>
      </c>
      <c r="N51" s="110">
        <f>IFERROR(N21/$B51,0)</f>
        <v>230928522.75413823</v>
      </c>
      <c r="O51" s="110">
        <f>IFERROR(O21/$B51,0)</f>
        <v>500459002.71421963</v>
      </c>
      <c r="P51" s="110">
        <f>IFERROR(P21/$B51,0)</f>
        <v>264304910.80844724</v>
      </c>
      <c r="Q51" s="110">
        <f>IFERROR(Q21/$B51,0)</f>
        <v>231719373.85946056</v>
      </c>
      <c r="R51" s="110">
        <f>IFERROR(R21/$B51,0)</f>
        <v>298070736.41833705</v>
      </c>
    </row>
    <row r="52" spans="1:18">
      <c r="A52" s="101" t="s">
        <v>321</v>
      </c>
      <c r="B52" s="106">
        <v>0.99980000000000002</v>
      </c>
      <c r="C52" s="110">
        <f>IFERROR(C17/$B52,0)</f>
        <v>85.799758872402961</v>
      </c>
      <c r="D52" s="110">
        <f>IFERROR(D17/$B52,0)</f>
        <v>10.209253599998789</v>
      </c>
      <c r="E52" s="110">
        <f>IFERROR(E17/$B52,0)</f>
        <v>50.107212209199389</v>
      </c>
      <c r="F52" s="110">
        <f>IFERROR(F17/$B52,0)</f>
        <v>35.60592963703084</v>
      </c>
      <c r="G52" s="103">
        <f t="shared" si="33"/>
        <v>16.751131182106306</v>
      </c>
      <c r="H52" s="103">
        <f t="shared" si="34"/>
        <v>7.2626595001563201</v>
      </c>
      <c r="I52" s="110">
        <f>IFERROR(I17/$B52,0)</f>
        <v>1.3790425195537293</v>
      </c>
      <c r="J52" s="110">
        <f>IFERROR(J17/$B52,0)</f>
        <v>6.0618036370879329</v>
      </c>
      <c r="K52" s="110">
        <f>IFERROR(K17/$B52,0)</f>
        <v>2.1764932940286048</v>
      </c>
      <c r="L52" s="110">
        <f>IFERROR(L17/$B52,0)</f>
        <v>1.4724782737016608</v>
      </c>
      <c r="M52" s="110">
        <f>IFERROR(M17/$B52,0)</f>
        <v>6.1443203358126892</v>
      </c>
      <c r="N52" s="110">
        <f>IFERROR(N17/$B52,0)</f>
        <v>1.5485644554574154</v>
      </c>
      <c r="O52" s="110">
        <f>IFERROR(O17/$B52,0)</f>
        <v>6.7980538577332377</v>
      </c>
      <c r="P52" s="110">
        <f>IFERROR(P17/$B52,0)</f>
        <v>2.4300639077127442</v>
      </c>
      <c r="Q52" s="110">
        <f>IFERROR(Q17/$B52,0)</f>
        <v>1.7385013627704156</v>
      </c>
      <c r="R52" s="110">
        <f>IFERROR(R17/$B52,0)</f>
        <v>7.0732037540566717</v>
      </c>
    </row>
    <row r="53" spans="1:18">
      <c r="A53" s="101" t="s">
        <v>322</v>
      </c>
      <c r="B53" s="106">
        <v>2.0000000000000001E-4</v>
      </c>
      <c r="C53" s="110">
        <f>IFERROR(C5/$B53,0)</f>
        <v>0</v>
      </c>
      <c r="D53" s="110">
        <f>IFERROR(D5/$B53,0)</f>
        <v>0</v>
      </c>
      <c r="E53" s="110">
        <f>IFERROR(E5/$B53,0)</f>
        <v>0</v>
      </c>
      <c r="F53" s="110">
        <f>IFERROR(F5/$B53,0)</f>
        <v>1991843661.1998188</v>
      </c>
      <c r="G53" s="103">
        <f t="shared" si="33"/>
        <v>1991843661.1998191</v>
      </c>
      <c r="H53" s="103">
        <f t="shared" si="34"/>
        <v>1991843661.1998191</v>
      </c>
      <c r="I53" s="110">
        <f>IFERROR(I5/$B53,0)</f>
        <v>216664952.14639664</v>
      </c>
      <c r="J53" s="110">
        <f>IFERROR(J5/$B53,0)</f>
        <v>708745319.52120292</v>
      </c>
      <c r="K53" s="110">
        <f>IFERROR(K5/$B53,0)</f>
        <v>322458921.81382656</v>
      </c>
      <c r="L53" s="110">
        <f>IFERROR(L5/$B53,0)</f>
        <v>232494355.04293707</v>
      </c>
      <c r="M53" s="110">
        <f>IFERROR(M5/$B53,0)</f>
        <v>297755928.38832283</v>
      </c>
      <c r="N53" s="110">
        <f>IFERROR(N5/$B53,0)</f>
        <v>287923647.51898926</v>
      </c>
      <c r="O53" s="110">
        <f>IFERROR(O5/$B53,0)</f>
        <v>941843780.16373158</v>
      </c>
      <c r="P53" s="110">
        <f>IFERROR(P5/$B53,0)</f>
        <v>428512078.32148498</v>
      </c>
      <c r="Q53" s="110">
        <f>IFERROR(Q5/$B53,0)</f>
        <v>308959165.1459474</v>
      </c>
      <c r="R53" s="110">
        <f>IFERROR(R5/$B53,0)</f>
        <v>395684544.83603793</v>
      </c>
    </row>
    <row r="54" spans="1:18">
      <c r="A54" s="101" t="s">
        <v>323</v>
      </c>
      <c r="B54" s="106">
        <v>0.99999979999999999</v>
      </c>
      <c r="C54" s="110">
        <f>IFERROR(C9/$B54,0)</f>
        <v>168.41724624321529</v>
      </c>
      <c r="D54" s="110">
        <f>IFERROR(D9/$B54,0)</f>
        <v>12.833341610664474</v>
      </c>
      <c r="E54" s="110">
        <f>IFERROR(E9/$B54,0)</f>
        <v>62.986286425365101</v>
      </c>
      <c r="F54" s="110">
        <f>IFERROR(F9/$B54,0)</f>
        <v>6.4370483131739338</v>
      </c>
      <c r="G54" s="103">
        <f t="shared" si="33"/>
        <v>5.6444617233887167</v>
      </c>
      <c r="H54" s="103">
        <f t="shared" si="34"/>
        <v>4.1804208110450016</v>
      </c>
      <c r="I54" s="110">
        <f>IFERROR(I9/$B54,0)</f>
        <v>0.20489687546181129</v>
      </c>
      <c r="J54" s="110">
        <f>IFERROR(J9/$B54,0)</f>
        <v>1.1345082276890783</v>
      </c>
      <c r="K54" s="110">
        <f>IFERROR(K9/$B54,0)</f>
        <v>0.39485335375453218</v>
      </c>
      <c r="L54" s="110">
        <f>IFERROR(L9/$B54,0)</f>
        <v>0.24501926742486557</v>
      </c>
      <c r="M54" s="110">
        <f>IFERROR(M9/$B54,0)</f>
        <v>1.1716375878679934</v>
      </c>
      <c r="N54" s="110">
        <f>IFERROR(N9/$B54,0)</f>
        <v>0.20547021075553465</v>
      </c>
      <c r="O54" s="110">
        <f>IFERROR(O9/$B54,0)</f>
        <v>1.1471579944278119</v>
      </c>
      <c r="P54" s="110">
        <f>IFERROR(P9/$B54,0)</f>
        <v>0.39504981423233848</v>
      </c>
      <c r="Q54" s="110">
        <f>IFERROR(Q9/$B54,0)</f>
        <v>0.2469794215642645</v>
      </c>
      <c r="R54" s="110">
        <f>IFERROR(R9/$B54,0)</f>
        <v>1.2787351645618432</v>
      </c>
    </row>
    <row r="55" spans="1:18">
      <c r="A55" s="101" t="s">
        <v>324</v>
      </c>
      <c r="B55" s="106">
        <v>1.9999999999999999E-7</v>
      </c>
      <c r="C55" s="110">
        <f>IFERROR(C24/$B55,0)</f>
        <v>0</v>
      </c>
      <c r="D55" s="110">
        <f>IFERROR(D24/$B55,0)</f>
        <v>0</v>
      </c>
      <c r="E55" s="110">
        <f>IFERROR(E24/$B55,0)</f>
        <v>0</v>
      </c>
      <c r="F55" s="110">
        <f>IFERROR(F24/$B55,0)</f>
        <v>59340932166.707932</v>
      </c>
      <c r="G55" s="103">
        <f t="shared" si="33"/>
        <v>59340932166.707932</v>
      </c>
      <c r="H55" s="103">
        <f t="shared" si="34"/>
        <v>59340932166.707932</v>
      </c>
      <c r="I55" s="110">
        <f>IFERROR(I24/$B55,0)</f>
        <v>2123212281.6591558</v>
      </c>
      <c r="J55" s="110">
        <f>IFERROR(J24/$B55,0)</f>
        <v>10317217856.587721</v>
      </c>
      <c r="K55" s="110">
        <f>IFERROR(K24/$B55,0)</f>
        <v>3665068819.5306849</v>
      </c>
      <c r="L55" s="110">
        <f>IFERROR(L24/$B55,0)</f>
        <v>2368198314.158289</v>
      </c>
      <c r="M55" s="110">
        <f>IFERROR(M24/$B55,0)</f>
        <v>10561433304.994085</v>
      </c>
      <c r="N55" s="110">
        <f>IFERROR(N24/$B55,0)</f>
        <v>2298925953.7272305</v>
      </c>
      <c r="O55" s="110">
        <f>IFERROR(O24/$B55,0)</f>
        <v>10926116315.752176</v>
      </c>
      <c r="P55" s="110">
        <f>IFERROR(P24/$B55,0)</f>
        <v>3943646293.8222246</v>
      </c>
      <c r="Q55" s="110">
        <f>IFERROR(Q24/$B55,0)</f>
        <v>2452511133.719945</v>
      </c>
      <c r="R55" s="110">
        <f>IFERROR(R24/$B55,0)</f>
        <v>11788219222.178467</v>
      </c>
    </row>
    <row r="56" spans="1:18">
      <c r="A56" s="101" t="s">
        <v>325</v>
      </c>
      <c r="B56" s="106">
        <v>0.99979000004200003</v>
      </c>
      <c r="C56" s="110">
        <f>IFERROR(C20/$B56,0)</f>
        <v>0</v>
      </c>
      <c r="D56" s="110">
        <f>IFERROR(D20/$B56,0)</f>
        <v>0</v>
      </c>
      <c r="E56" s="110">
        <f>IFERROR(E20/$B56,0)</f>
        <v>0</v>
      </c>
      <c r="F56" s="110">
        <f>IFERROR(F20/$B56,0)</f>
        <v>109664.57683018367</v>
      </c>
      <c r="G56" s="103">
        <f t="shared" si="33"/>
        <v>109664.57683018367</v>
      </c>
      <c r="H56" s="103">
        <f t="shared" si="34"/>
        <v>109664.57683018367</v>
      </c>
      <c r="I56" s="110">
        <f>IFERROR(I20/$B56,0)</f>
        <v>3797.7704366244679</v>
      </c>
      <c r="J56" s="110">
        <f>IFERROR(J20/$B56,0)</f>
        <v>19198.288052789128</v>
      </c>
      <c r="K56" s="110">
        <f>IFERROR(K20/$B56,0)</f>
        <v>6811.2187178591012</v>
      </c>
      <c r="L56" s="110">
        <f>IFERROR(L20/$B56,0)</f>
        <v>4336.5544778064859</v>
      </c>
      <c r="M56" s="110">
        <f>IFERROR(M20/$B56,0)</f>
        <v>19705.412642862808</v>
      </c>
      <c r="N56" s="110">
        <f>IFERROR(N20/$B56,0)</f>
        <v>3956.5634016210074</v>
      </c>
      <c r="O56" s="110">
        <f>IFERROR(O20/$B56,0)</f>
        <v>19929.542248471484</v>
      </c>
      <c r="P56" s="110">
        <f>IFERROR(P20/$B56,0)</f>
        <v>7111.5859784609574</v>
      </c>
      <c r="Q56" s="110">
        <f>IFERROR(Q20/$B56,0)</f>
        <v>4463.079831982488</v>
      </c>
      <c r="R56" s="110">
        <f>IFERROR(R20/$B56,0)</f>
        <v>21785.132544764958</v>
      </c>
    </row>
    <row r="57" spans="1:18">
      <c r="A57" s="101" t="s">
        <v>326</v>
      </c>
      <c r="B57" s="106">
        <v>2.0999995799999999E-4</v>
      </c>
      <c r="C57" s="110">
        <f>IFERROR(C29/$B57,0)</f>
        <v>0</v>
      </c>
      <c r="D57" s="110">
        <f>IFERROR(D29/$B57,0)</f>
        <v>0</v>
      </c>
      <c r="E57" s="110">
        <f>IFERROR(E29/$B57,0)</f>
        <v>0</v>
      </c>
      <c r="F57" s="110">
        <f>IFERROR(F29/$B57,0)</f>
        <v>16233.616986810886</v>
      </c>
      <c r="G57" s="103">
        <f t="shared" si="33"/>
        <v>16233.616986810885</v>
      </c>
      <c r="H57" s="103">
        <f t="shared" si="34"/>
        <v>16233.616986810885</v>
      </c>
      <c r="I57" s="110">
        <f>IFERROR(I29/$B57,0)</f>
        <v>0</v>
      </c>
      <c r="J57" s="110">
        <f>IFERROR(J29/$B57,0)</f>
        <v>0</v>
      </c>
      <c r="K57" s="110">
        <f>IFERROR(K29/$B57,0)</f>
        <v>0</v>
      </c>
      <c r="L57" s="110">
        <f>IFERROR(L29/$B57,0)</f>
        <v>0</v>
      </c>
      <c r="M57" s="110">
        <f>IFERROR(M29/$B57,0)</f>
        <v>0</v>
      </c>
      <c r="N57" s="110">
        <f>IFERROR(N29/$B57,0)</f>
        <v>537.38331275342432</v>
      </c>
      <c r="O57" s="110">
        <f>IFERROR(O29/$B57,0)</f>
        <v>2897.5079741521722</v>
      </c>
      <c r="P57" s="110">
        <f>IFERROR(P29/$B57,0)</f>
        <v>1008.7897453579338</v>
      </c>
      <c r="Q57" s="110">
        <f>IFERROR(Q29/$B57,0)</f>
        <v>638.23635350190693</v>
      </c>
      <c r="R57" s="110">
        <f>IFERROR(R29/$B57,0)</f>
        <v>3224.8471471900612</v>
      </c>
    </row>
    <row r="58" spans="1:18">
      <c r="A58" s="101" t="s">
        <v>327</v>
      </c>
      <c r="B58" s="106">
        <v>1</v>
      </c>
      <c r="C58" s="110">
        <f>IFERROR(C16/$B58,0)</f>
        <v>3.9563526226324357E-2</v>
      </c>
      <c r="D58" s="110">
        <f>IFERROR(D16/$B58,0)</f>
        <v>4.9965372199266805E-2</v>
      </c>
      <c r="E58" s="110">
        <f>IFERROR(E16/$B58,0)</f>
        <v>0.24523100375335871</v>
      </c>
      <c r="F58" s="110">
        <f>IFERROR(F16/$B58,0)</f>
        <v>4170.6767273286005</v>
      </c>
      <c r="G58" s="103">
        <f t="shared" si="33"/>
        <v>3.4067100934987542E-2</v>
      </c>
      <c r="H58" s="103">
        <f t="shared" si="34"/>
        <v>2.207997510042586E-2</v>
      </c>
      <c r="I58" s="110">
        <f>IFERROR(I16/$B58,0)</f>
        <v>799.82467607870376</v>
      </c>
      <c r="J58" s="110">
        <f>IFERROR(J16/$B58,0)</f>
        <v>1244.8251698773945</v>
      </c>
      <c r="K58" s="110">
        <f>IFERROR(K16/$B58,0)</f>
        <v>808.73991928340286</v>
      </c>
      <c r="L58" s="110">
        <f>IFERROR(L16/$B58,0)</f>
        <v>799.82467607870376</v>
      </c>
      <c r="M58" s="110">
        <f>IFERROR(M16/$B58,0)</f>
        <v>691.00499225847204</v>
      </c>
      <c r="N58" s="110">
        <f>IFERROR(N16/$B58,0)</f>
        <v>1013.2722273703495</v>
      </c>
      <c r="O58" s="110">
        <f>IFERROR(O16/$B58,0)</f>
        <v>1531.9825533229946</v>
      </c>
      <c r="P58" s="110">
        <f>IFERROR(P16/$B58,0)</f>
        <v>1021.4413961329428</v>
      </c>
      <c r="Q58" s="110">
        <f>IFERROR(Q16/$B58,0)</f>
        <v>1015.400950537094</v>
      </c>
      <c r="R58" s="110">
        <f>IFERROR(R16/$B58,0)</f>
        <v>828.51498571790808</v>
      </c>
    </row>
    <row r="59" spans="1:18">
      <c r="A59" s="101" t="s">
        <v>328</v>
      </c>
      <c r="B59" s="106">
        <v>1</v>
      </c>
      <c r="C59" s="110">
        <f>IFERROR(C7/$B59,0)</f>
        <v>2.8285787625600149</v>
      </c>
      <c r="D59" s="110">
        <f>IFERROR(D7/$B59,0)</f>
        <v>1.7426946889012567</v>
      </c>
      <c r="E59" s="110">
        <f>IFERROR(E7/$B59,0)</f>
        <v>8.5531789113976302</v>
      </c>
      <c r="F59" s="110">
        <f>IFERROR(F7/$B59,0)</f>
        <v>1631.3382957297708</v>
      </c>
      <c r="G59" s="103">
        <f t="shared" si="33"/>
        <v>2.1228581871383474</v>
      </c>
      <c r="H59" s="103">
        <f t="shared" si="34"/>
        <v>1.0776194073320091</v>
      </c>
      <c r="I59" s="110">
        <f>IFERROR(I7/$B59,0)</f>
        <v>479.37410613283453</v>
      </c>
      <c r="J59" s="110">
        <f>IFERROR(J7/$B59,0)</f>
        <v>1389.5751364173407</v>
      </c>
      <c r="K59" s="110">
        <f>IFERROR(K7/$B59,0)</f>
        <v>645.52081337205561</v>
      </c>
      <c r="L59" s="110">
        <f>IFERROR(L7/$B59,0)</f>
        <v>493.96375284122513</v>
      </c>
      <c r="M59" s="110">
        <f>IFERROR(M7/$B59,0)</f>
        <v>275.08877276872096</v>
      </c>
      <c r="N59" s="110">
        <f>IFERROR(N7/$B59,0)</f>
        <v>592.66035474711657</v>
      </c>
      <c r="O59" s="110">
        <f>IFERROR(O7/$B59,0)</f>
        <v>1639.8387861963031</v>
      </c>
      <c r="P59" s="110">
        <f>IFERROR(P7/$B59,0)</f>
        <v>744.13517105322217</v>
      </c>
      <c r="Q59" s="110">
        <f>IFERROR(Q7/$B59,0)</f>
        <v>605.66170276482887</v>
      </c>
      <c r="R59" s="110">
        <f>IFERROR(R7/$B59,0)</f>
        <v>324.0692849511131</v>
      </c>
    </row>
    <row r="60" spans="1:18">
      <c r="A60" s="101" t="s">
        <v>329</v>
      </c>
      <c r="B60" s="107">
        <v>1.9000000000000001E-8</v>
      </c>
      <c r="C60" s="110">
        <f>IFERROR(C12/$B60,0)</f>
        <v>0</v>
      </c>
      <c r="D60" s="110">
        <f>IFERROR(D12/$B60,0)</f>
        <v>0</v>
      </c>
      <c r="E60" s="110">
        <f>IFERROR(E12/$B60,0)</f>
        <v>0</v>
      </c>
      <c r="F60" s="110">
        <f>IFERROR(F12/$B60,0)</f>
        <v>3738768666.0867939</v>
      </c>
      <c r="G60" s="103">
        <f t="shared" si="33"/>
        <v>3738768666.0867939</v>
      </c>
      <c r="H60" s="103">
        <f t="shared" si="34"/>
        <v>3738768666.0867939</v>
      </c>
      <c r="I60" s="110">
        <f>IFERROR(I12/$B60,0)</f>
        <v>0</v>
      </c>
      <c r="J60" s="110">
        <f>IFERROR(J12/$B60,0)</f>
        <v>0</v>
      </c>
      <c r="K60" s="110">
        <f>IFERROR(K12/$B60,0)</f>
        <v>0</v>
      </c>
      <c r="L60" s="110">
        <f>IFERROR(L12/$B60,0)</f>
        <v>0</v>
      </c>
      <c r="M60" s="110">
        <f>IFERROR(M12/$B60,0)</f>
        <v>0</v>
      </c>
      <c r="N60" s="110">
        <f>IFERROR(N12/$B60,0)</f>
        <v>173237769.95815703</v>
      </c>
      <c r="O60" s="110">
        <f>IFERROR(O12/$B60,0)</f>
        <v>738545644.88389504</v>
      </c>
      <c r="P60" s="110">
        <f>IFERROR(P12/$B60,0)</f>
        <v>263111165.70478657</v>
      </c>
      <c r="Q60" s="110">
        <f>IFERROR(Q12/$B60,0)</f>
        <v>187358065.07295427</v>
      </c>
      <c r="R60" s="110">
        <f>IFERROR(R12/$B60,0)</f>
        <v>742715408.19457197</v>
      </c>
    </row>
    <row r="61" spans="1:18">
      <c r="A61" s="101" t="s">
        <v>330</v>
      </c>
      <c r="B61" s="106">
        <v>1</v>
      </c>
      <c r="C61" s="110">
        <f>IFERROR(C18/$B61,0)</f>
        <v>2.0742910925440113E-2</v>
      </c>
      <c r="D61" s="110">
        <f>IFERROR(D18/$B61,0)</f>
        <v>5.4681491513993527E-2</v>
      </c>
      <c r="E61" s="110">
        <f>IFERROR(E18/$B61,0)</f>
        <v>0.26837780767905839</v>
      </c>
      <c r="F61" s="110">
        <f>IFERROR(F18/$B61,0)</f>
        <v>933719.1341280574</v>
      </c>
      <c r="G61" s="103">
        <f t="shared" si="33"/>
        <v>1.9254714332209908E-2</v>
      </c>
      <c r="H61" s="103">
        <f t="shared" si="34"/>
        <v>1.5038280089626835E-2</v>
      </c>
      <c r="I61" s="110">
        <f>IFERROR(I18/$B61,0)</f>
        <v>32461.167322472891</v>
      </c>
      <c r="J61" s="110">
        <f>IFERROR(J18/$B61,0)</f>
        <v>163491.78740180761</v>
      </c>
      <c r="K61" s="110">
        <f>IFERROR(K18/$B61,0)</f>
        <v>57582.769239313122</v>
      </c>
      <c r="L61" s="110">
        <f>IFERROR(L18/$B61,0)</f>
        <v>36961.683145942588</v>
      </c>
      <c r="M61" s="110">
        <f>IFERROR(M18/$B61,0)</f>
        <v>168188.06156341659</v>
      </c>
      <c r="N61" s="110">
        <f>IFERROR(N18/$B61,0)</f>
        <v>33705.23201270451</v>
      </c>
      <c r="O61" s="110">
        <f>IFERROR(O18/$B61,0)</f>
        <v>169718.36980925783</v>
      </c>
      <c r="P61" s="110">
        <f>IFERROR(P18/$B61,0)</f>
        <v>60174.804880001087</v>
      </c>
      <c r="Q61" s="110">
        <f>IFERROR(Q18/$B61,0)</f>
        <v>38031.252186266189</v>
      </c>
      <c r="R61" s="110">
        <f>IFERROR(R18/$B61,0)</f>
        <v>185485.55681805409</v>
      </c>
    </row>
    <row r="62" spans="1:18">
      <c r="A62" s="101" t="s">
        <v>331</v>
      </c>
      <c r="B62" s="106">
        <v>1.339E-6</v>
      </c>
      <c r="C62" s="110">
        <f>IFERROR(C27/$B62,0)</f>
        <v>0</v>
      </c>
      <c r="D62" s="110">
        <f>IFERROR(D27/$B62,0)</f>
        <v>0</v>
      </c>
      <c r="E62" s="110">
        <f>IFERROR(E27/$B62,0)</f>
        <v>0</v>
      </c>
      <c r="F62" s="110">
        <f>IFERROR(F27/$B62,0)</f>
        <v>662190522.26466584</v>
      </c>
      <c r="G62" s="103">
        <f t="shared" si="33"/>
        <v>662190522.26466584</v>
      </c>
      <c r="H62" s="103">
        <f t="shared" si="34"/>
        <v>662190522.26466584</v>
      </c>
      <c r="I62" s="110">
        <f>IFERROR(I27/$B62,0)</f>
        <v>159847755.16848519</v>
      </c>
      <c r="J62" s="110">
        <f>IFERROR(J27/$B62,0)</f>
        <v>470722837.57386142</v>
      </c>
      <c r="K62" s="110">
        <f>IFERROR(K27/$B62,0)</f>
        <v>221399300.72329915</v>
      </c>
      <c r="L62" s="110">
        <f>IFERROR(L27/$B62,0)</f>
        <v>166534613.45242587</v>
      </c>
      <c r="M62" s="110">
        <f>IFERROR(M27/$B62,0)</f>
        <v>113896969.9633757</v>
      </c>
      <c r="N62" s="110">
        <f>IFERROR(N27/$B62,0)</f>
        <v>179724414.11406857</v>
      </c>
      <c r="O62" s="110">
        <f>IFERROR(O27/$B62,0)</f>
        <v>560665584.39113259</v>
      </c>
      <c r="P62" s="110">
        <f>IFERROR(P27/$B62,0)</f>
        <v>266754997.46999228</v>
      </c>
      <c r="Q62" s="110">
        <f>IFERROR(Q27/$B62,0)</f>
        <v>199044114.92813155</v>
      </c>
      <c r="R62" s="110">
        <f>IFERROR(R27/$B62,0)</f>
        <v>131545743.52446993</v>
      </c>
    </row>
    <row r="63" spans="1:18">
      <c r="A63" s="98" t="s">
        <v>48</v>
      </c>
      <c r="B63" s="98" t="s">
        <v>24</v>
      </c>
      <c r="C63" s="109">
        <f>1/SUM(1/C66,1/C68,1/C72,1/C73,1/C75)</f>
        <v>1.3539829422504703E-2</v>
      </c>
      <c r="D63" s="109">
        <f t="shared" ref="D63:E63" si="35">1/SUM(1/D66,1/D68,1/D72,1/D73,1/D75)</f>
        <v>2.560735484036224E-2</v>
      </c>
      <c r="E63" s="109">
        <f t="shared" si="35"/>
        <v>0.12568138802061421</v>
      </c>
      <c r="F63" s="109">
        <f>1/SUM(1/F64,1/F65,1/F66,1/F67,1/F68,1/F69,1/F70,1/F71,1/F72,1/F73,1/F74,1/F75,1/F76)</f>
        <v>5.4228877575674321</v>
      </c>
      <c r="G63" s="109">
        <f>1/SUM(1/G64,1/G65,1/G66,1/G67,1/G68,1/G69,1/G70,1/G71,1/G72,1/G73,1/G74,1/G75,1/G76)</f>
        <v>1.2194919394871074E-2</v>
      </c>
      <c r="H63" s="109">
        <f>1/SUM(1/H64,1/H65,1/H66,1/H67,1/H68,1/H69,1/H70,1/H71,1/H72,1/H73,1/H74,1/H75,1/H76)</f>
        <v>8.8407746945873104E-3</v>
      </c>
      <c r="I63" s="109">
        <f>1/SUM(1/I64,1/I65,1/I66,1/I67,1/I68,1/I69,1/I70,1/I72,1/I73,1/I75,1/I76)</f>
        <v>0.17823836051059305</v>
      </c>
      <c r="J63" s="109">
        <f t="shared" ref="J63:M63" si="36">1/SUM(1/J64,1/J65,1/J66,1/J67,1/J68,1/J69,1/J70,1/J72,1/J73,1/J75,1/J76)</f>
        <v>0.95398143305157801</v>
      </c>
      <c r="K63" s="109">
        <f t="shared" si="36"/>
        <v>0.33381205503412192</v>
      </c>
      <c r="L63" s="109">
        <f t="shared" si="36"/>
        <v>0.20986121159960924</v>
      </c>
      <c r="M63" s="109">
        <f t="shared" si="36"/>
        <v>0.97881518929720868</v>
      </c>
      <c r="N63" s="109">
        <f>1/SUM(1/N64,1/N65,1/N66,1/N67,1/N68,1/N69,1/N70,1/N71,1/N72,1/N73,1/N74,1/N75,1/N76)</f>
        <v>0.18120585954893006</v>
      </c>
      <c r="O63" s="109">
        <f>1/SUM(1/O64,1/O65,1/O66,1/O67,1/O68,1/O69,1/O70,1/O71,1/O72,1/O73,1/O74,1/O75,1/O76)</f>
        <v>0.97970066999914784</v>
      </c>
      <c r="P63" s="109">
        <f>1/SUM(1/P64,1/P65,1/P66,1/P67,1/P68,1/P69,1/P70,1/P71,1/P72,1/P73,1/P74,1/P75,1/P76)</f>
        <v>0.33933164973169938</v>
      </c>
      <c r="Q63" s="109">
        <f>1/SUM(1/Q64,1/Q65,1/Q66,1/Q67,1/Q68,1/Q69,1/Q70,1/Q71,1/Q72,1/Q73,1/Q74,1/Q75,1/Q76)</f>
        <v>0.2160023899296912</v>
      </c>
      <c r="R63" s="109">
        <f>1/SUM(1/R64,1/R65,1/R66,1/R67,1/R68,1/R69,1/R70,1/R71,1/R72,1/R73,1/R74,1/R75,1/R76)</f>
        <v>1.0772697254549906</v>
      </c>
    </row>
    <row r="64" spans="1:18">
      <c r="A64" s="101" t="s">
        <v>319</v>
      </c>
      <c r="B64" s="106">
        <v>1</v>
      </c>
      <c r="C64" s="111">
        <f>IFERROR(C25/$B64,0)</f>
        <v>0</v>
      </c>
      <c r="D64" s="111">
        <f>IFERROR(D25/$B64,0)</f>
        <v>347.8510319820009</v>
      </c>
      <c r="E64" s="111">
        <f>IFERROR(E25/$B64,0)</f>
        <v>1707.25952744608</v>
      </c>
      <c r="F64" s="111">
        <f>IFERROR(F25/$B64,0)</f>
        <v>23189.153045806706</v>
      </c>
      <c r="G64" s="103">
        <f t="shared" ref="G64:G76" si="37">(IF(AND(C64&lt;&gt;0,E64&lt;&gt;0,F64&lt;&gt;0),1/((1/C64)+(1/E64)+(1/F64)),IF(AND(C64&lt;&gt;0,E64&lt;&gt;0,F64=0), 1/((1/C64)+(1/E64)),IF(AND(C64&lt;&gt;0,E64=0,F64&lt;&gt;0),1/((1/C64)+(1/F64)),IF(AND(C64=0,E64&lt;&gt;0,F64&lt;&gt;0),1/((1/E64)+(1/F64)),IF(AND(C64&lt;&gt;0,E64=0,F64=0),1/(1/C64),IF(AND(C64=0,E64&lt;&gt;0,F64=0),1/(1/E64),IF(AND(C64=0,E64=0,F64&lt;&gt;0),1/(1/F64),IF(AND(C64=0,E64=0,F64=0),0)))))))))</f>
        <v>1590.1850258294564</v>
      </c>
      <c r="H64" s="103">
        <f t="shared" ref="H64:H76" si="38">(IF(AND(C64&lt;&gt;0,D64&lt;&gt;0,F64&lt;&gt;0),1/((1/C64)+(1/D64)+(1/F64)),IF(AND(C64&lt;&gt;0,D64&lt;&gt;0,F64=0), 1/((1/C64)+(1/D64)),IF(AND(C64&lt;&gt;0,D64=0,F64&lt;&gt;0),1/((1/C64)+(1/F64)),IF(AND(C64=0,D64&lt;&gt;0,F64&lt;&gt;0),1/((1/D64)+(1/F64)),IF(AND(C64&lt;&gt;0,D64=0,F64=0),1/(1/C64),IF(AND(C64=0,D64&lt;&gt;0,F64=0),1/(1/D64),IF(AND(C64=0,D64=0,F64&lt;&gt;0),1/(1/F64),IF(AND(C64=0,D64=0,F64=0),0)))))))))</f>
        <v>342.7101763297249</v>
      </c>
      <c r="I64" s="111">
        <f>IFERROR(I25/$B64,0)</f>
        <v>840.78356218654858</v>
      </c>
      <c r="J64" s="111">
        <f>IFERROR(J25/$B64,0)</f>
        <v>3989.3199122071169</v>
      </c>
      <c r="K64" s="111">
        <f>IFERROR(K25/$B64,0)</f>
        <v>1413.6551080362888</v>
      </c>
      <c r="L64" s="111">
        <f>IFERROR(L25/$B64,0)</f>
        <v>923.58800391704187</v>
      </c>
      <c r="M64" s="111">
        <f>IFERROR(M25/$B64,0)</f>
        <v>4063.7872172349848</v>
      </c>
      <c r="N64" s="111">
        <f>IFERROR(N25/$B64,0)</f>
        <v>890.54174119209472</v>
      </c>
      <c r="O64" s="111">
        <f>IFERROR(O25/$B64,0)</f>
        <v>4242.0129016291585</v>
      </c>
      <c r="P64" s="111">
        <f>IFERROR(P25/$B64,0)</f>
        <v>1515.3826826364957</v>
      </c>
      <c r="Q64" s="111">
        <f>IFERROR(Q25/$B64,0)</f>
        <v>1003.1018265311922</v>
      </c>
      <c r="R64" s="111">
        <f>IFERROR(R25/$B64,0)</f>
        <v>4606.5811523260763</v>
      </c>
    </row>
    <row r="65" spans="1:18">
      <c r="A65" s="101" t="s">
        <v>320</v>
      </c>
      <c r="B65" s="106">
        <v>1</v>
      </c>
      <c r="C65" s="111">
        <f>IFERROR(C21/$B65,0)</f>
        <v>0</v>
      </c>
      <c r="D65" s="111">
        <f>IFERROR(D21/$B65,0)</f>
        <v>57.057579346687909</v>
      </c>
      <c r="E65" s="111">
        <f>IFERROR(E21/$B65,0)</f>
        <v>280.0396922717311</v>
      </c>
      <c r="F65" s="111">
        <f>IFERROR(F21/$B65,0)</f>
        <v>1500463727.1593347</v>
      </c>
      <c r="G65" s="103">
        <f t="shared" si="37"/>
        <v>280.03964000641258</v>
      </c>
      <c r="H65" s="103">
        <f t="shared" si="38"/>
        <v>57.057577176980516</v>
      </c>
      <c r="I65" s="111">
        <f>IFERROR(I21/$B65,0)</f>
        <v>214263577.81311789</v>
      </c>
      <c r="J65" s="111">
        <f>IFERROR(J21/$B65,0)</f>
        <v>464343404.58020383</v>
      </c>
      <c r="K65" s="111">
        <f>IFERROR(K21/$B65,0)</f>
        <v>245231360.5439201</v>
      </c>
      <c r="L65" s="111">
        <f>IFERROR(L21/$B65,0)</f>
        <v>214997357.18919024</v>
      </c>
      <c r="M65" s="111">
        <f>IFERROR(M21/$B65,0)</f>
        <v>276560477.08917862</v>
      </c>
      <c r="N65" s="111">
        <f>IFERROR(N21/$B65,0)</f>
        <v>230928522.75413823</v>
      </c>
      <c r="O65" s="111">
        <f>IFERROR(O21/$B65,0)</f>
        <v>500459002.71421963</v>
      </c>
      <c r="P65" s="111">
        <f>IFERROR(P21/$B65,0)</f>
        <v>264304910.80844724</v>
      </c>
      <c r="Q65" s="111">
        <f>IFERROR(Q21/$B65,0)</f>
        <v>231719373.85946056</v>
      </c>
      <c r="R65" s="111">
        <f>IFERROR(R21/$B65,0)</f>
        <v>298070736.41833705</v>
      </c>
    </row>
    <row r="66" spans="1:18">
      <c r="A66" s="101" t="s">
        <v>321</v>
      </c>
      <c r="B66" s="106">
        <v>0.99980000000000002</v>
      </c>
      <c r="C66" s="111">
        <f>IFERROR(C17/$B66,0)</f>
        <v>85.799758872402961</v>
      </c>
      <c r="D66" s="111">
        <f>IFERROR(D17/$B66,0)</f>
        <v>10.209253599998789</v>
      </c>
      <c r="E66" s="111">
        <f>IFERROR(E17/$B66,0)</f>
        <v>50.107212209199389</v>
      </c>
      <c r="F66" s="111">
        <f>IFERROR(F17/$B66,0)</f>
        <v>35.60592963703084</v>
      </c>
      <c r="G66" s="103">
        <f t="shared" si="37"/>
        <v>16.751131182106306</v>
      </c>
      <c r="H66" s="103">
        <f t="shared" si="38"/>
        <v>7.2626595001563201</v>
      </c>
      <c r="I66" s="111">
        <f>IFERROR(I17/$B66,0)</f>
        <v>1.3790425195537293</v>
      </c>
      <c r="J66" s="111">
        <f>IFERROR(J17/$B66,0)</f>
        <v>6.0618036370879329</v>
      </c>
      <c r="K66" s="111">
        <f>IFERROR(K17/$B66,0)</f>
        <v>2.1764932940286048</v>
      </c>
      <c r="L66" s="111">
        <f>IFERROR(L17/$B66,0)</f>
        <v>1.4724782737016608</v>
      </c>
      <c r="M66" s="111">
        <f>IFERROR(M17/$B66,0)</f>
        <v>6.1443203358126892</v>
      </c>
      <c r="N66" s="111">
        <f>IFERROR(N17/$B66,0)</f>
        <v>1.5485644554574154</v>
      </c>
      <c r="O66" s="111">
        <f>IFERROR(O17/$B66,0)</f>
        <v>6.7980538577332377</v>
      </c>
      <c r="P66" s="111">
        <f>IFERROR(P17/$B66,0)</f>
        <v>2.4300639077127442</v>
      </c>
      <c r="Q66" s="111">
        <f>IFERROR(Q17/$B66,0)</f>
        <v>1.7385013627704156</v>
      </c>
      <c r="R66" s="111">
        <f>IFERROR(R17/$B66,0)</f>
        <v>7.0732037540566717</v>
      </c>
    </row>
    <row r="67" spans="1:18">
      <c r="A67" s="101" t="s">
        <v>322</v>
      </c>
      <c r="B67" s="106">
        <v>2.0000000000000001E-4</v>
      </c>
      <c r="C67" s="111">
        <f>IFERROR(C5/$B67,0)</f>
        <v>0</v>
      </c>
      <c r="D67" s="111">
        <f>IFERROR(D5/$B67,0)</f>
        <v>0</v>
      </c>
      <c r="E67" s="111">
        <f>IFERROR(E5/$B67,0)</f>
        <v>0</v>
      </c>
      <c r="F67" s="111">
        <f>IFERROR(F5/$B67,0)</f>
        <v>1991843661.1998188</v>
      </c>
      <c r="G67" s="103">
        <f t="shared" si="37"/>
        <v>1991843661.1998191</v>
      </c>
      <c r="H67" s="103">
        <f t="shared" si="38"/>
        <v>1991843661.1998191</v>
      </c>
      <c r="I67" s="111">
        <f>IFERROR(I5/$B67,0)</f>
        <v>216664952.14639664</v>
      </c>
      <c r="J67" s="111">
        <f>IFERROR(J5/$B67,0)</f>
        <v>708745319.52120292</v>
      </c>
      <c r="K67" s="111">
        <f>IFERROR(K5/$B67,0)</f>
        <v>322458921.81382656</v>
      </c>
      <c r="L67" s="111">
        <f>IFERROR(L5/$B67,0)</f>
        <v>232494355.04293707</v>
      </c>
      <c r="M67" s="111">
        <f>IFERROR(M5/$B67,0)</f>
        <v>297755928.38832283</v>
      </c>
      <c r="N67" s="111">
        <f>IFERROR(N5/$B67,0)</f>
        <v>287923647.51898926</v>
      </c>
      <c r="O67" s="111">
        <f>IFERROR(O5/$B67,0)</f>
        <v>941843780.16373158</v>
      </c>
      <c r="P67" s="111">
        <f>IFERROR(P5/$B67,0)</f>
        <v>428512078.32148498</v>
      </c>
      <c r="Q67" s="111">
        <f>IFERROR(Q5/$B67,0)</f>
        <v>308959165.1459474</v>
      </c>
      <c r="R67" s="111">
        <f>IFERROR(R5/$B67,0)</f>
        <v>395684544.83603793</v>
      </c>
    </row>
    <row r="68" spans="1:18">
      <c r="A68" s="101" t="s">
        <v>323</v>
      </c>
      <c r="B68" s="106">
        <v>0.99999979999999999</v>
      </c>
      <c r="C68" s="111">
        <f>IFERROR(C9/$B68,0)</f>
        <v>168.41724624321529</v>
      </c>
      <c r="D68" s="111">
        <f>IFERROR(D9/$B68,0)</f>
        <v>12.833341610664474</v>
      </c>
      <c r="E68" s="111">
        <f>IFERROR(E9/$B68,0)</f>
        <v>62.986286425365101</v>
      </c>
      <c r="F68" s="111">
        <f>IFERROR(F9/$B68,0)</f>
        <v>6.4370483131739338</v>
      </c>
      <c r="G68" s="103">
        <f t="shared" si="37"/>
        <v>5.6444617233887167</v>
      </c>
      <c r="H68" s="103">
        <f t="shared" si="38"/>
        <v>4.1804208110450016</v>
      </c>
      <c r="I68" s="111">
        <f>IFERROR(I9/$B68,0)</f>
        <v>0.20489687546181129</v>
      </c>
      <c r="J68" s="111">
        <f>IFERROR(J9/$B68,0)</f>
        <v>1.1345082276890783</v>
      </c>
      <c r="K68" s="111">
        <f>IFERROR(K9/$B68,0)</f>
        <v>0.39485335375453218</v>
      </c>
      <c r="L68" s="111">
        <f>IFERROR(L9/$B68,0)</f>
        <v>0.24501926742486557</v>
      </c>
      <c r="M68" s="111">
        <f>IFERROR(M9/$B68,0)</f>
        <v>1.1716375878679934</v>
      </c>
      <c r="N68" s="111">
        <f>IFERROR(N9/$B68,0)</f>
        <v>0.20547021075553465</v>
      </c>
      <c r="O68" s="111">
        <f>IFERROR(O9/$B68,0)</f>
        <v>1.1471579944278119</v>
      </c>
      <c r="P68" s="111">
        <f>IFERROR(P9/$B68,0)</f>
        <v>0.39504981423233848</v>
      </c>
      <c r="Q68" s="111">
        <f>IFERROR(Q9/$B68,0)</f>
        <v>0.2469794215642645</v>
      </c>
      <c r="R68" s="111">
        <f>IFERROR(R9/$B68,0)</f>
        <v>1.2787351645618432</v>
      </c>
    </row>
    <row r="69" spans="1:18">
      <c r="A69" s="101" t="s">
        <v>324</v>
      </c>
      <c r="B69" s="106">
        <v>1.9999999999999999E-7</v>
      </c>
      <c r="C69" s="111">
        <f>IFERROR(C24/$B69,0)</f>
        <v>0</v>
      </c>
      <c r="D69" s="111">
        <f>IFERROR(D24/$B69,0)</f>
        <v>0</v>
      </c>
      <c r="E69" s="111">
        <f>IFERROR(E24/$B69,0)</f>
        <v>0</v>
      </c>
      <c r="F69" s="111">
        <f>IFERROR(F24/$B69,0)</f>
        <v>59340932166.707932</v>
      </c>
      <c r="G69" s="103">
        <f t="shared" si="37"/>
        <v>59340932166.707932</v>
      </c>
      <c r="H69" s="103">
        <f t="shared" si="38"/>
        <v>59340932166.707932</v>
      </c>
      <c r="I69" s="111">
        <f>IFERROR(I24/$B69,0)</f>
        <v>2123212281.6591558</v>
      </c>
      <c r="J69" s="111">
        <f>IFERROR(J24/$B69,0)</f>
        <v>10317217856.587721</v>
      </c>
      <c r="K69" s="111">
        <f>IFERROR(K24/$B69,0)</f>
        <v>3665068819.5306849</v>
      </c>
      <c r="L69" s="111">
        <f>IFERROR(L24/$B69,0)</f>
        <v>2368198314.158289</v>
      </c>
      <c r="M69" s="111">
        <f>IFERROR(M24/$B69,0)</f>
        <v>10561433304.994085</v>
      </c>
      <c r="N69" s="111">
        <f>IFERROR(N24/$B69,0)</f>
        <v>2298925953.7272305</v>
      </c>
      <c r="O69" s="111">
        <f>IFERROR(O24/$B69,0)</f>
        <v>10926116315.752176</v>
      </c>
      <c r="P69" s="111">
        <f>IFERROR(P24/$B69,0)</f>
        <v>3943646293.8222246</v>
      </c>
      <c r="Q69" s="111">
        <f>IFERROR(Q24/$B69,0)</f>
        <v>2452511133.719945</v>
      </c>
      <c r="R69" s="111">
        <f>IFERROR(R24/$B69,0)</f>
        <v>11788219222.178467</v>
      </c>
    </row>
    <row r="70" spans="1:18">
      <c r="A70" s="101" t="s">
        <v>325</v>
      </c>
      <c r="B70" s="106">
        <v>0.99979000004200003</v>
      </c>
      <c r="C70" s="111">
        <f>IFERROR(C20/$B70,0)</f>
        <v>0</v>
      </c>
      <c r="D70" s="111">
        <f>IFERROR(D20/$B70,0)</f>
        <v>0</v>
      </c>
      <c r="E70" s="111">
        <f>IFERROR(E20/$B70,0)</f>
        <v>0</v>
      </c>
      <c r="F70" s="111">
        <f>IFERROR(F20/$B70,0)</f>
        <v>109664.57683018367</v>
      </c>
      <c r="G70" s="103">
        <f t="shared" si="37"/>
        <v>109664.57683018367</v>
      </c>
      <c r="H70" s="103">
        <f t="shared" si="38"/>
        <v>109664.57683018367</v>
      </c>
      <c r="I70" s="111">
        <f>IFERROR(I20/$B70,0)</f>
        <v>3797.7704366244679</v>
      </c>
      <c r="J70" s="111">
        <f>IFERROR(J20/$B70,0)</f>
        <v>19198.288052789128</v>
      </c>
      <c r="K70" s="111">
        <f>IFERROR(K20/$B70,0)</f>
        <v>6811.2187178591012</v>
      </c>
      <c r="L70" s="111">
        <f>IFERROR(L20/$B70,0)</f>
        <v>4336.5544778064859</v>
      </c>
      <c r="M70" s="111">
        <f>IFERROR(M20/$B70,0)</f>
        <v>19705.412642862808</v>
      </c>
      <c r="N70" s="111">
        <f>IFERROR(N20/$B70,0)</f>
        <v>3956.5634016210074</v>
      </c>
      <c r="O70" s="111">
        <f>IFERROR(O20/$B70,0)</f>
        <v>19929.542248471484</v>
      </c>
      <c r="P70" s="111">
        <f>IFERROR(P20/$B70,0)</f>
        <v>7111.5859784609574</v>
      </c>
      <c r="Q70" s="111">
        <f>IFERROR(Q20/$B70,0)</f>
        <v>4463.079831982488</v>
      </c>
      <c r="R70" s="111">
        <f>IFERROR(R20/$B70,0)</f>
        <v>21785.132544764958</v>
      </c>
    </row>
    <row r="71" spans="1:18">
      <c r="A71" s="101" t="s">
        <v>326</v>
      </c>
      <c r="B71" s="106">
        <v>2.0999995799999999E-4</v>
      </c>
      <c r="C71" s="111">
        <f>IFERROR(C29/$B71,0)</f>
        <v>0</v>
      </c>
      <c r="D71" s="111">
        <f>IFERROR(D29/$B71,0)</f>
        <v>0</v>
      </c>
      <c r="E71" s="111">
        <f>IFERROR(E29/$B71,0)</f>
        <v>0</v>
      </c>
      <c r="F71" s="111">
        <f>IFERROR(F29/$B71,0)</f>
        <v>16233.616986810886</v>
      </c>
      <c r="G71" s="103">
        <f t="shared" si="37"/>
        <v>16233.616986810885</v>
      </c>
      <c r="H71" s="103">
        <f t="shared" si="38"/>
        <v>16233.616986810885</v>
      </c>
      <c r="I71" s="111">
        <f>IFERROR(I29/$B71,0)</f>
        <v>0</v>
      </c>
      <c r="J71" s="111">
        <f>IFERROR(J29/$B71,0)</f>
        <v>0</v>
      </c>
      <c r="K71" s="111">
        <f>IFERROR(K29/$B71,0)</f>
        <v>0</v>
      </c>
      <c r="L71" s="111">
        <f>IFERROR(L29/$B71,0)</f>
        <v>0</v>
      </c>
      <c r="M71" s="111">
        <f>IFERROR(M29/$B71,0)</f>
        <v>0</v>
      </c>
      <c r="N71" s="111">
        <f>IFERROR(N29/$B71,0)</f>
        <v>537.38331275342432</v>
      </c>
      <c r="O71" s="111">
        <f>IFERROR(O29/$B71,0)</f>
        <v>2897.5079741521722</v>
      </c>
      <c r="P71" s="111">
        <f>IFERROR(P29/$B71,0)</f>
        <v>1008.7897453579338</v>
      </c>
      <c r="Q71" s="111">
        <f>IFERROR(Q29/$B71,0)</f>
        <v>638.23635350190693</v>
      </c>
      <c r="R71" s="111">
        <f>IFERROR(R29/$B71,0)</f>
        <v>3224.8471471900612</v>
      </c>
    </row>
    <row r="72" spans="1:18">
      <c r="A72" s="101" t="s">
        <v>327</v>
      </c>
      <c r="B72" s="106">
        <v>1</v>
      </c>
      <c r="C72" s="111">
        <f>IFERROR(C16/$B72,0)</f>
        <v>3.9563526226324357E-2</v>
      </c>
      <c r="D72" s="111">
        <f>IFERROR(D16/$B72,0)</f>
        <v>4.9965372199266805E-2</v>
      </c>
      <c r="E72" s="111">
        <f>IFERROR(E16/$B72,0)</f>
        <v>0.24523100375335871</v>
      </c>
      <c r="F72" s="111">
        <f>IFERROR(F16/$B72,0)</f>
        <v>4170.6767273286005</v>
      </c>
      <c r="G72" s="103">
        <f t="shared" si="37"/>
        <v>3.4067100934987542E-2</v>
      </c>
      <c r="H72" s="103">
        <f t="shared" si="38"/>
        <v>2.207997510042586E-2</v>
      </c>
      <c r="I72" s="111">
        <f>IFERROR(I16/$B72,0)</f>
        <v>799.82467607870376</v>
      </c>
      <c r="J72" s="111">
        <f>IFERROR(J16/$B72,0)</f>
        <v>1244.8251698773945</v>
      </c>
      <c r="K72" s="111">
        <f>IFERROR(K16/$B72,0)</f>
        <v>808.73991928340286</v>
      </c>
      <c r="L72" s="111">
        <f>IFERROR(L16/$B72,0)</f>
        <v>799.82467607870376</v>
      </c>
      <c r="M72" s="111">
        <f>IFERROR(M16/$B72,0)</f>
        <v>691.00499225847204</v>
      </c>
      <c r="N72" s="111">
        <f>IFERROR(N16/$B72,0)</f>
        <v>1013.2722273703495</v>
      </c>
      <c r="O72" s="111">
        <f>IFERROR(O16/$B72,0)</f>
        <v>1531.9825533229946</v>
      </c>
      <c r="P72" s="111">
        <f>IFERROR(P16/$B72,0)</f>
        <v>1021.4413961329428</v>
      </c>
      <c r="Q72" s="111">
        <f>IFERROR(Q16/$B72,0)</f>
        <v>1015.400950537094</v>
      </c>
      <c r="R72" s="111">
        <f>IFERROR(R16/$B72,0)</f>
        <v>828.51498571790808</v>
      </c>
    </row>
    <row r="73" spans="1:18">
      <c r="A73" s="101" t="s">
        <v>328</v>
      </c>
      <c r="B73" s="106">
        <v>1</v>
      </c>
      <c r="C73" s="111">
        <f>IFERROR(C7/$B73,0)</f>
        <v>2.8285787625600149</v>
      </c>
      <c r="D73" s="111">
        <f>IFERROR(D7/$B73,0)</f>
        <v>1.7426946889012567</v>
      </c>
      <c r="E73" s="111">
        <f>IFERROR(E7/$B73,0)</f>
        <v>8.5531789113976302</v>
      </c>
      <c r="F73" s="111">
        <f>IFERROR(F7/$B73,0)</f>
        <v>1631.3382957297708</v>
      </c>
      <c r="G73" s="103">
        <f t="shared" si="37"/>
        <v>2.1228581871383474</v>
      </c>
      <c r="H73" s="103">
        <f t="shared" si="38"/>
        <v>1.0776194073320091</v>
      </c>
      <c r="I73" s="111">
        <f>IFERROR(I7/$B73,0)</f>
        <v>479.37410613283453</v>
      </c>
      <c r="J73" s="111">
        <f>IFERROR(J7/$B73,0)</f>
        <v>1389.5751364173407</v>
      </c>
      <c r="K73" s="111">
        <f>IFERROR(K7/$B73,0)</f>
        <v>645.52081337205561</v>
      </c>
      <c r="L73" s="111">
        <f>IFERROR(L7/$B73,0)</f>
        <v>493.96375284122513</v>
      </c>
      <c r="M73" s="111">
        <f>IFERROR(M7/$B73,0)</f>
        <v>275.08877276872096</v>
      </c>
      <c r="N73" s="111">
        <f>IFERROR(N7/$B73,0)</f>
        <v>592.66035474711657</v>
      </c>
      <c r="O73" s="111">
        <f>IFERROR(O7/$B73,0)</f>
        <v>1639.8387861963031</v>
      </c>
      <c r="P73" s="111">
        <f>IFERROR(P7/$B73,0)</f>
        <v>744.13517105322217</v>
      </c>
      <c r="Q73" s="111">
        <f>IFERROR(Q7/$B73,0)</f>
        <v>605.66170276482887</v>
      </c>
      <c r="R73" s="111">
        <f>IFERROR(R7/$B73,0)</f>
        <v>324.0692849511131</v>
      </c>
    </row>
    <row r="74" spans="1:18">
      <c r="A74" s="101" t="s">
        <v>329</v>
      </c>
      <c r="B74" s="107">
        <v>1.9000000000000001E-8</v>
      </c>
      <c r="C74" s="111">
        <f>IFERROR(C12/$B74,0)</f>
        <v>0</v>
      </c>
      <c r="D74" s="111">
        <f>IFERROR(D12/$B74,0)</f>
        <v>0</v>
      </c>
      <c r="E74" s="111">
        <f>IFERROR(E12/$B74,0)</f>
        <v>0</v>
      </c>
      <c r="F74" s="111">
        <f>IFERROR(F12/$B74,0)</f>
        <v>3738768666.0867939</v>
      </c>
      <c r="G74" s="103">
        <f t="shared" si="37"/>
        <v>3738768666.0867939</v>
      </c>
      <c r="H74" s="103">
        <f t="shared" si="38"/>
        <v>3738768666.0867939</v>
      </c>
      <c r="I74" s="111">
        <f>IFERROR(I12/$B74,0)</f>
        <v>0</v>
      </c>
      <c r="J74" s="111">
        <f>IFERROR(J12/$B74,0)</f>
        <v>0</v>
      </c>
      <c r="K74" s="111">
        <f>IFERROR(K12/$B74,0)</f>
        <v>0</v>
      </c>
      <c r="L74" s="111">
        <f>IFERROR(L12/$B74,0)</f>
        <v>0</v>
      </c>
      <c r="M74" s="111">
        <f>IFERROR(M12/$B74,0)</f>
        <v>0</v>
      </c>
      <c r="N74" s="111">
        <f>IFERROR(N12/$B74,0)</f>
        <v>173237769.95815703</v>
      </c>
      <c r="O74" s="111">
        <f>IFERROR(O12/$B74,0)</f>
        <v>738545644.88389504</v>
      </c>
      <c r="P74" s="111">
        <f>IFERROR(P12/$B74,0)</f>
        <v>263111165.70478657</v>
      </c>
      <c r="Q74" s="111">
        <f>IFERROR(Q12/$B74,0)</f>
        <v>187358065.07295427</v>
      </c>
      <c r="R74" s="111">
        <f>IFERROR(R12/$B74,0)</f>
        <v>742715408.19457197</v>
      </c>
    </row>
    <row r="75" spans="1:18">
      <c r="A75" s="101" t="s">
        <v>330</v>
      </c>
      <c r="B75" s="106">
        <v>1</v>
      </c>
      <c r="C75" s="111">
        <f>IFERROR(C18/$B75,0)</f>
        <v>2.0742910925440113E-2</v>
      </c>
      <c r="D75" s="111">
        <f>IFERROR(D18/$B75,0)</f>
        <v>5.4681491513993527E-2</v>
      </c>
      <c r="E75" s="111">
        <f>IFERROR(E18/$B75,0)</f>
        <v>0.26837780767905839</v>
      </c>
      <c r="F75" s="111">
        <f>IFERROR(F18/$B75,0)</f>
        <v>933719.1341280574</v>
      </c>
      <c r="G75" s="103">
        <f t="shared" si="37"/>
        <v>1.9254714332209908E-2</v>
      </c>
      <c r="H75" s="103">
        <f t="shared" si="38"/>
        <v>1.5038280089626835E-2</v>
      </c>
      <c r="I75" s="111">
        <f>IFERROR(I18/$B75,0)</f>
        <v>32461.167322472891</v>
      </c>
      <c r="J75" s="111">
        <f>IFERROR(J18/$B75,0)</f>
        <v>163491.78740180761</v>
      </c>
      <c r="K75" s="111">
        <f>IFERROR(K18/$B75,0)</f>
        <v>57582.769239313122</v>
      </c>
      <c r="L75" s="111">
        <f>IFERROR(L18/$B75,0)</f>
        <v>36961.683145942588</v>
      </c>
      <c r="M75" s="111">
        <f>IFERROR(M18/$B75,0)</f>
        <v>168188.06156341659</v>
      </c>
      <c r="N75" s="111">
        <f>IFERROR(N18/$B75,0)</f>
        <v>33705.23201270451</v>
      </c>
      <c r="O75" s="111">
        <f>IFERROR(O18/$B75,0)</f>
        <v>169718.36980925783</v>
      </c>
      <c r="P75" s="111">
        <f>IFERROR(P18/$B75,0)</f>
        <v>60174.804880001087</v>
      </c>
      <c r="Q75" s="111">
        <f>IFERROR(Q18/$B75,0)</f>
        <v>38031.252186266189</v>
      </c>
      <c r="R75" s="111">
        <f>IFERROR(R18/$B75,0)</f>
        <v>185485.55681805409</v>
      </c>
    </row>
    <row r="76" spans="1:18">
      <c r="A76" s="101" t="s">
        <v>331</v>
      </c>
      <c r="B76" s="106">
        <v>1.339E-6</v>
      </c>
      <c r="C76" s="111">
        <f>IFERROR(C27/$B76,0)</f>
        <v>0</v>
      </c>
      <c r="D76" s="111">
        <f>IFERROR(D27/$B76,0)</f>
        <v>0</v>
      </c>
      <c r="E76" s="111">
        <f>IFERROR(E27/$B76,0)</f>
        <v>0</v>
      </c>
      <c r="F76" s="111">
        <f>IFERROR(F27/$B76,0)</f>
        <v>662190522.26466584</v>
      </c>
      <c r="G76" s="103">
        <f t="shared" si="37"/>
        <v>662190522.26466584</v>
      </c>
      <c r="H76" s="103">
        <f t="shared" si="38"/>
        <v>662190522.26466584</v>
      </c>
      <c r="I76" s="111">
        <f>IFERROR(I27/$B76,0)</f>
        <v>159847755.16848519</v>
      </c>
      <c r="J76" s="111">
        <f>IFERROR(J27/$B76,0)</f>
        <v>470722837.57386142</v>
      </c>
      <c r="K76" s="111">
        <f>IFERROR(K27/$B76,0)</f>
        <v>221399300.72329915</v>
      </c>
      <c r="L76" s="111">
        <f>IFERROR(L27/$B76,0)</f>
        <v>166534613.45242587</v>
      </c>
      <c r="M76" s="111">
        <f>IFERROR(M27/$B76,0)</f>
        <v>113896969.9633757</v>
      </c>
      <c r="N76" s="111">
        <f>IFERROR(N27/$B76,0)</f>
        <v>179724414.11406857</v>
      </c>
      <c r="O76" s="111">
        <f>IFERROR(O27/$B76,0)</f>
        <v>560665584.39113259</v>
      </c>
      <c r="P76" s="111">
        <f>IFERROR(P27/$B76,0)</f>
        <v>266754997.46999228</v>
      </c>
      <c r="Q76" s="111">
        <f>IFERROR(Q27/$B76,0)</f>
        <v>199044114.92813155</v>
      </c>
      <c r="R76" s="111">
        <f>IFERROR(R27/$B76,0)</f>
        <v>131545743.52446993</v>
      </c>
    </row>
  </sheetData>
  <sheetProtection algorithmName="SHA-512" hashValue="xTnSEFCZrG8aSR/beuY7nUTY1q6eI+oTYKiKI4aT6SxC2V4I2YH5Qn9CFCRgezLPfqjICsfpuDvKhm/VS0K2CA==" saltValue="thRJKF7tzPuzG9T7fP+GQQ==" spinCount="100000" sheet="1" objects="1" scenarios="1" formatColumns="0" autoFilter="0"/>
  <autoFilter ref="A1:R76" xr:uid="{00000000-0009-0000-0000-00000600000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499984740745262"/>
  </sheetPr>
  <dimension ref="A1:R76"/>
  <sheetViews>
    <sheetView workbookViewId="0">
      <pane xSplit="2" ySplit="1" topLeftCell="C2" activePane="bottomRight" state="frozen"/>
      <selection activeCell="P1394" sqref="P1394"/>
      <selection pane="topRight" activeCell="P1394" sqref="P1394"/>
      <selection pane="bottomLeft" activeCell="P1394" sqref="P1394"/>
      <selection pane="bottomRight" activeCell="C2" sqref="C2"/>
    </sheetView>
  </sheetViews>
  <sheetFormatPr defaultRowHeight="14.25"/>
  <cols>
    <col min="1" max="1" width="14.53125" style="1" bestFit="1" customWidth="1"/>
    <col min="2" max="2" width="13.265625" style="1" bestFit="1" customWidth="1"/>
    <col min="3" max="3" width="13" style="9" bestFit="1" customWidth="1"/>
    <col min="4" max="4" width="15.73046875" style="9" bestFit="1" customWidth="1"/>
    <col min="5" max="5" width="15.59765625" style="9" bestFit="1" customWidth="1"/>
    <col min="6" max="6" width="13.1328125" style="9" bestFit="1" customWidth="1"/>
    <col min="7" max="7" width="14.59765625" style="9" bestFit="1" customWidth="1"/>
    <col min="8" max="8" width="14.3984375" style="9" bestFit="1" customWidth="1"/>
    <col min="9" max="9" width="11" style="9" bestFit="1" customWidth="1"/>
    <col min="10" max="11" width="12.86328125" style="9" bestFit="1" customWidth="1"/>
    <col min="12" max="12" width="13.86328125" style="9" bestFit="1" customWidth="1"/>
    <col min="13" max="13" width="11.3984375" style="9" bestFit="1" customWidth="1"/>
    <col min="14" max="14" width="11" style="9" bestFit="1" customWidth="1"/>
    <col min="15" max="16" width="12.86328125" style="9" bestFit="1" customWidth="1"/>
    <col min="17" max="17" width="13.86328125" style="9" bestFit="1" customWidth="1"/>
    <col min="18" max="18" width="11.3984375" style="9" bestFit="1" customWidth="1"/>
    <col min="19" max="255" width="9.06640625" style="9"/>
    <col min="256" max="256" width="15.3984375" style="9" bestFit="1" customWidth="1"/>
    <col min="257" max="257" width="11.1328125" style="9" bestFit="1" customWidth="1"/>
    <col min="258" max="258" width="14.59765625" style="9" bestFit="1" customWidth="1"/>
    <col min="259" max="259" width="17.3984375" style="9" bestFit="1" customWidth="1"/>
    <col min="260" max="260" width="17.59765625" style="9" bestFit="1" customWidth="1"/>
    <col min="261" max="261" width="14.73046875" style="9" bestFit="1" customWidth="1"/>
    <col min="262" max="262" width="14.3984375" style="9" bestFit="1" customWidth="1"/>
    <col min="263" max="263" width="12.1328125" style="9" bestFit="1" customWidth="1"/>
    <col min="264" max="264" width="12.3984375" style="9" bestFit="1" customWidth="1"/>
    <col min="265" max="266" width="13.86328125" style="9" bestFit="1" customWidth="1"/>
    <col min="267" max="267" width="14.86328125" style="9" bestFit="1" customWidth="1"/>
    <col min="268" max="268" width="12.1328125" style="9" bestFit="1" customWidth="1"/>
    <col min="269" max="269" width="12.3984375" style="9" bestFit="1" customWidth="1"/>
    <col min="270" max="271" width="13.86328125" style="9" bestFit="1" customWidth="1"/>
    <col min="272" max="272" width="14.86328125" style="9" bestFit="1" customWidth="1"/>
    <col min="273" max="511" width="9.06640625" style="9"/>
    <col min="512" max="512" width="15.3984375" style="9" bestFit="1" customWidth="1"/>
    <col min="513" max="513" width="11.1328125" style="9" bestFit="1" customWidth="1"/>
    <col min="514" max="514" width="14.59765625" style="9" bestFit="1" customWidth="1"/>
    <col min="515" max="515" width="17.3984375" style="9" bestFit="1" customWidth="1"/>
    <col min="516" max="516" width="17.59765625" style="9" bestFit="1" customWidth="1"/>
    <col min="517" max="517" width="14.73046875" style="9" bestFit="1" customWidth="1"/>
    <col min="518" max="518" width="14.3984375" style="9" bestFit="1" customWidth="1"/>
    <col min="519" max="519" width="12.1328125" style="9" bestFit="1" customWidth="1"/>
    <col min="520" max="520" width="12.3984375" style="9" bestFit="1" customWidth="1"/>
    <col min="521" max="522" width="13.86328125" style="9" bestFit="1" customWidth="1"/>
    <col min="523" max="523" width="14.86328125" style="9" bestFit="1" customWidth="1"/>
    <col min="524" max="524" width="12.1328125" style="9" bestFit="1" customWidth="1"/>
    <col min="525" max="525" width="12.3984375" style="9" bestFit="1" customWidth="1"/>
    <col min="526" max="527" width="13.86328125" style="9" bestFit="1" customWidth="1"/>
    <col min="528" max="528" width="14.86328125" style="9" bestFit="1" customWidth="1"/>
    <col min="529" max="767" width="9.06640625" style="9"/>
    <col min="768" max="768" width="15.3984375" style="9" bestFit="1" customWidth="1"/>
    <col min="769" max="769" width="11.1328125" style="9" bestFit="1" customWidth="1"/>
    <col min="770" max="770" width="14.59765625" style="9" bestFit="1" customWidth="1"/>
    <col min="771" max="771" width="17.3984375" style="9" bestFit="1" customWidth="1"/>
    <col min="772" max="772" width="17.59765625" style="9" bestFit="1" customWidth="1"/>
    <col min="773" max="773" width="14.73046875" style="9" bestFit="1" customWidth="1"/>
    <col min="774" max="774" width="14.3984375" style="9" bestFit="1" customWidth="1"/>
    <col min="775" max="775" width="12.1328125" style="9" bestFit="1" customWidth="1"/>
    <col min="776" max="776" width="12.3984375" style="9" bestFit="1" customWidth="1"/>
    <col min="777" max="778" width="13.86328125" style="9" bestFit="1" customWidth="1"/>
    <col min="779" max="779" width="14.86328125" style="9" bestFit="1" customWidth="1"/>
    <col min="780" max="780" width="12.1328125" style="9" bestFit="1" customWidth="1"/>
    <col min="781" max="781" width="12.3984375" style="9" bestFit="1" customWidth="1"/>
    <col min="782" max="783" width="13.86328125" style="9" bestFit="1" customWidth="1"/>
    <col min="784" max="784" width="14.86328125" style="9" bestFit="1" customWidth="1"/>
    <col min="785" max="1023" width="9.06640625" style="9"/>
    <col min="1024" max="1024" width="15.3984375" style="9" bestFit="1" customWidth="1"/>
    <col min="1025" max="1025" width="11.1328125" style="9" bestFit="1" customWidth="1"/>
    <col min="1026" max="1026" width="14.59765625" style="9" bestFit="1" customWidth="1"/>
    <col min="1027" max="1027" width="17.3984375" style="9" bestFit="1" customWidth="1"/>
    <col min="1028" max="1028" width="17.59765625" style="9" bestFit="1" customWidth="1"/>
    <col min="1029" max="1029" width="14.73046875" style="9" bestFit="1" customWidth="1"/>
    <col min="1030" max="1030" width="14.3984375" style="9" bestFit="1" customWidth="1"/>
    <col min="1031" max="1031" width="12.1328125" style="9" bestFit="1" customWidth="1"/>
    <col min="1032" max="1032" width="12.3984375" style="9" bestFit="1" customWidth="1"/>
    <col min="1033" max="1034" width="13.86328125" style="9" bestFit="1" customWidth="1"/>
    <col min="1035" max="1035" width="14.86328125" style="9" bestFit="1" customWidth="1"/>
    <col min="1036" max="1036" width="12.1328125" style="9" bestFit="1" customWidth="1"/>
    <col min="1037" max="1037" width="12.3984375" style="9" bestFit="1" customWidth="1"/>
    <col min="1038" max="1039" width="13.86328125" style="9" bestFit="1" customWidth="1"/>
    <col min="1040" max="1040" width="14.86328125" style="9" bestFit="1" customWidth="1"/>
    <col min="1041" max="1279" width="9.06640625" style="9"/>
    <col min="1280" max="1280" width="15.3984375" style="9" bestFit="1" customWidth="1"/>
    <col min="1281" max="1281" width="11.1328125" style="9" bestFit="1" customWidth="1"/>
    <col min="1282" max="1282" width="14.59765625" style="9" bestFit="1" customWidth="1"/>
    <col min="1283" max="1283" width="17.3984375" style="9" bestFit="1" customWidth="1"/>
    <col min="1284" max="1284" width="17.59765625" style="9" bestFit="1" customWidth="1"/>
    <col min="1285" max="1285" width="14.73046875" style="9" bestFit="1" customWidth="1"/>
    <col min="1286" max="1286" width="14.3984375" style="9" bestFit="1" customWidth="1"/>
    <col min="1287" max="1287" width="12.1328125" style="9" bestFit="1" customWidth="1"/>
    <col min="1288" max="1288" width="12.3984375" style="9" bestFit="1" customWidth="1"/>
    <col min="1289" max="1290" width="13.86328125" style="9" bestFit="1" customWidth="1"/>
    <col min="1291" max="1291" width="14.86328125" style="9" bestFit="1" customWidth="1"/>
    <col min="1292" max="1292" width="12.1328125" style="9" bestFit="1" customWidth="1"/>
    <col min="1293" max="1293" width="12.3984375" style="9" bestFit="1" customWidth="1"/>
    <col min="1294" max="1295" width="13.86328125" style="9" bestFit="1" customWidth="1"/>
    <col min="1296" max="1296" width="14.86328125" style="9" bestFit="1" customWidth="1"/>
    <col min="1297" max="1535" width="9.06640625" style="9"/>
    <col min="1536" max="1536" width="15.3984375" style="9" bestFit="1" customWidth="1"/>
    <col min="1537" max="1537" width="11.1328125" style="9" bestFit="1" customWidth="1"/>
    <col min="1538" max="1538" width="14.59765625" style="9" bestFit="1" customWidth="1"/>
    <col min="1539" max="1539" width="17.3984375" style="9" bestFit="1" customWidth="1"/>
    <col min="1540" max="1540" width="17.59765625" style="9" bestFit="1" customWidth="1"/>
    <col min="1541" max="1541" width="14.73046875" style="9" bestFit="1" customWidth="1"/>
    <col min="1542" max="1542" width="14.3984375" style="9" bestFit="1" customWidth="1"/>
    <col min="1543" max="1543" width="12.1328125" style="9" bestFit="1" customWidth="1"/>
    <col min="1544" max="1544" width="12.3984375" style="9" bestFit="1" customWidth="1"/>
    <col min="1545" max="1546" width="13.86328125" style="9" bestFit="1" customWidth="1"/>
    <col min="1547" max="1547" width="14.86328125" style="9" bestFit="1" customWidth="1"/>
    <col min="1548" max="1548" width="12.1328125" style="9" bestFit="1" customWidth="1"/>
    <col min="1549" max="1549" width="12.3984375" style="9" bestFit="1" customWidth="1"/>
    <col min="1550" max="1551" width="13.86328125" style="9" bestFit="1" customWidth="1"/>
    <col min="1552" max="1552" width="14.86328125" style="9" bestFit="1" customWidth="1"/>
    <col min="1553" max="1791" width="9.06640625" style="9"/>
    <col min="1792" max="1792" width="15.3984375" style="9" bestFit="1" customWidth="1"/>
    <col min="1793" max="1793" width="11.1328125" style="9" bestFit="1" customWidth="1"/>
    <col min="1794" max="1794" width="14.59765625" style="9" bestFit="1" customWidth="1"/>
    <col min="1795" max="1795" width="17.3984375" style="9" bestFit="1" customWidth="1"/>
    <col min="1796" max="1796" width="17.59765625" style="9" bestFit="1" customWidth="1"/>
    <col min="1797" max="1797" width="14.73046875" style="9" bestFit="1" customWidth="1"/>
    <col min="1798" max="1798" width="14.3984375" style="9" bestFit="1" customWidth="1"/>
    <col min="1799" max="1799" width="12.1328125" style="9" bestFit="1" customWidth="1"/>
    <col min="1800" max="1800" width="12.3984375" style="9" bestFit="1" customWidth="1"/>
    <col min="1801" max="1802" width="13.86328125" style="9" bestFit="1" customWidth="1"/>
    <col min="1803" max="1803" width="14.86328125" style="9" bestFit="1" customWidth="1"/>
    <col min="1804" max="1804" width="12.1328125" style="9" bestFit="1" customWidth="1"/>
    <col min="1805" max="1805" width="12.3984375" style="9" bestFit="1" customWidth="1"/>
    <col min="1806" max="1807" width="13.86328125" style="9" bestFit="1" customWidth="1"/>
    <col min="1808" max="1808" width="14.86328125" style="9" bestFit="1" customWidth="1"/>
    <col min="1809" max="2047" width="9.06640625" style="9"/>
    <col min="2048" max="2048" width="15.3984375" style="9" bestFit="1" customWidth="1"/>
    <col min="2049" max="2049" width="11.1328125" style="9" bestFit="1" customWidth="1"/>
    <col min="2050" max="2050" width="14.59765625" style="9" bestFit="1" customWidth="1"/>
    <col min="2051" max="2051" width="17.3984375" style="9" bestFit="1" customWidth="1"/>
    <col min="2052" max="2052" width="17.59765625" style="9" bestFit="1" customWidth="1"/>
    <col min="2053" max="2053" width="14.73046875" style="9" bestFit="1" customWidth="1"/>
    <col min="2054" max="2054" width="14.3984375" style="9" bestFit="1" customWidth="1"/>
    <col min="2055" max="2055" width="12.1328125" style="9" bestFit="1" customWidth="1"/>
    <col min="2056" max="2056" width="12.3984375" style="9" bestFit="1" customWidth="1"/>
    <col min="2057" max="2058" width="13.86328125" style="9" bestFit="1" customWidth="1"/>
    <col min="2059" max="2059" width="14.86328125" style="9" bestFit="1" customWidth="1"/>
    <col min="2060" max="2060" width="12.1328125" style="9" bestFit="1" customWidth="1"/>
    <col min="2061" max="2061" width="12.3984375" style="9" bestFit="1" customWidth="1"/>
    <col min="2062" max="2063" width="13.86328125" style="9" bestFit="1" customWidth="1"/>
    <col min="2064" max="2064" width="14.86328125" style="9" bestFit="1" customWidth="1"/>
    <col min="2065" max="2303" width="9.06640625" style="9"/>
    <col min="2304" max="2304" width="15.3984375" style="9" bestFit="1" customWidth="1"/>
    <col min="2305" max="2305" width="11.1328125" style="9" bestFit="1" customWidth="1"/>
    <col min="2306" max="2306" width="14.59765625" style="9" bestFit="1" customWidth="1"/>
    <col min="2307" max="2307" width="17.3984375" style="9" bestFit="1" customWidth="1"/>
    <col min="2308" max="2308" width="17.59765625" style="9" bestFit="1" customWidth="1"/>
    <col min="2309" max="2309" width="14.73046875" style="9" bestFit="1" customWidth="1"/>
    <col min="2310" max="2310" width="14.3984375" style="9" bestFit="1" customWidth="1"/>
    <col min="2311" max="2311" width="12.1328125" style="9" bestFit="1" customWidth="1"/>
    <col min="2312" max="2312" width="12.3984375" style="9" bestFit="1" customWidth="1"/>
    <col min="2313" max="2314" width="13.86328125" style="9" bestFit="1" customWidth="1"/>
    <col min="2315" max="2315" width="14.86328125" style="9" bestFit="1" customWidth="1"/>
    <col min="2316" max="2316" width="12.1328125" style="9" bestFit="1" customWidth="1"/>
    <col min="2317" max="2317" width="12.3984375" style="9" bestFit="1" customWidth="1"/>
    <col min="2318" max="2319" width="13.86328125" style="9" bestFit="1" customWidth="1"/>
    <col min="2320" max="2320" width="14.86328125" style="9" bestFit="1" customWidth="1"/>
    <col min="2321" max="2559" width="9.06640625" style="9"/>
    <col min="2560" max="2560" width="15.3984375" style="9" bestFit="1" customWidth="1"/>
    <col min="2561" max="2561" width="11.1328125" style="9" bestFit="1" customWidth="1"/>
    <col min="2562" max="2562" width="14.59765625" style="9" bestFit="1" customWidth="1"/>
    <col min="2563" max="2563" width="17.3984375" style="9" bestFit="1" customWidth="1"/>
    <col min="2564" max="2564" width="17.59765625" style="9" bestFit="1" customWidth="1"/>
    <col min="2565" max="2565" width="14.73046875" style="9" bestFit="1" customWidth="1"/>
    <col min="2566" max="2566" width="14.3984375" style="9" bestFit="1" customWidth="1"/>
    <col min="2567" max="2567" width="12.1328125" style="9" bestFit="1" customWidth="1"/>
    <col min="2568" max="2568" width="12.3984375" style="9" bestFit="1" customWidth="1"/>
    <col min="2569" max="2570" width="13.86328125" style="9" bestFit="1" customWidth="1"/>
    <col min="2571" max="2571" width="14.86328125" style="9" bestFit="1" customWidth="1"/>
    <col min="2572" max="2572" width="12.1328125" style="9" bestFit="1" customWidth="1"/>
    <col min="2573" max="2573" width="12.3984375" style="9" bestFit="1" customWidth="1"/>
    <col min="2574" max="2575" width="13.86328125" style="9" bestFit="1" customWidth="1"/>
    <col min="2576" max="2576" width="14.86328125" style="9" bestFit="1" customWidth="1"/>
    <col min="2577" max="2815" width="9.06640625" style="9"/>
    <col min="2816" max="2816" width="15.3984375" style="9" bestFit="1" customWidth="1"/>
    <col min="2817" max="2817" width="11.1328125" style="9" bestFit="1" customWidth="1"/>
    <col min="2818" max="2818" width="14.59765625" style="9" bestFit="1" customWidth="1"/>
    <col min="2819" max="2819" width="17.3984375" style="9" bestFit="1" customWidth="1"/>
    <col min="2820" max="2820" width="17.59765625" style="9" bestFit="1" customWidth="1"/>
    <col min="2821" max="2821" width="14.73046875" style="9" bestFit="1" customWidth="1"/>
    <col min="2822" max="2822" width="14.3984375" style="9" bestFit="1" customWidth="1"/>
    <col min="2823" max="2823" width="12.1328125" style="9" bestFit="1" customWidth="1"/>
    <col min="2824" max="2824" width="12.3984375" style="9" bestFit="1" customWidth="1"/>
    <col min="2825" max="2826" width="13.86328125" style="9" bestFit="1" customWidth="1"/>
    <col min="2827" max="2827" width="14.86328125" style="9" bestFit="1" customWidth="1"/>
    <col min="2828" max="2828" width="12.1328125" style="9" bestFit="1" customWidth="1"/>
    <col min="2829" max="2829" width="12.3984375" style="9" bestFit="1" customWidth="1"/>
    <col min="2830" max="2831" width="13.86328125" style="9" bestFit="1" customWidth="1"/>
    <col min="2832" max="2832" width="14.86328125" style="9" bestFit="1" customWidth="1"/>
    <col min="2833" max="3071" width="9.06640625" style="9"/>
    <col min="3072" max="3072" width="15.3984375" style="9" bestFit="1" customWidth="1"/>
    <col min="3073" max="3073" width="11.1328125" style="9" bestFit="1" customWidth="1"/>
    <col min="3074" max="3074" width="14.59765625" style="9" bestFit="1" customWidth="1"/>
    <col min="3075" max="3075" width="17.3984375" style="9" bestFit="1" customWidth="1"/>
    <col min="3076" max="3076" width="17.59765625" style="9" bestFit="1" customWidth="1"/>
    <col min="3077" max="3077" width="14.73046875" style="9" bestFit="1" customWidth="1"/>
    <col min="3078" max="3078" width="14.3984375" style="9" bestFit="1" customWidth="1"/>
    <col min="3079" max="3079" width="12.1328125" style="9" bestFit="1" customWidth="1"/>
    <col min="3080" max="3080" width="12.3984375" style="9" bestFit="1" customWidth="1"/>
    <col min="3081" max="3082" width="13.86328125" style="9" bestFit="1" customWidth="1"/>
    <col min="3083" max="3083" width="14.86328125" style="9" bestFit="1" customWidth="1"/>
    <col min="3084" max="3084" width="12.1328125" style="9" bestFit="1" customWidth="1"/>
    <col min="3085" max="3085" width="12.3984375" style="9" bestFit="1" customWidth="1"/>
    <col min="3086" max="3087" width="13.86328125" style="9" bestFit="1" customWidth="1"/>
    <col min="3088" max="3088" width="14.86328125" style="9" bestFit="1" customWidth="1"/>
    <col min="3089" max="3327" width="9.06640625" style="9"/>
    <col min="3328" max="3328" width="15.3984375" style="9" bestFit="1" customWidth="1"/>
    <col min="3329" max="3329" width="11.1328125" style="9" bestFit="1" customWidth="1"/>
    <col min="3330" max="3330" width="14.59765625" style="9" bestFit="1" customWidth="1"/>
    <col min="3331" max="3331" width="17.3984375" style="9" bestFit="1" customWidth="1"/>
    <col min="3332" max="3332" width="17.59765625" style="9" bestFit="1" customWidth="1"/>
    <col min="3333" max="3333" width="14.73046875" style="9" bestFit="1" customWidth="1"/>
    <col min="3334" max="3334" width="14.3984375" style="9" bestFit="1" customWidth="1"/>
    <col min="3335" max="3335" width="12.1328125" style="9" bestFit="1" customWidth="1"/>
    <col min="3336" max="3336" width="12.3984375" style="9" bestFit="1" customWidth="1"/>
    <col min="3337" max="3338" width="13.86328125" style="9" bestFit="1" customWidth="1"/>
    <col min="3339" max="3339" width="14.86328125" style="9" bestFit="1" customWidth="1"/>
    <col min="3340" max="3340" width="12.1328125" style="9" bestFit="1" customWidth="1"/>
    <col min="3341" max="3341" width="12.3984375" style="9" bestFit="1" customWidth="1"/>
    <col min="3342" max="3343" width="13.86328125" style="9" bestFit="1" customWidth="1"/>
    <col min="3344" max="3344" width="14.86328125" style="9" bestFit="1" customWidth="1"/>
    <col min="3345" max="3583" width="9.06640625" style="9"/>
    <col min="3584" max="3584" width="15.3984375" style="9" bestFit="1" customWidth="1"/>
    <col min="3585" max="3585" width="11.1328125" style="9" bestFit="1" customWidth="1"/>
    <col min="3586" max="3586" width="14.59765625" style="9" bestFit="1" customWidth="1"/>
    <col min="3587" max="3587" width="17.3984375" style="9" bestFit="1" customWidth="1"/>
    <col min="3588" max="3588" width="17.59765625" style="9" bestFit="1" customWidth="1"/>
    <col min="3589" max="3589" width="14.73046875" style="9" bestFit="1" customWidth="1"/>
    <col min="3590" max="3590" width="14.3984375" style="9" bestFit="1" customWidth="1"/>
    <col min="3591" max="3591" width="12.1328125" style="9" bestFit="1" customWidth="1"/>
    <col min="3592" max="3592" width="12.3984375" style="9" bestFit="1" customWidth="1"/>
    <col min="3593" max="3594" width="13.86328125" style="9" bestFit="1" customWidth="1"/>
    <col min="3595" max="3595" width="14.86328125" style="9" bestFit="1" customWidth="1"/>
    <col min="3596" max="3596" width="12.1328125" style="9" bestFit="1" customWidth="1"/>
    <col min="3597" max="3597" width="12.3984375" style="9" bestFit="1" customWidth="1"/>
    <col min="3598" max="3599" width="13.86328125" style="9" bestFit="1" customWidth="1"/>
    <col min="3600" max="3600" width="14.86328125" style="9" bestFit="1" customWidth="1"/>
    <col min="3601" max="3839" width="9.06640625" style="9"/>
    <col min="3840" max="3840" width="15.3984375" style="9" bestFit="1" customWidth="1"/>
    <col min="3841" max="3841" width="11.1328125" style="9" bestFit="1" customWidth="1"/>
    <col min="3842" max="3842" width="14.59765625" style="9" bestFit="1" customWidth="1"/>
    <col min="3843" max="3843" width="17.3984375" style="9" bestFit="1" customWidth="1"/>
    <col min="3844" max="3844" width="17.59765625" style="9" bestFit="1" customWidth="1"/>
    <col min="3845" max="3845" width="14.73046875" style="9" bestFit="1" customWidth="1"/>
    <col min="3846" max="3846" width="14.3984375" style="9" bestFit="1" customWidth="1"/>
    <col min="3847" max="3847" width="12.1328125" style="9" bestFit="1" customWidth="1"/>
    <col min="3848" max="3848" width="12.3984375" style="9" bestFit="1" customWidth="1"/>
    <col min="3849" max="3850" width="13.86328125" style="9" bestFit="1" customWidth="1"/>
    <col min="3851" max="3851" width="14.86328125" style="9" bestFit="1" customWidth="1"/>
    <col min="3852" max="3852" width="12.1328125" style="9" bestFit="1" customWidth="1"/>
    <col min="3853" max="3853" width="12.3984375" style="9" bestFit="1" customWidth="1"/>
    <col min="3854" max="3855" width="13.86328125" style="9" bestFit="1" customWidth="1"/>
    <col min="3856" max="3856" width="14.86328125" style="9" bestFit="1" customWidth="1"/>
    <col min="3857" max="4095" width="9.06640625" style="9"/>
    <col min="4096" max="4096" width="15.3984375" style="9" bestFit="1" customWidth="1"/>
    <col min="4097" max="4097" width="11.1328125" style="9" bestFit="1" customWidth="1"/>
    <col min="4098" max="4098" width="14.59765625" style="9" bestFit="1" customWidth="1"/>
    <col min="4099" max="4099" width="17.3984375" style="9" bestFit="1" customWidth="1"/>
    <col min="4100" max="4100" width="17.59765625" style="9" bestFit="1" customWidth="1"/>
    <col min="4101" max="4101" width="14.73046875" style="9" bestFit="1" customWidth="1"/>
    <col min="4102" max="4102" width="14.3984375" style="9" bestFit="1" customWidth="1"/>
    <col min="4103" max="4103" width="12.1328125" style="9" bestFit="1" customWidth="1"/>
    <col min="4104" max="4104" width="12.3984375" style="9" bestFit="1" customWidth="1"/>
    <col min="4105" max="4106" width="13.86328125" style="9" bestFit="1" customWidth="1"/>
    <col min="4107" max="4107" width="14.86328125" style="9" bestFit="1" customWidth="1"/>
    <col min="4108" max="4108" width="12.1328125" style="9" bestFit="1" customWidth="1"/>
    <col min="4109" max="4109" width="12.3984375" style="9" bestFit="1" customWidth="1"/>
    <col min="4110" max="4111" width="13.86328125" style="9" bestFit="1" customWidth="1"/>
    <col min="4112" max="4112" width="14.86328125" style="9" bestFit="1" customWidth="1"/>
    <col min="4113" max="4351" width="9.06640625" style="9"/>
    <col min="4352" max="4352" width="15.3984375" style="9" bestFit="1" customWidth="1"/>
    <col min="4353" max="4353" width="11.1328125" style="9" bestFit="1" customWidth="1"/>
    <col min="4354" max="4354" width="14.59765625" style="9" bestFit="1" customWidth="1"/>
    <col min="4355" max="4355" width="17.3984375" style="9" bestFit="1" customWidth="1"/>
    <col min="4356" max="4356" width="17.59765625" style="9" bestFit="1" customWidth="1"/>
    <col min="4357" max="4357" width="14.73046875" style="9" bestFit="1" customWidth="1"/>
    <col min="4358" max="4358" width="14.3984375" style="9" bestFit="1" customWidth="1"/>
    <col min="4359" max="4359" width="12.1328125" style="9" bestFit="1" customWidth="1"/>
    <col min="4360" max="4360" width="12.3984375" style="9" bestFit="1" customWidth="1"/>
    <col min="4361" max="4362" width="13.86328125" style="9" bestFit="1" customWidth="1"/>
    <col min="4363" max="4363" width="14.86328125" style="9" bestFit="1" customWidth="1"/>
    <col min="4364" max="4364" width="12.1328125" style="9" bestFit="1" customWidth="1"/>
    <col min="4365" max="4365" width="12.3984375" style="9" bestFit="1" customWidth="1"/>
    <col min="4366" max="4367" width="13.86328125" style="9" bestFit="1" customWidth="1"/>
    <col min="4368" max="4368" width="14.86328125" style="9" bestFit="1" customWidth="1"/>
    <col min="4369" max="4607" width="9.06640625" style="9"/>
    <col min="4608" max="4608" width="15.3984375" style="9" bestFit="1" customWidth="1"/>
    <col min="4609" max="4609" width="11.1328125" style="9" bestFit="1" customWidth="1"/>
    <col min="4610" max="4610" width="14.59765625" style="9" bestFit="1" customWidth="1"/>
    <col min="4611" max="4611" width="17.3984375" style="9" bestFit="1" customWidth="1"/>
    <col min="4612" max="4612" width="17.59765625" style="9" bestFit="1" customWidth="1"/>
    <col min="4613" max="4613" width="14.73046875" style="9" bestFit="1" customWidth="1"/>
    <col min="4614" max="4614" width="14.3984375" style="9" bestFit="1" customWidth="1"/>
    <col min="4615" max="4615" width="12.1328125" style="9" bestFit="1" customWidth="1"/>
    <col min="4616" max="4616" width="12.3984375" style="9" bestFit="1" customWidth="1"/>
    <col min="4617" max="4618" width="13.86328125" style="9" bestFit="1" customWidth="1"/>
    <col min="4619" max="4619" width="14.86328125" style="9" bestFit="1" customWidth="1"/>
    <col min="4620" max="4620" width="12.1328125" style="9" bestFit="1" customWidth="1"/>
    <col min="4621" max="4621" width="12.3984375" style="9" bestFit="1" customWidth="1"/>
    <col min="4622" max="4623" width="13.86328125" style="9" bestFit="1" customWidth="1"/>
    <col min="4624" max="4624" width="14.86328125" style="9" bestFit="1" customWidth="1"/>
    <col min="4625" max="4863" width="9.06640625" style="9"/>
    <col min="4864" max="4864" width="15.3984375" style="9" bestFit="1" customWidth="1"/>
    <col min="4865" max="4865" width="11.1328125" style="9" bestFit="1" customWidth="1"/>
    <col min="4866" max="4866" width="14.59765625" style="9" bestFit="1" customWidth="1"/>
    <col min="4867" max="4867" width="17.3984375" style="9" bestFit="1" customWidth="1"/>
    <col min="4868" max="4868" width="17.59765625" style="9" bestFit="1" customWidth="1"/>
    <col min="4869" max="4869" width="14.73046875" style="9" bestFit="1" customWidth="1"/>
    <col min="4870" max="4870" width="14.3984375" style="9" bestFit="1" customWidth="1"/>
    <col min="4871" max="4871" width="12.1328125" style="9" bestFit="1" customWidth="1"/>
    <col min="4872" max="4872" width="12.3984375" style="9" bestFit="1" customWidth="1"/>
    <col min="4873" max="4874" width="13.86328125" style="9" bestFit="1" customWidth="1"/>
    <col min="4875" max="4875" width="14.86328125" style="9" bestFit="1" customWidth="1"/>
    <col min="4876" max="4876" width="12.1328125" style="9" bestFit="1" customWidth="1"/>
    <col min="4877" max="4877" width="12.3984375" style="9" bestFit="1" customWidth="1"/>
    <col min="4878" max="4879" width="13.86328125" style="9" bestFit="1" customWidth="1"/>
    <col min="4880" max="4880" width="14.86328125" style="9" bestFit="1" customWidth="1"/>
    <col min="4881" max="5119" width="9.06640625" style="9"/>
    <col min="5120" max="5120" width="15.3984375" style="9" bestFit="1" customWidth="1"/>
    <col min="5121" max="5121" width="11.1328125" style="9" bestFit="1" customWidth="1"/>
    <col min="5122" max="5122" width="14.59765625" style="9" bestFit="1" customWidth="1"/>
    <col min="5123" max="5123" width="17.3984375" style="9" bestFit="1" customWidth="1"/>
    <col min="5124" max="5124" width="17.59765625" style="9" bestFit="1" customWidth="1"/>
    <col min="5125" max="5125" width="14.73046875" style="9" bestFit="1" customWidth="1"/>
    <col min="5126" max="5126" width="14.3984375" style="9" bestFit="1" customWidth="1"/>
    <col min="5127" max="5127" width="12.1328125" style="9" bestFit="1" customWidth="1"/>
    <col min="5128" max="5128" width="12.3984375" style="9" bestFit="1" customWidth="1"/>
    <col min="5129" max="5130" width="13.86328125" style="9" bestFit="1" customWidth="1"/>
    <col min="5131" max="5131" width="14.86328125" style="9" bestFit="1" customWidth="1"/>
    <col min="5132" max="5132" width="12.1328125" style="9" bestFit="1" customWidth="1"/>
    <col min="5133" max="5133" width="12.3984375" style="9" bestFit="1" customWidth="1"/>
    <col min="5134" max="5135" width="13.86328125" style="9" bestFit="1" customWidth="1"/>
    <col min="5136" max="5136" width="14.86328125" style="9" bestFit="1" customWidth="1"/>
    <col min="5137" max="5375" width="9.06640625" style="9"/>
    <col min="5376" max="5376" width="15.3984375" style="9" bestFit="1" customWidth="1"/>
    <col min="5377" max="5377" width="11.1328125" style="9" bestFit="1" customWidth="1"/>
    <col min="5378" max="5378" width="14.59765625" style="9" bestFit="1" customWidth="1"/>
    <col min="5379" max="5379" width="17.3984375" style="9" bestFit="1" customWidth="1"/>
    <col min="5380" max="5380" width="17.59765625" style="9" bestFit="1" customWidth="1"/>
    <col min="5381" max="5381" width="14.73046875" style="9" bestFit="1" customWidth="1"/>
    <col min="5382" max="5382" width="14.3984375" style="9" bestFit="1" customWidth="1"/>
    <col min="5383" max="5383" width="12.1328125" style="9" bestFit="1" customWidth="1"/>
    <col min="5384" max="5384" width="12.3984375" style="9" bestFit="1" customWidth="1"/>
    <col min="5385" max="5386" width="13.86328125" style="9" bestFit="1" customWidth="1"/>
    <col min="5387" max="5387" width="14.86328125" style="9" bestFit="1" customWidth="1"/>
    <col min="5388" max="5388" width="12.1328125" style="9" bestFit="1" customWidth="1"/>
    <col min="5389" max="5389" width="12.3984375" style="9" bestFit="1" customWidth="1"/>
    <col min="5390" max="5391" width="13.86328125" style="9" bestFit="1" customWidth="1"/>
    <col min="5392" max="5392" width="14.86328125" style="9" bestFit="1" customWidth="1"/>
    <col min="5393" max="5631" width="9.06640625" style="9"/>
    <col min="5632" max="5632" width="15.3984375" style="9" bestFit="1" customWidth="1"/>
    <col min="5633" max="5633" width="11.1328125" style="9" bestFit="1" customWidth="1"/>
    <col min="5634" max="5634" width="14.59765625" style="9" bestFit="1" customWidth="1"/>
    <col min="5635" max="5635" width="17.3984375" style="9" bestFit="1" customWidth="1"/>
    <col min="5636" max="5636" width="17.59765625" style="9" bestFit="1" customWidth="1"/>
    <col min="5637" max="5637" width="14.73046875" style="9" bestFit="1" customWidth="1"/>
    <col min="5638" max="5638" width="14.3984375" style="9" bestFit="1" customWidth="1"/>
    <col min="5639" max="5639" width="12.1328125" style="9" bestFit="1" customWidth="1"/>
    <col min="5640" max="5640" width="12.3984375" style="9" bestFit="1" customWidth="1"/>
    <col min="5641" max="5642" width="13.86328125" style="9" bestFit="1" customWidth="1"/>
    <col min="5643" max="5643" width="14.86328125" style="9" bestFit="1" customWidth="1"/>
    <col min="5644" max="5644" width="12.1328125" style="9" bestFit="1" customWidth="1"/>
    <col min="5645" max="5645" width="12.3984375" style="9" bestFit="1" customWidth="1"/>
    <col min="5646" max="5647" width="13.86328125" style="9" bestFit="1" customWidth="1"/>
    <col min="5648" max="5648" width="14.86328125" style="9" bestFit="1" customWidth="1"/>
    <col min="5649" max="5887" width="9.06640625" style="9"/>
    <col min="5888" max="5888" width="15.3984375" style="9" bestFit="1" customWidth="1"/>
    <col min="5889" max="5889" width="11.1328125" style="9" bestFit="1" customWidth="1"/>
    <col min="5890" max="5890" width="14.59765625" style="9" bestFit="1" customWidth="1"/>
    <col min="5891" max="5891" width="17.3984375" style="9" bestFit="1" customWidth="1"/>
    <col min="5892" max="5892" width="17.59765625" style="9" bestFit="1" customWidth="1"/>
    <col min="5893" max="5893" width="14.73046875" style="9" bestFit="1" customWidth="1"/>
    <col min="5894" max="5894" width="14.3984375" style="9" bestFit="1" customWidth="1"/>
    <col min="5895" max="5895" width="12.1328125" style="9" bestFit="1" customWidth="1"/>
    <col min="5896" max="5896" width="12.3984375" style="9" bestFit="1" customWidth="1"/>
    <col min="5897" max="5898" width="13.86328125" style="9" bestFit="1" customWidth="1"/>
    <col min="5899" max="5899" width="14.86328125" style="9" bestFit="1" customWidth="1"/>
    <col min="5900" max="5900" width="12.1328125" style="9" bestFit="1" customWidth="1"/>
    <col min="5901" max="5901" width="12.3984375" style="9" bestFit="1" customWidth="1"/>
    <col min="5902" max="5903" width="13.86328125" style="9" bestFit="1" customWidth="1"/>
    <col min="5904" max="5904" width="14.86328125" style="9" bestFit="1" customWidth="1"/>
    <col min="5905" max="6143" width="9.06640625" style="9"/>
    <col min="6144" max="6144" width="15.3984375" style="9" bestFit="1" customWidth="1"/>
    <col min="6145" max="6145" width="11.1328125" style="9" bestFit="1" customWidth="1"/>
    <col min="6146" max="6146" width="14.59765625" style="9" bestFit="1" customWidth="1"/>
    <col min="6147" max="6147" width="17.3984375" style="9" bestFit="1" customWidth="1"/>
    <col min="6148" max="6148" width="17.59765625" style="9" bestFit="1" customWidth="1"/>
    <col min="6149" max="6149" width="14.73046875" style="9" bestFit="1" customWidth="1"/>
    <col min="6150" max="6150" width="14.3984375" style="9" bestFit="1" customWidth="1"/>
    <col min="6151" max="6151" width="12.1328125" style="9" bestFit="1" customWidth="1"/>
    <col min="6152" max="6152" width="12.3984375" style="9" bestFit="1" customWidth="1"/>
    <col min="6153" max="6154" width="13.86328125" style="9" bestFit="1" customWidth="1"/>
    <col min="6155" max="6155" width="14.86328125" style="9" bestFit="1" customWidth="1"/>
    <col min="6156" max="6156" width="12.1328125" style="9" bestFit="1" customWidth="1"/>
    <col min="6157" max="6157" width="12.3984375" style="9" bestFit="1" customWidth="1"/>
    <col min="6158" max="6159" width="13.86328125" style="9" bestFit="1" customWidth="1"/>
    <col min="6160" max="6160" width="14.86328125" style="9" bestFit="1" customWidth="1"/>
    <col min="6161" max="6399" width="9.06640625" style="9"/>
    <col min="6400" max="6400" width="15.3984375" style="9" bestFit="1" customWidth="1"/>
    <col min="6401" max="6401" width="11.1328125" style="9" bestFit="1" customWidth="1"/>
    <col min="6402" max="6402" width="14.59765625" style="9" bestFit="1" customWidth="1"/>
    <col min="6403" max="6403" width="17.3984375" style="9" bestFit="1" customWidth="1"/>
    <col min="6404" max="6404" width="17.59765625" style="9" bestFit="1" customWidth="1"/>
    <col min="6405" max="6405" width="14.73046875" style="9" bestFit="1" customWidth="1"/>
    <col min="6406" max="6406" width="14.3984375" style="9" bestFit="1" customWidth="1"/>
    <col min="6407" max="6407" width="12.1328125" style="9" bestFit="1" customWidth="1"/>
    <col min="6408" max="6408" width="12.3984375" style="9" bestFit="1" customWidth="1"/>
    <col min="6409" max="6410" width="13.86328125" style="9" bestFit="1" customWidth="1"/>
    <col min="6411" max="6411" width="14.86328125" style="9" bestFit="1" customWidth="1"/>
    <col min="6412" max="6412" width="12.1328125" style="9" bestFit="1" customWidth="1"/>
    <col min="6413" max="6413" width="12.3984375" style="9" bestFit="1" customWidth="1"/>
    <col min="6414" max="6415" width="13.86328125" style="9" bestFit="1" customWidth="1"/>
    <col min="6416" max="6416" width="14.86328125" style="9" bestFit="1" customWidth="1"/>
    <col min="6417" max="6655" width="9.06640625" style="9"/>
    <col min="6656" max="6656" width="15.3984375" style="9" bestFit="1" customWidth="1"/>
    <col min="6657" max="6657" width="11.1328125" style="9" bestFit="1" customWidth="1"/>
    <col min="6658" max="6658" width="14.59765625" style="9" bestFit="1" customWidth="1"/>
    <col min="6659" max="6659" width="17.3984375" style="9" bestFit="1" customWidth="1"/>
    <col min="6660" max="6660" width="17.59765625" style="9" bestFit="1" customWidth="1"/>
    <col min="6661" max="6661" width="14.73046875" style="9" bestFit="1" customWidth="1"/>
    <col min="6662" max="6662" width="14.3984375" style="9" bestFit="1" customWidth="1"/>
    <col min="6663" max="6663" width="12.1328125" style="9" bestFit="1" customWidth="1"/>
    <col min="6664" max="6664" width="12.3984375" style="9" bestFit="1" customWidth="1"/>
    <col min="6665" max="6666" width="13.86328125" style="9" bestFit="1" customWidth="1"/>
    <col min="6667" max="6667" width="14.86328125" style="9" bestFit="1" customWidth="1"/>
    <col min="6668" max="6668" width="12.1328125" style="9" bestFit="1" customWidth="1"/>
    <col min="6669" max="6669" width="12.3984375" style="9" bestFit="1" customWidth="1"/>
    <col min="6670" max="6671" width="13.86328125" style="9" bestFit="1" customWidth="1"/>
    <col min="6672" max="6672" width="14.86328125" style="9" bestFit="1" customWidth="1"/>
    <col min="6673" max="6911" width="9.06640625" style="9"/>
    <col min="6912" max="6912" width="15.3984375" style="9" bestFit="1" customWidth="1"/>
    <col min="6913" max="6913" width="11.1328125" style="9" bestFit="1" customWidth="1"/>
    <col min="6914" max="6914" width="14.59765625" style="9" bestFit="1" customWidth="1"/>
    <col min="6915" max="6915" width="17.3984375" style="9" bestFit="1" customWidth="1"/>
    <col min="6916" max="6916" width="17.59765625" style="9" bestFit="1" customWidth="1"/>
    <col min="6917" max="6917" width="14.73046875" style="9" bestFit="1" customWidth="1"/>
    <col min="6918" max="6918" width="14.3984375" style="9" bestFit="1" customWidth="1"/>
    <col min="6919" max="6919" width="12.1328125" style="9" bestFit="1" customWidth="1"/>
    <col min="6920" max="6920" width="12.3984375" style="9" bestFit="1" customWidth="1"/>
    <col min="6921" max="6922" width="13.86328125" style="9" bestFit="1" customWidth="1"/>
    <col min="6923" max="6923" width="14.86328125" style="9" bestFit="1" customWidth="1"/>
    <col min="6924" max="6924" width="12.1328125" style="9" bestFit="1" customWidth="1"/>
    <col min="6925" max="6925" width="12.3984375" style="9" bestFit="1" customWidth="1"/>
    <col min="6926" max="6927" width="13.86328125" style="9" bestFit="1" customWidth="1"/>
    <col min="6928" max="6928" width="14.86328125" style="9" bestFit="1" customWidth="1"/>
    <col min="6929" max="7167" width="9.06640625" style="9"/>
    <col min="7168" max="7168" width="15.3984375" style="9" bestFit="1" customWidth="1"/>
    <col min="7169" max="7169" width="11.1328125" style="9" bestFit="1" customWidth="1"/>
    <col min="7170" max="7170" width="14.59765625" style="9" bestFit="1" customWidth="1"/>
    <col min="7171" max="7171" width="17.3984375" style="9" bestFit="1" customWidth="1"/>
    <col min="7172" max="7172" width="17.59765625" style="9" bestFit="1" customWidth="1"/>
    <col min="7173" max="7173" width="14.73046875" style="9" bestFit="1" customWidth="1"/>
    <col min="7174" max="7174" width="14.3984375" style="9" bestFit="1" customWidth="1"/>
    <col min="7175" max="7175" width="12.1328125" style="9" bestFit="1" customWidth="1"/>
    <col min="7176" max="7176" width="12.3984375" style="9" bestFit="1" customWidth="1"/>
    <col min="7177" max="7178" width="13.86328125" style="9" bestFit="1" customWidth="1"/>
    <col min="7179" max="7179" width="14.86328125" style="9" bestFit="1" customWidth="1"/>
    <col min="7180" max="7180" width="12.1328125" style="9" bestFit="1" customWidth="1"/>
    <col min="7181" max="7181" width="12.3984375" style="9" bestFit="1" customWidth="1"/>
    <col min="7182" max="7183" width="13.86328125" style="9" bestFit="1" customWidth="1"/>
    <col min="7184" max="7184" width="14.86328125" style="9" bestFit="1" customWidth="1"/>
    <col min="7185" max="7423" width="9.06640625" style="9"/>
    <col min="7424" max="7424" width="15.3984375" style="9" bestFit="1" customWidth="1"/>
    <col min="7425" max="7425" width="11.1328125" style="9" bestFit="1" customWidth="1"/>
    <col min="7426" max="7426" width="14.59765625" style="9" bestFit="1" customWidth="1"/>
    <col min="7427" max="7427" width="17.3984375" style="9" bestFit="1" customWidth="1"/>
    <col min="7428" max="7428" width="17.59765625" style="9" bestFit="1" customWidth="1"/>
    <col min="7429" max="7429" width="14.73046875" style="9" bestFit="1" customWidth="1"/>
    <col min="7430" max="7430" width="14.3984375" style="9" bestFit="1" customWidth="1"/>
    <col min="7431" max="7431" width="12.1328125" style="9" bestFit="1" customWidth="1"/>
    <col min="7432" max="7432" width="12.3984375" style="9" bestFit="1" customWidth="1"/>
    <col min="7433" max="7434" width="13.86328125" style="9" bestFit="1" customWidth="1"/>
    <col min="7435" max="7435" width="14.86328125" style="9" bestFit="1" customWidth="1"/>
    <col min="7436" max="7436" width="12.1328125" style="9" bestFit="1" customWidth="1"/>
    <col min="7437" max="7437" width="12.3984375" style="9" bestFit="1" customWidth="1"/>
    <col min="7438" max="7439" width="13.86328125" style="9" bestFit="1" customWidth="1"/>
    <col min="7440" max="7440" width="14.86328125" style="9" bestFit="1" customWidth="1"/>
    <col min="7441" max="7679" width="9.06640625" style="9"/>
    <col min="7680" max="7680" width="15.3984375" style="9" bestFit="1" customWidth="1"/>
    <col min="7681" max="7681" width="11.1328125" style="9" bestFit="1" customWidth="1"/>
    <col min="7682" max="7682" width="14.59765625" style="9" bestFit="1" customWidth="1"/>
    <col min="7683" max="7683" width="17.3984375" style="9" bestFit="1" customWidth="1"/>
    <col min="7684" max="7684" width="17.59765625" style="9" bestFit="1" customWidth="1"/>
    <col min="7685" max="7685" width="14.73046875" style="9" bestFit="1" customWidth="1"/>
    <col min="7686" max="7686" width="14.3984375" style="9" bestFit="1" customWidth="1"/>
    <col min="7687" max="7687" width="12.1328125" style="9" bestFit="1" customWidth="1"/>
    <col min="7688" max="7688" width="12.3984375" style="9" bestFit="1" customWidth="1"/>
    <col min="7689" max="7690" width="13.86328125" style="9" bestFit="1" customWidth="1"/>
    <col min="7691" max="7691" width="14.86328125" style="9" bestFit="1" customWidth="1"/>
    <col min="7692" max="7692" width="12.1328125" style="9" bestFit="1" customWidth="1"/>
    <col min="7693" max="7693" width="12.3984375" style="9" bestFit="1" customWidth="1"/>
    <col min="7694" max="7695" width="13.86328125" style="9" bestFit="1" customWidth="1"/>
    <col min="7696" max="7696" width="14.86328125" style="9" bestFit="1" customWidth="1"/>
    <col min="7697" max="7935" width="9.06640625" style="9"/>
    <col min="7936" max="7936" width="15.3984375" style="9" bestFit="1" customWidth="1"/>
    <col min="7937" max="7937" width="11.1328125" style="9" bestFit="1" customWidth="1"/>
    <col min="7938" max="7938" width="14.59765625" style="9" bestFit="1" customWidth="1"/>
    <col min="7939" max="7939" width="17.3984375" style="9" bestFit="1" customWidth="1"/>
    <col min="7940" max="7940" width="17.59765625" style="9" bestFit="1" customWidth="1"/>
    <col min="7941" max="7941" width="14.73046875" style="9" bestFit="1" customWidth="1"/>
    <col min="7942" max="7942" width="14.3984375" style="9" bestFit="1" customWidth="1"/>
    <col min="7943" max="7943" width="12.1328125" style="9" bestFit="1" customWidth="1"/>
    <col min="7944" max="7944" width="12.3984375" style="9" bestFit="1" customWidth="1"/>
    <col min="7945" max="7946" width="13.86328125" style="9" bestFit="1" customWidth="1"/>
    <col min="7947" max="7947" width="14.86328125" style="9" bestFit="1" customWidth="1"/>
    <col min="7948" max="7948" width="12.1328125" style="9" bestFit="1" customWidth="1"/>
    <col min="7949" max="7949" width="12.3984375" style="9" bestFit="1" customWidth="1"/>
    <col min="7950" max="7951" width="13.86328125" style="9" bestFit="1" customWidth="1"/>
    <col min="7952" max="7952" width="14.86328125" style="9" bestFit="1" customWidth="1"/>
    <col min="7953" max="8191" width="9.06640625" style="9"/>
    <col min="8192" max="8192" width="15.3984375" style="9" bestFit="1" customWidth="1"/>
    <col min="8193" max="8193" width="11.1328125" style="9" bestFit="1" customWidth="1"/>
    <col min="8194" max="8194" width="14.59765625" style="9" bestFit="1" customWidth="1"/>
    <col min="8195" max="8195" width="17.3984375" style="9" bestFit="1" customWidth="1"/>
    <col min="8196" max="8196" width="17.59765625" style="9" bestFit="1" customWidth="1"/>
    <col min="8197" max="8197" width="14.73046875" style="9" bestFit="1" customWidth="1"/>
    <col min="8198" max="8198" width="14.3984375" style="9" bestFit="1" customWidth="1"/>
    <col min="8199" max="8199" width="12.1328125" style="9" bestFit="1" customWidth="1"/>
    <col min="8200" max="8200" width="12.3984375" style="9" bestFit="1" customWidth="1"/>
    <col min="8201" max="8202" width="13.86328125" style="9" bestFit="1" customWidth="1"/>
    <col min="8203" max="8203" width="14.86328125" style="9" bestFit="1" customWidth="1"/>
    <col min="8204" max="8204" width="12.1328125" style="9" bestFit="1" customWidth="1"/>
    <col min="8205" max="8205" width="12.3984375" style="9" bestFit="1" customWidth="1"/>
    <col min="8206" max="8207" width="13.86328125" style="9" bestFit="1" customWidth="1"/>
    <col min="8208" max="8208" width="14.86328125" style="9" bestFit="1" customWidth="1"/>
    <col min="8209" max="8447" width="9.06640625" style="9"/>
    <col min="8448" max="8448" width="15.3984375" style="9" bestFit="1" customWidth="1"/>
    <col min="8449" max="8449" width="11.1328125" style="9" bestFit="1" customWidth="1"/>
    <col min="8450" max="8450" width="14.59765625" style="9" bestFit="1" customWidth="1"/>
    <col min="8451" max="8451" width="17.3984375" style="9" bestFit="1" customWidth="1"/>
    <col min="8452" max="8452" width="17.59765625" style="9" bestFit="1" customWidth="1"/>
    <col min="8453" max="8453" width="14.73046875" style="9" bestFit="1" customWidth="1"/>
    <col min="8454" max="8454" width="14.3984375" style="9" bestFit="1" customWidth="1"/>
    <col min="8455" max="8455" width="12.1328125" style="9" bestFit="1" customWidth="1"/>
    <col min="8456" max="8456" width="12.3984375" style="9" bestFit="1" customWidth="1"/>
    <col min="8457" max="8458" width="13.86328125" style="9" bestFit="1" customWidth="1"/>
    <col min="8459" max="8459" width="14.86328125" style="9" bestFit="1" customWidth="1"/>
    <col min="8460" max="8460" width="12.1328125" style="9" bestFit="1" customWidth="1"/>
    <col min="8461" max="8461" width="12.3984375" style="9" bestFit="1" customWidth="1"/>
    <col min="8462" max="8463" width="13.86328125" style="9" bestFit="1" customWidth="1"/>
    <col min="8464" max="8464" width="14.86328125" style="9" bestFit="1" customWidth="1"/>
    <col min="8465" max="8703" width="9.06640625" style="9"/>
    <col min="8704" max="8704" width="15.3984375" style="9" bestFit="1" customWidth="1"/>
    <col min="8705" max="8705" width="11.1328125" style="9" bestFit="1" customWidth="1"/>
    <col min="8706" max="8706" width="14.59765625" style="9" bestFit="1" customWidth="1"/>
    <col min="8707" max="8707" width="17.3984375" style="9" bestFit="1" customWidth="1"/>
    <col min="8708" max="8708" width="17.59765625" style="9" bestFit="1" customWidth="1"/>
    <col min="8709" max="8709" width="14.73046875" style="9" bestFit="1" customWidth="1"/>
    <col min="8710" max="8710" width="14.3984375" style="9" bestFit="1" customWidth="1"/>
    <col min="8711" max="8711" width="12.1328125" style="9" bestFit="1" customWidth="1"/>
    <col min="8712" max="8712" width="12.3984375" style="9" bestFit="1" customWidth="1"/>
    <col min="8713" max="8714" width="13.86328125" style="9" bestFit="1" customWidth="1"/>
    <col min="8715" max="8715" width="14.86328125" style="9" bestFit="1" customWidth="1"/>
    <col min="8716" max="8716" width="12.1328125" style="9" bestFit="1" customWidth="1"/>
    <col min="8717" max="8717" width="12.3984375" style="9" bestFit="1" customWidth="1"/>
    <col min="8718" max="8719" width="13.86328125" style="9" bestFit="1" customWidth="1"/>
    <col min="8720" max="8720" width="14.86328125" style="9" bestFit="1" customWidth="1"/>
    <col min="8721" max="8959" width="9.06640625" style="9"/>
    <col min="8960" max="8960" width="15.3984375" style="9" bestFit="1" customWidth="1"/>
    <col min="8961" max="8961" width="11.1328125" style="9" bestFit="1" customWidth="1"/>
    <col min="8962" max="8962" width="14.59765625" style="9" bestFit="1" customWidth="1"/>
    <col min="8963" max="8963" width="17.3984375" style="9" bestFit="1" customWidth="1"/>
    <col min="8964" max="8964" width="17.59765625" style="9" bestFit="1" customWidth="1"/>
    <col min="8965" max="8965" width="14.73046875" style="9" bestFit="1" customWidth="1"/>
    <col min="8966" max="8966" width="14.3984375" style="9" bestFit="1" customWidth="1"/>
    <col min="8967" max="8967" width="12.1328125" style="9" bestFit="1" customWidth="1"/>
    <col min="8968" max="8968" width="12.3984375" style="9" bestFit="1" customWidth="1"/>
    <col min="8969" max="8970" width="13.86328125" style="9" bestFit="1" customWidth="1"/>
    <col min="8971" max="8971" width="14.86328125" style="9" bestFit="1" customWidth="1"/>
    <col min="8972" max="8972" width="12.1328125" style="9" bestFit="1" customWidth="1"/>
    <col min="8973" max="8973" width="12.3984375" style="9" bestFit="1" customWidth="1"/>
    <col min="8974" max="8975" width="13.86328125" style="9" bestFit="1" customWidth="1"/>
    <col min="8976" max="8976" width="14.86328125" style="9" bestFit="1" customWidth="1"/>
    <col min="8977" max="9215" width="9.06640625" style="9"/>
    <col min="9216" max="9216" width="15.3984375" style="9" bestFit="1" customWidth="1"/>
    <col min="9217" max="9217" width="11.1328125" style="9" bestFit="1" customWidth="1"/>
    <col min="9218" max="9218" width="14.59765625" style="9" bestFit="1" customWidth="1"/>
    <col min="9219" max="9219" width="17.3984375" style="9" bestFit="1" customWidth="1"/>
    <col min="9220" max="9220" width="17.59765625" style="9" bestFit="1" customWidth="1"/>
    <col min="9221" max="9221" width="14.73046875" style="9" bestFit="1" customWidth="1"/>
    <col min="9222" max="9222" width="14.3984375" style="9" bestFit="1" customWidth="1"/>
    <col min="9223" max="9223" width="12.1328125" style="9" bestFit="1" customWidth="1"/>
    <col min="9224" max="9224" width="12.3984375" style="9" bestFit="1" customWidth="1"/>
    <col min="9225" max="9226" width="13.86328125" style="9" bestFit="1" customWidth="1"/>
    <col min="9227" max="9227" width="14.86328125" style="9" bestFit="1" customWidth="1"/>
    <col min="9228" max="9228" width="12.1328125" style="9" bestFit="1" customWidth="1"/>
    <col min="9229" max="9229" width="12.3984375" style="9" bestFit="1" customWidth="1"/>
    <col min="9230" max="9231" width="13.86328125" style="9" bestFit="1" customWidth="1"/>
    <col min="9232" max="9232" width="14.86328125" style="9" bestFit="1" customWidth="1"/>
    <col min="9233" max="9471" width="9.06640625" style="9"/>
    <col min="9472" max="9472" width="15.3984375" style="9" bestFit="1" customWidth="1"/>
    <col min="9473" max="9473" width="11.1328125" style="9" bestFit="1" customWidth="1"/>
    <col min="9474" max="9474" width="14.59765625" style="9" bestFit="1" customWidth="1"/>
    <col min="9475" max="9475" width="17.3984375" style="9" bestFit="1" customWidth="1"/>
    <col min="9476" max="9476" width="17.59765625" style="9" bestFit="1" customWidth="1"/>
    <col min="9477" max="9477" width="14.73046875" style="9" bestFit="1" customWidth="1"/>
    <col min="9478" max="9478" width="14.3984375" style="9" bestFit="1" customWidth="1"/>
    <col min="9479" max="9479" width="12.1328125" style="9" bestFit="1" customWidth="1"/>
    <col min="9480" max="9480" width="12.3984375" style="9" bestFit="1" customWidth="1"/>
    <col min="9481" max="9482" width="13.86328125" style="9" bestFit="1" customWidth="1"/>
    <col min="9483" max="9483" width="14.86328125" style="9" bestFit="1" customWidth="1"/>
    <col min="9484" max="9484" width="12.1328125" style="9" bestFit="1" customWidth="1"/>
    <col min="9485" max="9485" width="12.3984375" style="9" bestFit="1" customWidth="1"/>
    <col min="9486" max="9487" width="13.86328125" style="9" bestFit="1" customWidth="1"/>
    <col min="9488" max="9488" width="14.86328125" style="9" bestFit="1" customWidth="1"/>
    <col min="9489" max="9727" width="9.06640625" style="9"/>
    <col min="9728" max="9728" width="15.3984375" style="9" bestFit="1" customWidth="1"/>
    <col min="9729" max="9729" width="11.1328125" style="9" bestFit="1" customWidth="1"/>
    <col min="9730" max="9730" width="14.59765625" style="9" bestFit="1" customWidth="1"/>
    <col min="9731" max="9731" width="17.3984375" style="9" bestFit="1" customWidth="1"/>
    <col min="9732" max="9732" width="17.59765625" style="9" bestFit="1" customWidth="1"/>
    <col min="9733" max="9733" width="14.73046875" style="9" bestFit="1" customWidth="1"/>
    <col min="9734" max="9734" width="14.3984375" style="9" bestFit="1" customWidth="1"/>
    <col min="9735" max="9735" width="12.1328125" style="9" bestFit="1" customWidth="1"/>
    <col min="9736" max="9736" width="12.3984375" style="9" bestFit="1" customWidth="1"/>
    <col min="9737" max="9738" width="13.86328125" style="9" bestFit="1" customWidth="1"/>
    <col min="9739" max="9739" width="14.86328125" style="9" bestFit="1" customWidth="1"/>
    <col min="9740" max="9740" width="12.1328125" style="9" bestFit="1" customWidth="1"/>
    <col min="9741" max="9741" width="12.3984375" style="9" bestFit="1" customWidth="1"/>
    <col min="9742" max="9743" width="13.86328125" style="9" bestFit="1" customWidth="1"/>
    <col min="9744" max="9744" width="14.86328125" style="9" bestFit="1" customWidth="1"/>
    <col min="9745" max="9983" width="9.06640625" style="9"/>
    <col min="9984" max="9984" width="15.3984375" style="9" bestFit="1" customWidth="1"/>
    <col min="9985" max="9985" width="11.1328125" style="9" bestFit="1" customWidth="1"/>
    <col min="9986" max="9986" width="14.59765625" style="9" bestFit="1" customWidth="1"/>
    <col min="9987" max="9987" width="17.3984375" style="9" bestFit="1" customWidth="1"/>
    <col min="9988" max="9988" width="17.59765625" style="9" bestFit="1" customWidth="1"/>
    <col min="9989" max="9989" width="14.73046875" style="9" bestFit="1" customWidth="1"/>
    <col min="9990" max="9990" width="14.3984375" style="9" bestFit="1" customWidth="1"/>
    <col min="9991" max="9991" width="12.1328125" style="9" bestFit="1" customWidth="1"/>
    <col min="9992" max="9992" width="12.3984375" style="9" bestFit="1" customWidth="1"/>
    <col min="9993" max="9994" width="13.86328125" style="9" bestFit="1" customWidth="1"/>
    <col min="9995" max="9995" width="14.86328125" style="9" bestFit="1" customWidth="1"/>
    <col min="9996" max="9996" width="12.1328125" style="9" bestFit="1" customWidth="1"/>
    <col min="9997" max="9997" width="12.3984375" style="9" bestFit="1" customWidth="1"/>
    <col min="9998" max="9999" width="13.86328125" style="9" bestFit="1" customWidth="1"/>
    <col min="10000" max="10000" width="14.86328125" style="9" bestFit="1" customWidth="1"/>
    <col min="10001" max="10239" width="9.06640625" style="9"/>
    <col min="10240" max="10240" width="15.3984375" style="9" bestFit="1" customWidth="1"/>
    <col min="10241" max="10241" width="11.1328125" style="9" bestFit="1" customWidth="1"/>
    <col min="10242" max="10242" width="14.59765625" style="9" bestFit="1" customWidth="1"/>
    <col min="10243" max="10243" width="17.3984375" style="9" bestFit="1" customWidth="1"/>
    <col min="10244" max="10244" width="17.59765625" style="9" bestFit="1" customWidth="1"/>
    <col min="10245" max="10245" width="14.73046875" style="9" bestFit="1" customWidth="1"/>
    <col min="10246" max="10246" width="14.3984375" style="9" bestFit="1" customWidth="1"/>
    <col min="10247" max="10247" width="12.1328125" style="9" bestFit="1" customWidth="1"/>
    <col min="10248" max="10248" width="12.3984375" style="9" bestFit="1" customWidth="1"/>
    <col min="10249" max="10250" width="13.86328125" style="9" bestFit="1" customWidth="1"/>
    <col min="10251" max="10251" width="14.86328125" style="9" bestFit="1" customWidth="1"/>
    <col min="10252" max="10252" width="12.1328125" style="9" bestFit="1" customWidth="1"/>
    <col min="10253" max="10253" width="12.3984375" style="9" bestFit="1" customWidth="1"/>
    <col min="10254" max="10255" width="13.86328125" style="9" bestFit="1" customWidth="1"/>
    <col min="10256" max="10256" width="14.86328125" style="9" bestFit="1" customWidth="1"/>
    <col min="10257" max="10495" width="9.06640625" style="9"/>
    <col min="10496" max="10496" width="15.3984375" style="9" bestFit="1" customWidth="1"/>
    <col min="10497" max="10497" width="11.1328125" style="9" bestFit="1" customWidth="1"/>
    <col min="10498" max="10498" width="14.59765625" style="9" bestFit="1" customWidth="1"/>
    <col min="10499" max="10499" width="17.3984375" style="9" bestFit="1" customWidth="1"/>
    <col min="10500" max="10500" width="17.59765625" style="9" bestFit="1" customWidth="1"/>
    <col min="10501" max="10501" width="14.73046875" style="9" bestFit="1" customWidth="1"/>
    <col min="10502" max="10502" width="14.3984375" style="9" bestFit="1" customWidth="1"/>
    <col min="10503" max="10503" width="12.1328125" style="9" bestFit="1" customWidth="1"/>
    <col min="10504" max="10504" width="12.3984375" style="9" bestFit="1" customWidth="1"/>
    <col min="10505" max="10506" width="13.86328125" style="9" bestFit="1" customWidth="1"/>
    <col min="10507" max="10507" width="14.86328125" style="9" bestFit="1" customWidth="1"/>
    <col min="10508" max="10508" width="12.1328125" style="9" bestFit="1" customWidth="1"/>
    <col min="10509" max="10509" width="12.3984375" style="9" bestFit="1" customWidth="1"/>
    <col min="10510" max="10511" width="13.86328125" style="9" bestFit="1" customWidth="1"/>
    <col min="10512" max="10512" width="14.86328125" style="9" bestFit="1" customWidth="1"/>
    <col min="10513" max="10751" width="9.06640625" style="9"/>
    <col min="10752" max="10752" width="15.3984375" style="9" bestFit="1" customWidth="1"/>
    <col min="10753" max="10753" width="11.1328125" style="9" bestFit="1" customWidth="1"/>
    <col min="10754" max="10754" width="14.59765625" style="9" bestFit="1" customWidth="1"/>
    <col min="10755" max="10755" width="17.3984375" style="9" bestFit="1" customWidth="1"/>
    <col min="10756" max="10756" width="17.59765625" style="9" bestFit="1" customWidth="1"/>
    <col min="10757" max="10757" width="14.73046875" style="9" bestFit="1" customWidth="1"/>
    <col min="10758" max="10758" width="14.3984375" style="9" bestFit="1" customWidth="1"/>
    <col min="10759" max="10759" width="12.1328125" style="9" bestFit="1" customWidth="1"/>
    <col min="10760" max="10760" width="12.3984375" style="9" bestFit="1" customWidth="1"/>
    <col min="10761" max="10762" width="13.86328125" style="9" bestFit="1" customWidth="1"/>
    <col min="10763" max="10763" width="14.86328125" style="9" bestFit="1" customWidth="1"/>
    <col min="10764" max="10764" width="12.1328125" style="9" bestFit="1" customWidth="1"/>
    <col min="10765" max="10765" width="12.3984375" style="9" bestFit="1" customWidth="1"/>
    <col min="10766" max="10767" width="13.86328125" style="9" bestFit="1" customWidth="1"/>
    <col min="10768" max="10768" width="14.86328125" style="9" bestFit="1" customWidth="1"/>
    <col min="10769" max="11007" width="9.06640625" style="9"/>
    <col min="11008" max="11008" width="15.3984375" style="9" bestFit="1" customWidth="1"/>
    <col min="11009" max="11009" width="11.1328125" style="9" bestFit="1" customWidth="1"/>
    <col min="11010" max="11010" width="14.59765625" style="9" bestFit="1" customWidth="1"/>
    <col min="11011" max="11011" width="17.3984375" style="9" bestFit="1" customWidth="1"/>
    <col min="11012" max="11012" width="17.59765625" style="9" bestFit="1" customWidth="1"/>
    <col min="11013" max="11013" width="14.73046875" style="9" bestFit="1" customWidth="1"/>
    <col min="11014" max="11014" width="14.3984375" style="9" bestFit="1" customWidth="1"/>
    <col min="11015" max="11015" width="12.1328125" style="9" bestFit="1" customWidth="1"/>
    <col min="11016" max="11016" width="12.3984375" style="9" bestFit="1" customWidth="1"/>
    <col min="11017" max="11018" width="13.86328125" style="9" bestFit="1" customWidth="1"/>
    <col min="11019" max="11019" width="14.86328125" style="9" bestFit="1" customWidth="1"/>
    <col min="11020" max="11020" width="12.1328125" style="9" bestFit="1" customWidth="1"/>
    <col min="11021" max="11021" width="12.3984375" style="9" bestFit="1" customWidth="1"/>
    <col min="11022" max="11023" width="13.86328125" style="9" bestFit="1" customWidth="1"/>
    <col min="11024" max="11024" width="14.86328125" style="9" bestFit="1" customWidth="1"/>
    <col min="11025" max="11263" width="9.06640625" style="9"/>
    <col min="11264" max="11264" width="15.3984375" style="9" bestFit="1" customWidth="1"/>
    <col min="11265" max="11265" width="11.1328125" style="9" bestFit="1" customWidth="1"/>
    <col min="11266" max="11266" width="14.59765625" style="9" bestFit="1" customWidth="1"/>
    <col min="11267" max="11267" width="17.3984375" style="9" bestFit="1" customWidth="1"/>
    <col min="11268" max="11268" width="17.59765625" style="9" bestFit="1" customWidth="1"/>
    <col min="11269" max="11269" width="14.73046875" style="9" bestFit="1" customWidth="1"/>
    <col min="11270" max="11270" width="14.3984375" style="9" bestFit="1" customWidth="1"/>
    <col min="11271" max="11271" width="12.1328125" style="9" bestFit="1" customWidth="1"/>
    <col min="11272" max="11272" width="12.3984375" style="9" bestFit="1" customWidth="1"/>
    <col min="11273" max="11274" width="13.86328125" style="9" bestFit="1" customWidth="1"/>
    <col min="11275" max="11275" width="14.86328125" style="9" bestFit="1" customWidth="1"/>
    <col min="11276" max="11276" width="12.1328125" style="9" bestFit="1" customWidth="1"/>
    <col min="11277" max="11277" width="12.3984375" style="9" bestFit="1" customWidth="1"/>
    <col min="11278" max="11279" width="13.86328125" style="9" bestFit="1" customWidth="1"/>
    <col min="11280" max="11280" width="14.86328125" style="9" bestFit="1" customWidth="1"/>
    <col min="11281" max="11519" width="9.06640625" style="9"/>
    <col min="11520" max="11520" width="15.3984375" style="9" bestFit="1" customWidth="1"/>
    <col min="11521" max="11521" width="11.1328125" style="9" bestFit="1" customWidth="1"/>
    <col min="11522" max="11522" width="14.59765625" style="9" bestFit="1" customWidth="1"/>
    <col min="11523" max="11523" width="17.3984375" style="9" bestFit="1" customWidth="1"/>
    <col min="11524" max="11524" width="17.59765625" style="9" bestFit="1" customWidth="1"/>
    <col min="11525" max="11525" width="14.73046875" style="9" bestFit="1" customWidth="1"/>
    <col min="11526" max="11526" width="14.3984375" style="9" bestFit="1" customWidth="1"/>
    <col min="11527" max="11527" width="12.1328125" style="9" bestFit="1" customWidth="1"/>
    <col min="11528" max="11528" width="12.3984375" style="9" bestFit="1" customWidth="1"/>
    <col min="11529" max="11530" width="13.86328125" style="9" bestFit="1" customWidth="1"/>
    <col min="11531" max="11531" width="14.86328125" style="9" bestFit="1" customWidth="1"/>
    <col min="11532" max="11532" width="12.1328125" style="9" bestFit="1" customWidth="1"/>
    <col min="11533" max="11533" width="12.3984375" style="9" bestFit="1" customWidth="1"/>
    <col min="11534" max="11535" width="13.86328125" style="9" bestFit="1" customWidth="1"/>
    <col min="11536" max="11536" width="14.86328125" style="9" bestFit="1" customWidth="1"/>
    <col min="11537" max="11775" width="9.06640625" style="9"/>
    <col min="11776" max="11776" width="15.3984375" style="9" bestFit="1" customWidth="1"/>
    <col min="11777" max="11777" width="11.1328125" style="9" bestFit="1" customWidth="1"/>
    <col min="11778" max="11778" width="14.59765625" style="9" bestFit="1" customWidth="1"/>
    <col min="11779" max="11779" width="17.3984375" style="9" bestFit="1" customWidth="1"/>
    <col min="11780" max="11780" width="17.59765625" style="9" bestFit="1" customWidth="1"/>
    <col min="11781" max="11781" width="14.73046875" style="9" bestFit="1" customWidth="1"/>
    <col min="11782" max="11782" width="14.3984375" style="9" bestFit="1" customWidth="1"/>
    <col min="11783" max="11783" width="12.1328125" style="9" bestFit="1" customWidth="1"/>
    <col min="11784" max="11784" width="12.3984375" style="9" bestFit="1" customWidth="1"/>
    <col min="11785" max="11786" width="13.86328125" style="9" bestFit="1" customWidth="1"/>
    <col min="11787" max="11787" width="14.86328125" style="9" bestFit="1" customWidth="1"/>
    <col min="11788" max="11788" width="12.1328125" style="9" bestFit="1" customWidth="1"/>
    <col min="11789" max="11789" width="12.3984375" style="9" bestFit="1" customWidth="1"/>
    <col min="11790" max="11791" width="13.86328125" style="9" bestFit="1" customWidth="1"/>
    <col min="11792" max="11792" width="14.86328125" style="9" bestFit="1" customWidth="1"/>
    <col min="11793" max="12031" width="9.06640625" style="9"/>
    <col min="12032" max="12032" width="15.3984375" style="9" bestFit="1" customWidth="1"/>
    <col min="12033" max="12033" width="11.1328125" style="9" bestFit="1" customWidth="1"/>
    <col min="12034" max="12034" width="14.59765625" style="9" bestFit="1" customWidth="1"/>
    <col min="12035" max="12035" width="17.3984375" style="9" bestFit="1" customWidth="1"/>
    <col min="12036" max="12036" width="17.59765625" style="9" bestFit="1" customWidth="1"/>
    <col min="12037" max="12037" width="14.73046875" style="9" bestFit="1" customWidth="1"/>
    <col min="12038" max="12038" width="14.3984375" style="9" bestFit="1" customWidth="1"/>
    <col min="12039" max="12039" width="12.1328125" style="9" bestFit="1" customWidth="1"/>
    <col min="12040" max="12040" width="12.3984375" style="9" bestFit="1" customWidth="1"/>
    <col min="12041" max="12042" width="13.86328125" style="9" bestFit="1" customWidth="1"/>
    <col min="12043" max="12043" width="14.86328125" style="9" bestFit="1" customWidth="1"/>
    <col min="12044" max="12044" width="12.1328125" style="9" bestFit="1" customWidth="1"/>
    <col min="12045" max="12045" width="12.3984375" style="9" bestFit="1" customWidth="1"/>
    <col min="12046" max="12047" width="13.86328125" style="9" bestFit="1" customWidth="1"/>
    <col min="12048" max="12048" width="14.86328125" style="9" bestFit="1" customWidth="1"/>
    <col min="12049" max="12287" width="9.06640625" style="9"/>
    <col min="12288" max="12288" width="15.3984375" style="9" bestFit="1" customWidth="1"/>
    <col min="12289" max="12289" width="11.1328125" style="9" bestFit="1" customWidth="1"/>
    <col min="12290" max="12290" width="14.59765625" style="9" bestFit="1" customWidth="1"/>
    <col min="12291" max="12291" width="17.3984375" style="9" bestFit="1" customWidth="1"/>
    <col min="12292" max="12292" width="17.59765625" style="9" bestFit="1" customWidth="1"/>
    <col min="12293" max="12293" width="14.73046875" style="9" bestFit="1" customWidth="1"/>
    <col min="12294" max="12294" width="14.3984375" style="9" bestFit="1" customWidth="1"/>
    <col min="12295" max="12295" width="12.1328125" style="9" bestFit="1" customWidth="1"/>
    <col min="12296" max="12296" width="12.3984375" style="9" bestFit="1" customWidth="1"/>
    <col min="12297" max="12298" width="13.86328125" style="9" bestFit="1" customWidth="1"/>
    <col min="12299" max="12299" width="14.86328125" style="9" bestFit="1" customWidth="1"/>
    <col min="12300" max="12300" width="12.1328125" style="9" bestFit="1" customWidth="1"/>
    <col min="12301" max="12301" width="12.3984375" style="9" bestFit="1" customWidth="1"/>
    <col min="12302" max="12303" width="13.86328125" style="9" bestFit="1" customWidth="1"/>
    <col min="12304" max="12304" width="14.86328125" style="9" bestFit="1" customWidth="1"/>
    <col min="12305" max="12543" width="9.06640625" style="9"/>
    <col min="12544" max="12544" width="15.3984375" style="9" bestFit="1" customWidth="1"/>
    <col min="12545" max="12545" width="11.1328125" style="9" bestFit="1" customWidth="1"/>
    <col min="12546" max="12546" width="14.59765625" style="9" bestFit="1" customWidth="1"/>
    <col min="12547" max="12547" width="17.3984375" style="9" bestFit="1" customWidth="1"/>
    <col min="12548" max="12548" width="17.59765625" style="9" bestFit="1" customWidth="1"/>
    <col min="12549" max="12549" width="14.73046875" style="9" bestFit="1" customWidth="1"/>
    <col min="12550" max="12550" width="14.3984375" style="9" bestFit="1" customWidth="1"/>
    <col min="12551" max="12551" width="12.1328125" style="9" bestFit="1" customWidth="1"/>
    <col min="12552" max="12552" width="12.3984375" style="9" bestFit="1" customWidth="1"/>
    <col min="12553" max="12554" width="13.86328125" style="9" bestFit="1" customWidth="1"/>
    <col min="12555" max="12555" width="14.86328125" style="9" bestFit="1" customWidth="1"/>
    <col min="12556" max="12556" width="12.1328125" style="9" bestFit="1" customWidth="1"/>
    <col min="12557" max="12557" width="12.3984375" style="9" bestFit="1" customWidth="1"/>
    <col min="12558" max="12559" width="13.86328125" style="9" bestFit="1" customWidth="1"/>
    <col min="12560" max="12560" width="14.86328125" style="9" bestFit="1" customWidth="1"/>
    <col min="12561" max="12799" width="9.06640625" style="9"/>
    <col min="12800" max="12800" width="15.3984375" style="9" bestFit="1" customWidth="1"/>
    <col min="12801" max="12801" width="11.1328125" style="9" bestFit="1" customWidth="1"/>
    <col min="12802" max="12802" width="14.59765625" style="9" bestFit="1" customWidth="1"/>
    <col min="12803" max="12803" width="17.3984375" style="9" bestFit="1" customWidth="1"/>
    <col min="12804" max="12804" width="17.59765625" style="9" bestFit="1" customWidth="1"/>
    <col min="12805" max="12805" width="14.73046875" style="9" bestFit="1" customWidth="1"/>
    <col min="12806" max="12806" width="14.3984375" style="9" bestFit="1" customWidth="1"/>
    <col min="12807" max="12807" width="12.1328125" style="9" bestFit="1" customWidth="1"/>
    <col min="12808" max="12808" width="12.3984375" style="9" bestFit="1" customWidth="1"/>
    <col min="12809" max="12810" width="13.86328125" style="9" bestFit="1" customWidth="1"/>
    <col min="12811" max="12811" width="14.86328125" style="9" bestFit="1" customWidth="1"/>
    <col min="12812" max="12812" width="12.1328125" style="9" bestFit="1" customWidth="1"/>
    <col min="12813" max="12813" width="12.3984375" style="9" bestFit="1" customWidth="1"/>
    <col min="12814" max="12815" width="13.86328125" style="9" bestFit="1" customWidth="1"/>
    <col min="12816" max="12816" width="14.86328125" style="9" bestFit="1" customWidth="1"/>
    <col min="12817" max="13055" width="9.06640625" style="9"/>
    <col min="13056" max="13056" width="15.3984375" style="9" bestFit="1" customWidth="1"/>
    <col min="13057" max="13057" width="11.1328125" style="9" bestFit="1" customWidth="1"/>
    <col min="13058" max="13058" width="14.59765625" style="9" bestFit="1" customWidth="1"/>
    <col min="13059" max="13059" width="17.3984375" style="9" bestFit="1" customWidth="1"/>
    <col min="13060" max="13060" width="17.59765625" style="9" bestFit="1" customWidth="1"/>
    <col min="13061" max="13061" width="14.73046875" style="9" bestFit="1" customWidth="1"/>
    <col min="13062" max="13062" width="14.3984375" style="9" bestFit="1" customWidth="1"/>
    <col min="13063" max="13063" width="12.1328125" style="9" bestFit="1" customWidth="1"/>
    <col min="13064" max="13064" width="12.3984375" style="9" bestFit="1" customWidth="1"/>
    <col min="13065" max="13066" width="13.86328125" style="9" bestFit="1" customWidth="1"/>
    <col min="13067" max="13067" width="14.86328125" style="9" bestFit="1" customWidth="1"/>
    <col min="13068" max="13068" width="12.1328125" style="9" bestFit="1" customWidth="1"/>
    <col min="13069" max="13069" width="12.3984375" style="9" bestFit="1" customWidth="1"/>
    <col min="13070" max="13071" width="13.86328125" style="9" bestFit="1" customWidth="1"/>
    <col min="13072" max="13072" width="14.86328125" style="9" bestFit="1" customWidth="1"/>
    <col min="13073" max="13311" width="9.06640625" style="9"/>
    <col min="13312" max="13312" width="15.3984375" style="9" bestFit="1" customWidth="1"/>
    <col min="13313" max="13313" width="11.1328125" style="9" bestFit="1" customWidth="1"/>
    <col min="13314" max="13314" width="14.59765625" style="9" bestFit="1" customWidth="1"/>
    <col min="13315" max="13315" width="17.3984375" style="9" bestFit="1" customWidth="1"/>
    <col min="13316" max="13316" width="17.59765625" style="9" bestFit="1" customWidth="1"/>
    <col min="13317" max="13317" width="14.73046875" style="9" bestFit="1" customWidth="1"/>
    <col min="13318" max="13318" width="14.3984375" style="9" bestFit="1" customWidth="1"/>
    <col min="13319" max="13319" width="12.1328125" style="9" bestFit="1" customWidth="1"/>
    <col min="13320" max="13320" width="12.3984375" style="9" bestFit="1" customWidth="1"/>
    <col min="13321" max="13322" width="13.86328125" style="9" bestFit="1" customWidth="1"/>
    <col min="13323" max="13323" width="14.86328125" style="9" bestFit="1" customWidth="1"/>
    <col min="13324" max="13324" width="12.1328125" style="9" bestFit="1" customWidth="1"/>
    <col min="13325" max="13325" width="12.3984375" style="9" bestFit="1" customWidth="1"/>
    <col min="13326" max="13327" width="13.86328125" style="9" bestFit="1" customWidth="1"/>
    <col min="13328" max="13328" width="14.86328125" style="9" bestFit="1" customWidth="1"/>
    <col min="13329" max="13567" width="9.06640625" style="9"/>
    <col min="13568" max="13568" width="15.3984375" style="9" bestFit="1" customWidth="1"/>
    <col min="13569" max="13569" width="11.1328125" style="9" bestFit="1" customWidth="1"/>
    <col min="13570" max="13570" width="14.59765625" style="9" bestFit="1" customWidth="1"/>
    <col min="13571" max="13571" width="17.3984375" style="9" bestFit="1" customWidth="1"/>
    <col min="13572" max="13572" width="17.59765625" style="9" bestFit="1" customWidth="1"/>
    <col min="13573" max="13573" width="14.73046875" style="9" bestFit="1" customWidth="1"/>
    <col min="13574" max="13574" width="14.3984375" style="9" bestFit="1" customWidth="1"/>
    <col min="13575" max="13575" width="12.1328125" style="9" bestFit="1" customWidth="1"/>
    <col min="13576" max="13576" width="12.3984375" style="9" bestFit="1" customWidth="1"/>
    <col min="13577" max="13578" width="13.86328125" style="9" bestFit="1" customWidth="1"/>
    <col min="13579" max="13579" width="14.86328125" style="9" bestFit="1" customWidth="1"/>
    <col min="13580" max="13580" width="12.1328125" style="9" bestFit="1" customWidth="1"/>
    <col min="13581" max="13581" width="12.3984375" style="9" bestFit="1" customWidth="1"/>
    <col min="13582" max="13583" width="13.86328125" style="9" bestFit="1" customWidth="1"/>
    <col min="13584" max="13584" width="14.86328125" style="9" bestFit="1" customWidth="1"/>
    <col min="13585" max="13823" width="9.06640625" style="9"/>
    <col min="13824" max="13824" width="15.3984375" style="9" bestFit="1" customWidth="1"/>
    <col min="13825" max="13825" width="11.1328125" style="9" bestFit="1" customWidth="1"/>
    <col min="13826" max="13826" width="14.59765625" style="9" bestFit="1" customWidth="1"/>
    <col min="13827" max="13827" width="17.3984375" style="9" bestFit="1" customWidth="1"/>
    <col min="13828" max="13828" width="17.59765625" style="9" bestFit="1" customWidth="1"/>
    <col min="13829" max="13829" width="14.73046875" style="9" bestFit="1" customWidth="1"/>
    <col min="13830" max="13830" width="14.3984375" style="9" bestFit="1" customWidth="1"/>
    <col min="13831" max="13831" width="12.1328125" style="9" bestFit="1" customWidth="1"/>
    <col min="13832" max="13832" width="12.3984375" style="9" bestFit="1" customWidth="1"/>
    <col min="13833" max="13834" width="13.86328125" style="9" bestFit="1" customWidth="1"/>
    <col min="13835" max="13835" width="14.86328125" style="9" bestFit="1" customWidth="1"/>
    <col min="13836" max="13836" width="12.1328125" style="9" bestFit="1" customWidth="1"/>
    <col min="13837" max="13837" width="12.3984375" style="9" bestFit="1" customWidth="1"/>
    <col min="13838" max="13839" width="13.86328125" style="9" bestFit="1" customWidth="1"/>
    <col min="13840" max="13840" width="14.86328125" style="9" bestFit="1" customWidth="1"/>
    <col min="13841" max="14079" width="9.06640625" style="9"/>
    <col min="14080" max="14080" width="15.3984375" style="9" bestFit="1" customWidth="1"/>
    <col min="14081" max="14081" width="11.1328125" style="9" bestFit="1" customWidth="1"/>
    <col min="14082" max="14082" width="14.59765625" style="9" bestFit="1" customWidth="1"/>
    <col min="14083" max="14083" width="17.3984375" style="9" bestFit="1" customWidth="1"/>
    <col min="14084" max="14084" width="17.59765625" style="9" bestFit="1" customWidth="1"/>
    <col min="14085" max="14085" width="14.73046875" style="9" bestFit="1" customWidth="1"/>
    <col min="14086" max="14086" width="14.3984375" style="9" bestFit="1" customWidth="1"/>
    <col min="14087" max="14087" width="12.1328125" style="9" bestFit="1" customWidth="1"/>
    <col min="14088" max="14088" width="12.3984375" style="9" bestFit="1" customWidth="1"/>
    <col min="14089" max="14090" width="13.86328125" style="9" bestFit="1" customWidth="1"/>
    <col min="14091" max="14091" width="14.86328125" style="9" bestFit="1" customWidth="1"/>
    <col min="14092" max="14092" width="12.1328125" style="9" bestFit="1" customWidth="1"/>
    <col min="14093" max="14093" width="12.3984375" style="9" bestFit="1" customWidth="1"/>
    <col min="14094" max="14095" width="13.86328125" style="9" bestFit="1" customWidth="1"/>
    <col min="14096" max="14096" width="14.86328125" style="9" bestFit="1" customWidth="1"/>
    <col min="14097" max="14335" width="9.06640625" style="9"/>
    <col min="14336" max="14336" width="15.3984375" style="9" bestFit="1" customWidth="1"/>
    <col min="14337" max="14337" width="11.1328125" style="9" bestFit="1" customWidth="1"/>
    <col min="14338" max="14338" width="14.59765625" style="9" bestFit="1" customWidth="1"/>
    <col min="14339" max="14339" width="17.3984375" style="9" bestFit="1" customWidth="1"/>
    <col min="14340" max="14340" width="17.59765625" style="9" bestFit="1" customWidth="1"/>
    <col min="14341" max="14341" width="14.73046875" style="9" bestFit="1" customWidth="1"/>
    <col min="14342" max="14342" width="14.3984375" style="9" bestFit="1" customWidth="1"/>
    <col min="14343" max="14343" width="12.1328125" style="9" bestFit="1" customWidth="1"/>
    <col min="14344" max="14344" width="12.3984375" style="9" bestFit="1" customWidth="1"/>
    <col min="14345" max="14346" width="13.86328125" style="9" bestFit="1" customWidth="1"/>
    <col min="14347" max="14347" width="14.86328125" style="9" bestFit="1" customWidth="1"/>
    <col min="14348" max="14348" width="12.1328125" style="9" bestFit="1" customWidth="1"/>
    <col min="14349" max="14349" width="12.3984375" style="9" bestFit="1" customWidth="1"/>
    <col min="14350" max="14351" width="13.86328125" style="9" bestFit="1" customWidth="1"/>
    <col min="14352" max="14352" width="14.86328125" style="9" bestFit="1" customWidth="1"/>
    <col min="14353" max="14591" width="9.06640625" style="9"/>
    <col min="14592" max="14592" width="15.3984375" style="9" bestFit="1" customWidth="1"/>
    <col min="14593" max="14593" width="11.1328125" style="9" bestFit="1" customWidth="1"/>
    <col min="14594" max="14594" width="14.59765625" style="9" bestFit="1" customWidth="1"/>
    <col min="14595" max="14595" width="17.3984375" style="9" bestFit="1" customWidth="1"/>
    <col min="14596" max="14596" width="17.59765625" style="9" bestFit="1" customWidth="1"/>
    <col min="14597" max="14597" width="14.73046875" style="9" bestFit="1" customWidth="1"/>
    <col min="14598" max="14598" width="14.3984375" style="9" bestFit="1" customWidth="1"/>
    <col min="14599" max="14599" width="12.1328125" style="9" bestFit="1" customWidth="1"/>
    <col min="14600" max="14600" width="12.3984375" style="9" bestFit="1" customWidth="1"/>
    <col min="14601" max="14602" width="13.86328125" style="9" bestFit="1" customWidth="1"/>
    <col min="14603" max="14603" width="14.86328125" style="9" bestFit="1" customWidth="1"/>
    <col min="14604" max="14604" width="12.1328125" style="9" bestFit="1" customWidth="1"/>
    <col min="14605" max="14605" width="12.3984375" style="9" bestFit="1" customWidth="1"/>
    <col min="14606" max="14607" width="13.86328125" style="9" bestFit="1" customWidth="1"/>
    <col min="14608" max="14608" width="14.86328125" style="9" bestFit="1" customWidth="1"/>
    <col min="14609" max="14847" width="9.06640625" style="9"/>
    <col min="14848" max="14848" width="15.3984375" style="9" bestFit="1" customWidth="1"/>
    <col min="14849" max="14849" width="11.1328125" style="9" bestFit="1" customWidth="1"/>
    <col min="14850" max="14850" width="14.59765625" style="9" bestFit="1" customWidth="1"/>
    <col min="14851" max="14851" width="17.3984375" style="9" bestFit="1" customWidth="1"/>
    <col min="14852" max="14852" width="17.59765625" style="9" bestFit="1" customWidth="1"/>
    <col min="14853" max="14853" width="14.73046875" style="9" bestFit="1" customWidth="1"/>
    <col min="14854" max="14854" width="14.3984375" style="9" bestFit="1" customWidth="1"/>
    <col min="14855" max="14855" width="12.1328125" style="9" bestFit="1" customWidth="1"/>
    <col min="14856" max="14856" width="12.3984375" style="9" bestFit="1" customWidth="1"/>
    <col min="14857" max="14858" width="13.86328125" style="9" bestFit="1" customWidth="1"/>
    <col min="14859" max="14859" width="14.86328125" style="9" bestFit="1" customWidth="1"/>
    <col min="14860" max="14860" width="12.1328125" style="9" bestFit="1" customWidth="1"/>
    <col min="14861" max="14861" width="12.3984375" style="9" bestFit="1" customWidth="1"/>
    <col min="14862" max="14863" width="13.86328125" style="9" bestFit="1" customWidth="1"/>
    <col min="14864" max="14864" width="14.86328125" style="9" bestFit="1" customWidth="1"/>
    <col min="14865" max="15103" width="9.06640625" style="9"/>
    <col min="15104" max="15104" width="15.3984375" style="9" bestFit="1" customWidth="1"/>
    <col min="15105" max="15105" width="11.1328125" style="9" bestFit="1" customWidth="1"/>
    <col min="15106" max="15106" width="14.59765625" style="9" bestFit="1" customWidth="1"/>
    <col min="15107" max="15107" width="17.3984375" style="9" bestFit="1" customWidth="1"/>
    <col min="15108" max="15108" width="17.59765625" style="9" bestFit="1" customWidth="1"/>
    <col min="15109" max="15109" width="14.73046875" style="9" bestFit="1" customWidth="1"/>
    <col min="15110" max="15110" width="14.3984375" style="9" bestFit="1" customWidth="1"/>
    <col min="15111" max="15111" width="12.1328125" style="9" bestFit="1" customWidth="1"/>
    <col min="15112" max="15112" width="12.3984375" style="9" bestFit="1" customWidth="1"/>
    <col min="15113" max="15114" width="13.86328125" style="9" bestFit="1" customWidth="1"/>
    <col min="15115" max="15115" width="14.86328125" style="9" bestFit="1" customWidth="1"/>
    <col min="15116" max="15116" width="12.1328125" style="9" bestFit="1" customWidth="1"/>
    <col min="15117" max="15117" width="12.3984375" style="9" bestFit="1" customWidth="1"/>
    <col min="15118" max="15119" width="13.86328125" style="9" bestFit="1" customWidth="1"/>
    <col min="15120" max="15120" width="14.86328125" style="9" bestFit="1" customWidth="1"/>
    <col min="15121" max="15359" width="9.06640625" style="9"/>
    <col min="15360" max="15360" width="15.3984375" style="9" bestFit="1" customWidth="1"/>
    <col min="15361" max="15361" width="11.1328125" style="9" bestFit="1" customWidth="1"/>
    <col min="15362" max="15362" width="14.59765625" style="9" bestFit="1" customWidth="1"/>
    <col min="15363" max="15363" width="17.3984375" style="9" bestFit="1" customWidth="1"/>
    <col min="15364" max="15364" width="17.59765625" style="9" bestFit="1" customWidth="1"/>
    <col min="15365" max="15365" width="14.73046875" style="9" bestFit="1" customWidth="1"/>
    <col min="15366" max="15366" width="14.3984375" style="9" bestFit="1" customWidth="1"/>
    <col min="15367" max="15367" width="12.1328125" style="9" bestFit="1" customWidth="1"/>
    <col min="15368" max="15368" width="12.3984375" style="9" bestFit="1" customWidth="1"/>
    <col min="15369" max="15370" width="13.86328125" style="9" bestFit="1" customWidth="1"/>
    <col min="15371" max="15371" width="14.86328125" style="9" bestFit="1" customWidth="1"/>
    <col min="15372" max="15372" width="12.1328125" style="9" bestFit="1" customWidth="1"/>
    <col min="15373" max="15373" width="12.3984375" style="9" bestFit="1" customWidth="1"/>
    <col min="15374" max="15375" width="13.86328125" style="9" bestFit="1" customWidth="1"/>
    <col min="15376" max="15376" width="14.86328125" style="9" bestFit="1" customWidth="1"/>
    <col min="15377" max="15615" width="9.06640625" style="9"/>
    <col min="15616" max="15616" width="15.3984375" style="9" bestFit="1" customWidth="1"/>
    <col min="15617" max="15617" width="11.1328125" style="9" bestFit="1" customWidth="1"/>
    <col min="15618" max="15618" width="14.59765625" style="9" bestFit="1" customWidth="1"/>
    <col min="15619" max="15619" width="17.3984375" style="9" bestFit="1" customWidth="1"/>
    <col min="15620" max="15620" width="17.59765625" style="9" bestFit="1" customWidth="1"/>
    <col min="15621" max="15621" width="14.73046875" style="9" bestFit="1" customWidth="1"/>
    <col min="15622" max="15622" width="14.3984375" style="9" bestFit="1" customWidth="1"/>
    <col min="15623" max="15623" width="12.1328125" style="9" bestFit="1" customWidth="1"/>
    <col min="15624" max="15624" width="12.3984375" style="9" bestFit="1" customWidth="1"/>
    <col min="15625" max="15626" width="13.86328125" style="9" bestFit="1" customWidth="1"/>
    <col min="15627" max="15627" width="14.86328125" style="9" bestFit="1" customWidth="1"/>
    <col min="15628" max="15628" width="12.1328125" style="9" bestFit="1" customWidth="1"/>
    <col min="15629" max="15629" width="12.3984375" style="9" bestFit="1" customWidth="1"/>
    <col min="15630" max="15631" width="13.86328125" style="9" bestFit="1" customWidth="1"/>
    <col min="15632" max="15632" width="14.86328125" style="9" bestFit="1" customWidth="1"/>
    <col min="15633" max="15871" width="9.06640625" style="9"/>
    <col min="15872" max="15872" width="15.3984375" style="9" bestFit="1" customWidth="1"/>
    <col min="15873" max="15873" width="11.1328125" style="9" bestFit="1" customWidth="1"/>
    <col min="15874" max="15874" width="14.59765625" style="9" bestFit="1" customWidth="1"/>
    <col min="15875" max="15875" width="17.3984375" style="9" bestFit="1" customWidth="1"/>
    <col min="15876" max="15876" width="17.59765625" style="9" bestFit="1" customWidth="1"/>
    <col min="15877" max="15877" width="14.73046875" style="9" bestFit="1" customWidth="1"/>
    <col min="15878" max="15878" width="14.3984375" style="9" bestFit="1" customWidth="1"/>
    <col min="15879" max="15879" width="12.1328125" style="9" bestFit="1" customWidth="1"/>
    <col min="15880" max="15880" width="12.3984375" style="9" bestFit="1" customWidth="1"/>
    <col min="15881" max="15882" width="13.86328125" style="9" bestFit="1" customWidth="1"/>
    <col min="15883" max="15883" width="14.86328125" style="9" bestFit="1" customWidth="1"/>
    <col min="15884" max="15884" width="12.1328125" style="9" bestFit="1" customWidth="1"/>
    <col min="15885" max="15885" width="12.3984375" style="9" bestFit="1" customWidth="1"/>
    <col min="15886" max="15887" width="13.86328125" style="9" bestFit="1" customWidth="1"/>
    <col min="15888" max="15888" width="14.86328125" style="9" bestFit="1" customWidth="1"/>
    <col min="15889" max="16127" width="9.06640625" style="9"/>
    <col min="16128" max="16128" width="15.3984375" style="9" bestFit="1" customWidth="1"/>
    <col min="16129" max="16129" width="11.1328125" style="9" bestFit="1" customWidth="1"/>
    <col min="16130" max="16130" width="14.59765625" style="9" bestFit="1" customWidth="1"/>
    <col min="16131" max="16131" width="17.3984375" style="9" bestFit="1" customWidth="1"/>
    <col min="16132" max="16132" width="17.59765625" style="9" bestFit="1" customWidth="1"/>
    <col min="16133" max="16133" width="14.73046875" style="9" bestFit="1" customWidth="1"/>
    <col min="16134" max="16134" width="14.3984375" style="9" bestFit="1" customWidth="1"/>
    <col min="16135" max="16135" width="12.1328125" style="9" bestFit="1" customWidth="1"/>
    <col min="16136" max="16136" width="12.3984375" style="9" bestFit="1" customWidth="1"/>
    <col min="16137" max="16138" width="13.86328125" style="9" bestFit="1" customWidth="1"/>
    <col min="16139" max="16139" width="14.86328125" style="9" bestFit="1" customWidth="1"/>
    <col min="16140" max="16140" width="12.1328125" style="9" bestFit="1" customWidth="1"/>
    <col min="16141" max="16141" width="12.3984375" style="9" bestFit="1" customWidth="1"/>
    <col min="16142" max="16143" width="13.86328125" style="9" bestFit="1" customWidth="1"/>
    <col min="16144" max="16144" width="14.86328125" style="9" bestFit="1" customWidth="1"/>
    <col min="16145" max="16384" width="9.06640625" style="9"/>
  </cols>
  <sheetData>
    <row r="1" spans="1:18">
      <c r="A1" s="83" t="s">
        <v>0</v>
      </c>
      <c r="B1" s="83" t="s">
        <v>1</v>
      </c>
      <c r="C1" s="89" t="s">
        <v>233</v>
      </c>
      <c r="D1" s="89" t="s">
        <v>234</v>
      </c>
      <c r="E1" s="89" t="s">
        <v>235</v>
      </c>
      <c r="F1" s="89" t="s">
        <v>236</v>
      </c>
      <c r="G1" s="89" t="s">
        <v>238</v>
      </c>
      <c r="H1" s="89" t="s">
        <v>237</v>
      </c>
      <c r="I1" s="89" t="s">
        <v>239</v>
      </c>
      <c r="J1" s="89" t="s">
        <v>240</v>
      </c>
      <c r="K1" s="89" t="s">
        <v>241</v>
      </c>
      <c r="L1" s="89" t="s">
        <v>242</v>
      </c>
      <c r="M1" s="89" t="s">
        <v>243</v>
      </c>
      <c r="N1" s="89" t="s">
        <v>244</v>
      </c>
      <c r="O1" s="89" t="s">
        <v>245</v>
      </c>
      <c r="P1" s="89" t="s">
        <v>246</v>
      </c>
      <c r="Q1" s="89" t="s">
        <v>247</v>
      </c>
      <c r="R1" s="89" t="s">
        <v>248</v>
      </c>
    </row>
    <row r="2" spans="1:18">
      <c r="A2" s="90" t="s">
        <v>23</v>
      </c>
      <c r="B2" s="91" t="s">
        <v>24</v>
      </c>
      <c r="C2" s="96">
        <f>IFERROR((s_TR/(k_decay_iw*Rad_Spec!I2*s_IFD_iw*s_EF_iw*s_ED_iw))*1,".")</f>
        <v>0.75235558069731556</v>
      </c>
      <c r="D2" s="96">
        <f>IFERROR((s_TR/(k_decay_iw*Rad_Spec!G2*s_IRA_iw*(1/s_PEFm_pp)*s_SLF*s_ET_iw*s_EF_iw*s_ED_iw))*1,".")</f>
        <v>6.0737537530115866E-3</v>
      </c>
      <c r="E2" s="96">
        <f>IFERROR((s_TR/(k_decay_iw*Rad_Spec!G2*s_IRA_iw*(1/s_PEF)*s_SLF*s_ET_iw*s_EF_iw*s_ED_iw))*1,".")</f>
        <v>2.981009975191613E-2</v>
      </c>
      <c r="F2" s="96">
        <f>IFERROR((s_TR/(k_decay_iw*Rad_Spec!K2*s_GSF_i*s_Fam*s_Foffset*s_EF_iw*(1/365)*ACF!C2*s_ET_iw*(1/24)*s_ED_iw))*1,".")</f>
        <v>4246.6366224069334</v>
      </c>
      <c r="G2" s="96">
        <f t="shared" ref="G2:G3" si="0">(IF(AND(C2&lt;&gt;".",E2&lt;&gt;".",F2&lt;&gt;"."),1/((1/C2)+(1/E2)+(1/F2)),IF(AND(C2&lt;&gt;".",E2&lt;&gt;".",F2="."), 1/((1/C2)+(1/E2)),IF(AND(C2&lt;&gt;".",E2=".",F2&lt;&gt;"."),1/((1/C2)+(1/F2)),IF(AND(C2=".",E2&lt;&gt;".",F2&lt;&gt;"."),1/((1/E2)+(1/F2)),IF(AND(C2&lt;&gt;".",E2=".",F2="."),1/(1/C2),IF(AND(C2=".",E2&lt;&gt;".",F2="."),1/(1/E2),IF(AND(C2=".",E2=".",F2&lt;&gt;"."),1/(1/F2),IF(AND(C2=".",E2=".",F2="."),".")))))))))</f>
        <v>2.8673775946780788E-2</v>
      </c>
      <c r="H2" s="96">
        <f t="shared" ref="H2:H3" si="1">(IF(AND(C2&lt;&gt;".",D2&lt;&gt;".",F2&lt;&gt;"."),1/((1/C2)+(1/D2)+(1/F2)),IF(AND(C2&lt;&gt;".",D2&lt;&gt;".",F2="."), 1/((1/C2)+(1/D2)),IF(AND(C2&lt;&gt;".",D2=".",F2&lt;&gt;"."),1/((1/C2)+(1/F2)),IF(AND(C2=".",D2&lt;&gt;".",F2&lt;&gt;"."),1/((1/D2)+(1/F2)),IF(AND(C2&lt;&gt;".",D2=".",F2="."),1/(1/C2),IF(AND(C2=".",D2&lt;&gt;".",F2="."),1/(1/D2),IF(AND(C2=".",D2=".",F2&lt;&gt;"."),1/(1/F2),IF(AND(C2=".",D2=".",F2="."),".")))))))))</f>
        <v>6.0251045693217754E-3</v>
      </c>
      <c r="I2" s="108">
        <f>IFERROR((s_TR/(Rad_Spec!F2*s_GSF_i*s_Fam*s_Foffset*Fsurf!C2*s_EF_iw*(1/365)*s_ET_iw*(1/24)*s_ED_iw))*1,".")</f>
        <v>206.24533891609252</v>
      </c>
      <c r="J2" s="96">
        <f>IFERROR((s_TR/(Rad_Spec!M2*s_GSF_i*s_Fam*s_Foffset*Fsurf!C2*s_EF_iw*(1/365)*s_ET_iw*(1/24)*s_ED_iw))*1,".")</f>
        <v>736.29252262723128</v>
      </c>
      <c r="K2" s="96">
        <f>IFERROR((s_TR/(Rad_Spec!N2*s_GSF_i*s_Fam*s_Foffset*Fsurf!C2*s_EF_iw*(1/365)*s_ET_iw*(1/24)*s_ED_iw))*1,".")</f>
        <v>284.39298686476809</v>
      </c>
      <c r="L2" s="96">
        <f>IFERROR((s_TR/(Rad_Spec!O2*s_GSF_i*s_Fam*s_Foffset*Fsurf!C2*s_EF_iw*(1/365)*s_ET_iw*(1/24)*s_ED_iw))*1,".")</f>
        <v>211.64129255052512</v>
      </c>
      <c r="M2" s="96">
        <f>IFERROR((s_TR/(Rad_Spec!K2*s_GSF_i*s_Fam*s_Foffset*Fsurf!C2*s_EF_iw*(1/365)*s_ET_iw*(1/24)*s_ED_iw))*1,".")</f>
        <v>706.84082172214221</v>
      </c>
      <c r="N2" s="96">
        <f>IFERROR((s_TR/(Rad_Spec!F2*s_GSF_i*s_Fam*s_Foffset*ACF!D2*s_ET_iw*(1/24)*s_EF_iw*(1/365)*s_ED_iw))*1,".")</f>
        <v>256.40358505375269</v>
      </c>
      <c r="O2" s="96">
        <f>IFERROR((s_TR/(Rad_Spec!M2*s_GSF_i*s_Fam*s_Foffset*ACF!E2*s_ET_iw*(1/24)*s_EF_iw*(1/365)*s_ED_iw))*1,".")</f>
        <v>925.39634303287949</v>
      </c>
      <c r="P2" s="96">
        <f>IFERROR((s_TR/(Rad_Spec!N2*s_GSF_i*s_Fam*s_Foffset*ACF!F2*s_ET_iw*(1/24)*s_EF_iw*(1/365)*s_ED_iw))*1,".")</f>
        <v>364.14794347085297</v>
      </c>
      <c r="Q2" s="96">
        <f>IFERROR((s_TR/(Rad_Spec!O2*s_GSF_i*s_Fam*s_Foffset*ACF!G2*s_ET_iw*(1/24)*s_EF_iw*(1/365)*s_ED_iw))*1,".")</f>
        <v>270.30691015101928</v>
      </c>
      <c r="R2" s="96">
        <f>IFERROR((s_TR/(Rad_Spec!K2*s_GSF_i*s_Fam*s_Foffset*ACF!C2*s_ET_iw*(1/24)*s_EF_iw*(1/365)*s_ED_iw))*1,".")</f>
        <v>843.60460198415603</v>
      </c>
    </row>
    <row r="3" spans="1:18">
      <c r="A3" s="94" t="s">
        <v>25</v>
      </c>
      <c r="B3" s="91" t="s">
        <v>26</v>
      </c>
      <c r="C3" s="96">
        <f>IFERROR((s_TR/(k_decay_iw*Rad_Spec!I3*s_IFD_iw*s_EF_iw*s_ED_iw))*1,".")</f>
        <v>0.74623886865912603</v>
      </c>
      <c r="D3" s="96">
        <f>IFERROR((s_TR/(k_decay_iw*Rad_Spec!G3*s_IRA_iw*(1/s_PEFm_pp)*s_SLF*s_ET_iw*s_EF_iw*s_ED_iw))*1,".")</f>
        <v>4.5969979385538677E-3</v>
      </c>
      <c r="E3" s="96">
        <f>IFERROR((s_TR/(k_decay_iw*Rad_Spec!G3*s_IRA_iw*(1/s_PEF)*s_SLF*s_ET_iw*s_EF_iw*s_ED_iw))*1,".")</f>
        <v>2.2562153929881618E-2</v>
      </c>
      <c r="F3" s="96">
        <f>IFERROR((s_TR/(k_decay_iw*Rad_Spec!K3*s_GSF_i*s_Fam*s_Foffset*s_EF_iw*(1/365)*ACF!C3*s_ET_iw*(1/24)*s_ED_iw))*1,".")</f>
        <v>2720.860232425267</v>
      </c>
      <c r="G3" s="96">
        <f t="shared" si="0"/>
        <v>2.1899841716703367E-2</v>
      </c>
      <c r="H3" s="96">
        <f t="shared" si="1"/>
        <v>4.5688451139700515E-3</v>
      </c>
      <c r="I3" s="108">
        <f>IFERROR((s_TR/(Rad_Spec!F3*s_GSF_i*s_Fam*s_Foffset*Fsurf!C3*s_EF_iw*(1/365)*s_ET_iw*(1/24)*s_ED_iw))*1,".")</f>
        <v>301.52751822471004</v>
      </c>
      <c r="J3" s="96">
        <f>IFERROR((s_TR/(Rad_Spec!M3*s_GSF_i*s_Fam*s_Foffset*Fsurf!C3*s_EF_iw*(1/365)*s_ET_iw*(1/24)*s_ED_iw))*1,".")</f>
        <v>606.6385553417341</v>
      </c>
      <c r="K3" s="96">
        <f>IFERROR((s_TR/(Rad_Spec!N3*s_GSF_i*s_Fam*s_Foffset*Fsurf!C3*s_EF_iw*(1/365)*s_ET_iw*(1/24)*s_ED_iw))*1,".")</f>
        <v>323.65046113793596</v>
      </c>
      <c r="L3" s="96">
        <f>IFERROR((s_TR/(Rad_Spec!O3*s_GSF_i*s_Fam*s_Foffset*Fsurf!C3*s_EF_iw*(1/365)*s_ET_iw*(1/24)*s_ED_iw))*1,".")</f>
        <v>301.52751822471004</v>
      </c>
      <c r="M3" s="96">
        <f>IFERROR((s_TR/(Rad_Spec!K3*s_GSF_i*s_Fam*s_Foffset*Fsurf!C3*s_EF_iw*(1/365)*s_ET_iw*(1/24)*s_ED_iw))*1,".")</f>
        <v>446.63763637035169</v>
      </c>
      <c r="N3" s="96">
        <f>IFERROR((s_TR/(Rad_Spec!F3*s_GSF_i*s_Fam*s_Foffset*ACF!D3*s_ET_iw*(1/24)*s_EF_iw*(1/365)*s_ED_iw))*1,".")</f>
        <v>375.78136179752909</v>
      </c>
      <c r="O3" s="96">
        <f>IFERROR((s_TR/(Rad_Spec!M3*s_GSF_i*s_Fam*s_Foffset*ACF!E3*s_ET_iw*(1/24)*s_EF_iw*(1/365)*s_ED_iw))*1,".")</f>
        <v>777.38890502886591</v>
      </c>
      <c r="P3" s="96">
        <f>IFERROR((s_TR/(Rad_Spec!N3*s_GSF_i*s_Fam*s_Foffset*ACF!F3*s_ET_iw*(1/24)*s_EF_iw*(1/365)*s_ED_iw))*1,".")</f>
        <v>428.77964103673531</v>
      </c>
      <c r="Q3" s="96">
        <f>IFERROR((s_TR/(Rad_Spec!O3*s_GSF_i*s_Fam*s_Foffset*ACF!G3*s_ET_iw*(1/24)*s_EF_iw*(1/365)*s_ED_iw))*1,".")</f>
        <v>411.78123217020243</v>
      </c>
      <c r="R3" s="96">
        <f>IFERROR((s_TR/(Rad_Spec!K3*s_GSF_i*s_Fam*s_Foffset*ACF!C3*s_ET_iw*(1/24)*s_EF_iw*(1/365)*s_ED_iw))*1,".")</f>
        <v>540.50544407745326</v>
      </c>
    </row>
    <row r="4" spans="1:18">
      <c r="A4" s="90" t="s">
        <v>27</v>
      </c>
      <c r="B4" s="91" t="s">
        <v>24</v>
      </c>
      <c r="C4" s="96" t="str">
        <f>IFERROR((s_TR/(k_decay_iw*Rad_Spec!I4*s_IFD_iw*s_EF_iw*s_ED_iw))*1,".")</f>
        <v>.</v>
      </c>
      <c r="D4" s="96" t="str">
        <f>IFERROR((s_TR/(k_decay_iw*Rad_Spec!G4*s_IRA_iw*(1/s_PEFm_pp)*s_SLF*s_ET_iw*s_EF_iw*s_ED_iw))*1,".")</f>
        <v>.</v>
      </c>
      <c r="E4" s="96" t="str">
        <f>IFERROR((s_TR/(k_decay_iw*Rad_Spec!G4*s_IRA_iw*(1/s_PEF)*s_SLF*s_ET_iw*s_EF_iw*s_ED_iw))*1,".")</f>
        <v>.</v>
      </c>
      <c r="F4" s="96">
        <f>IFERROR((s_TR/(k_decay_iw*Rad_Spec!K4*s_GSF_i*s_Fam*s_Foffset*s_EF_iw*(1/365)*ACF!C4*s_ET_iw*(1/24)*s_ED_iw))*1,".")</f>
        <v>257934.08498138995</v>
      </c>
      <c r="G4" s="96">
        <f t="shared" ref="G4:G5" si="2">(IF(AND(C4&lt;&gt;".",E4&lt;&gt;".",F4&lt;&gt;"."),1/((1/C4)+(1/E4)+(1/F4)),IF(AND(C4&lt;&gt;".",E4&lt;&gt;".",F4="."), 1/((1/C4)+(1/E4)),IF(AND(C4&lt;&gt;".",E4=".",F4&lt;&gt;"."),1/((1/C4)+(1/F4)),IF(AND(C4=".",E4&lt;&gt;".",F4&lt;&gt;"."),1/((1/E4)+(1/F4)),IF(AND(C4&lt;&gt;".",E4=".",F4="."),1/(1/C4),IF(AND(C4=".",E4&lt;&gt;".",F4="."),1/(1/E4),IF(AND(C4=".",E4=".",F4&lt;&gt;"."),1/(1/F4),IF(AND(C4=".",E4=".",F4="."),".")))))))))</f>
        <v>257934.08498138995</v>
      </c>
      <c r="H4" s="96">
        <f t="shared" ref="H4:H5" si="3">(IF(AND(C4&lt;&gt;".",D4&lt;&gt;".",F4&lt;&gt;"."),1/((1/C4)+(1/D4)+(1/F4)),IF(AND(C4&lt;&gt;".",D4&lt;&gt;".",F4="."), 1/((1/C4)+(1/D4)),IF(AND(C4&lt;&gt;".",D4=".",F4&lt;&gt;"."),1/((1/C4)+(1/F4)),IF(AND(C4=".",D4&lt;&gt;".",F4&lt;&gt;"."),1/((1/D4)+(1/F4)),IF(AND(C4&lt;&gt;".",D4=".",F4="."),1/(1/C4),IF(AND(C4=".",D4&lt;&gt;".",F4="."),1/(1/D4),IF(AND(C4=".",D4=".",F4&lt;&gt;"."),1/(1/F4),IF(AND(C4=".",D4=".",F4="."),".")))))))))</f>
        <v>257934.08498138995</v>
      </c>
      <c r="I4" s="108">
        <f>IFERROR((s_TR/(Rad_Spec!F4*s_GSF_i*s_Fam*s_Foffset*Fsurf!C4*s_EF_iw*(1/365)*s_ET_iw*(1/24)*s_ED_iw))*1,".")</f>
        <v>10566.797721200566</v>
      </c>
      <c r="J4" s="96">
        <f>IFERROR((s_TR/(Rad_Spec!M4*s_GSF_i*s_Fam*s_Foffset*Fsurf!C4*s_EF_iw*(1/365)*s_ET_iw*(1/24)*s_ED_iw))*1,".")</f>
        <v>45660.4082564809</v>
      </c>
      <c r="K4" s="96">
        <f>IFERROR((s_TR/(Rad_Spec!N4*s_GSF_i*s_Fam*s_Foffset*Fsurf!C4*s_EF_iw*(1/365)*s_ET_iw*(1/24)*s_ED_iw))*1,".")</f>
        <v>16551.897992974325</v>
      </c>
      <c r="L4" s="96">
        <f>IFERROR((s_TR/(Rad_Spec!O4*s_GSF_i*s_Fam*s_Foffset*Fsurf!C4*s_EF_iw*(1/365)*s_ET_iw*(1/24)*s_ED_iw))*1,".")</f>
        <v>11269.377356918692</v>
      </c>
      <c r="M4" s="96">
        <f>IFERROR((s_TR/(Rad_Spec!K4*s_GSF_i*s_Fam*s_Foffset*Fsurf!C4*s_EF_iw*(1/365)*s_ET_iw*(1/24)*s_ED_iw))*1,".")</f>
        <v>46563.581167048651</v>
      </c>
      <c r="N4" s="96">
        <f>IFERROR((s_TR/(Rad_Spec!F4*s_GSF_i*s_Fam*s_Foffset*ACF!D4*s_ET_iw*(1/24)*s_EF_iw*(1/365)*s_ED_iw))*1,".")</f>
        <v>12401.898258782405</v>
      </c>
      <c r="O4" s="96">
        <f>IFERROR((s_TR/(Rad_Spec!M4*s_GSF_i*s_Fam*s_Foffset*ACF!E4*s_ET_iw*(1/24)*s_EF_iw*(1/365)*s_ED_iw))*1,".")</f>
        <v>50527.807776621776</v>
      </c>
      <c r="P4" s="96">
        <f>IFERROR((s_TR/(Rad_Spec!N4*s_GSF_i*s_Fam*s_Foffset*ACF!F4*s_ET_iw*(1/24)*s_EF_iw*(1/365)*s_ED_iw))*1,".")</f>
        <v>18243.933756499595</v>
      </c>
      <c r="Q4" s="96">
        <f>IFERROR((s_TR/(Rad_Spec!O4*s_GSF_i*s_Fam*s_Foffset*ACF!G4*s_ET_iw*(1/24)*s_EF_iw*(1/365)*s_ED_iw))*1,".")</f>
        <v>12614.915607331081</v>
      </c>
      <c r="R4" s="96">
        <f>IFERROR((s_TR/(Rad_Spec!K4*s_GSF_i*s_Fam*s_Foffset*ACF!C4*s_ET_iw*(1/24)*s_EF_iw*(1/365)*s_ED_iw))*1,".")</f>
        <v>51239.227757505549</v>
      </c>
    </row>
    <row r="5" spans="1:18">
      <c r="A5" s="90" t="s">
        <v>28</v>
      </c>
      <c r="B5" s="97" t="s">
        <v>24</v>
      </c>
      <c r="C5" s="96" t="str">
        <f>IFERROR((s_TR/(k_decay_iw*Rad_Spec!I5*s_IFD_iw*s_EF_iw*s_ED_iw))*1,".")</f>
        <v>.</v>
      </c>
      <c r="D5" s="96" t="str">
        <f>IFERROR((s_TR/(k_decay_iw*Rad_Spec!G5*s_IRA_iw*(1/s_PEFm_pp)*s_SLF*s_ET_iw*s_EF_iw*s_ED_iw))*1,".")</f>
        <v>.</v>
      </c>
      <c r="E5" s="96" t="str">
        <f>IFERROR((s_TR/(k_decay_iw*Rad_Spec!G5*s_IRA_iw*(1/s_PEF)*s_SLF*s_ET_iw*s_EF_iw*s_ED_iw))*1,".")</f>
        <v>.</v>
      </c>
      <c r="F5" s="96">
        <f>IFERROR((s_TR/(k_decay_iw*Rad_Spec!K5*s_GSF_i*s_Fam*s_Foffset*s_EF_iw*(1/365)*ACF!C5*s_ET_iw*(1/24)*s_ED_iw))*1,".")</f>
        <v>2788581.1256797458</v>
      </c>
      <c r="G5" s="96">
        <f t="shared" si="2"/>
        <v>2788581.1256797458</v>
      </c>
      <c r="H5" s="96">
        <f t="shared" si="3"/>
        <v>2788581.1256797458</v>
      </c>
      <c r="I5" s="108">
        <f>IFERROR((s_TR/(Rad_Spec!F5*s_GSF_i*s_Fam*s_Foffset*Fsurf!C5*s_EF_iw*(1/365)*s_ET_iw*(1/24)*s_ED_iw))*1,".")</f>
        <v>303330.93300495541</v>
      </c>
      <c r="J5" s="96">
        <f>IFERROR((s_TR/(Rad_Spec!M5*s_GSF_i*s_Fam*s_Foffset*Fsurf!C5*s_EF_iw*(1/365)*s_ET_iw*(1/24)*s_ED_iw))*1,".")</f>
        <v>992243.44732968393</v>
      </c>
      <c r="K5" s="96">
        <f>IFERROR((s_TR/(Rad_Spec!N5*s_GSF_i*s_Fam*s_Foffset*Fsurf!C5*s_EF_iw*(1/365)*s_ET_iw*(1/24)*s_ED_iw))*1,".")</f>
        <v>451442.49053935718</v>
      </c>
      <c r="L5" s="96">
        <f>IFERROR((s_TR/(Rad_Spec!O5*s_GSF_i*s_Fam*s_Foffset*Fsurf!C5*s_EF_iw*(1/365)*s_ET_iw*(1/24)*s_ED_iw))*1,".")</f>
        <v>325492.09706011182</v>
      </c>
      <c r="M5" s="96">
        <f>IFERROR((s_TR/(Rad_Spec!K5*s_GSF_i*s_Fam*s_Foffset*Fsurf!C5*s_EF_iw*(1/365)*s_ET_iw*(1/24)*s_ED_iw))*1,".")</f>
        <v>416858.29974365194</v>
      </c>
      <c r="N5" s="96">
        <f>IFERROR((s_TR/(Rad_Spec!F5*s_GSF_i*s_Fam*s_Foffset*ACF!D5*s_ET_iw*(1/24)*s_EF_iw*(1/365)*s_ED_iw))*1,".")</f>
        <v>403093.10652658506</v>
      </c>
      <c r="O5" s="96">
        <f>IFERROR((s_TR/(Rad_Spec!M5*s_GSF_i*s_Fam*s_Foffset*ACF!E5*s_ET_iw*(1/24)*s_EF_iw*(1/365)*s_ED_iw))*1,".")</f>
        <v>1318581.2922292245</v>
      </c>
      <c r="P5" s="96">
        <f>IFERROR((s_TR/(Rad_Spec!N5*s_GSF_i*s_Fam*s_Foffset*ACF!F5*s_ET_iw*(1/24)*s_EF_iw*(1/365)*s_ED_iw))*1,".")</f>
        <v>599916.90965007909</v>
      </c>
      <c r="Q5" s="96">
        <f>IFERROR((s_TR/(Rad_Spec!O5*s_GSF_i*s_Fam*s_Foffset*ACF!G5*s_ET_iw*(1/24)*s_EF_iw*(1/365)*s_ED_iw))*1,".")</f>
        <v>432542.83120432636</v>
      </c>
      <c r="R5" s="96">
        <f>IFERROR((s_TR/(Rad_Spec!K5*s_GSF_i*s_Fam*s_Foffset*ACF!C5*s_ET_iw*(1/24)*s_EF_iw*(1/365)*s_ED_iw))*1,".")</f>
        <v>553958.3627704531</v>
      </c>
    </row>
    <row r="6" spans="1:18">
      <c r="A6" s="90" t="s">
        <v>29</v>
      </c>
      <c r="B6" s="97" t="s">
        <v>24</v>
      </c>
      <c r="C6" s="96" t="str">
        <f>IFERROR((s_TR/(k_decay_iw*Rad_Spec!I6*s_IFD_iw*s_EF_iw*s_ED_iw))*1,".")</f>
        <v>.</v>
      </c>
      <c r="D6" s="96" t="str">
        <f>IFERROR((s_TR/(k_decay_iw*Rad_Spec!G6*s_IRA_iw*(1/s_PEFm_pp)*s_SLF*s_ET_iw*s_EF_iw*s_ED_iw))*1,".")</f>
        <v>.</v>
      </c>
      <c r="E6" s="96" t="str">
        <f>IFERROR((s_TR/(k_decay_iw*Rad_Spec!G6*s_IRA_iw*(1/s_PEF)*s_SLF*s_ET_iw*s_EF_iw*s_ED_iw))*1,".")</f>
        <v>.</v>
      </c>
      <c r="F6" s="96">
        <f>IFERROR((s_TR/(k_decay_iw*Rad_Spec!K6*s_GSF_i*s_Fam*s_Foffset*s_EF_iw*(1/365)*ACF!C6*s_ET_iw*(1/24)*s_ED_iw))*1,".")</f>
        <v>105.48659823838318</v>
      </c>
      <c r="G6" s="96">
        <f t="shared" ref="G6:G9" si="4">(IF(AND(C6&lt;&gt;".",E6&lt;&gt;".",F6&lt;&gt;"."),1/((1/C6)+(1/E6)+(1/F6)),IF(AND(C6&lt;&gt;".",E6&lt;&gt;".",F6="."), 1/((1/C6)+(1/E6)),IF(AND(C6&lt;&gt;".",E6=".",F6&lt;&gt;"."),1/((1/C6)+(1/F6)),IF(AND(C6=".",E6&lt;&gt;".",F6&lt;&gt;"."),1/((1/E6)+(1/F6)),IF(AND(C6&lt;&gt;".",E6=".",F6="."),1/(1/C6),IF(AND(C6=".",E6&lt;&gt;".",F6="."),1/(1/E6),IF(AND(C6=".",E6=".",F6&lt;&gt;"."),1/(1/F6),IF(AND(C6=".",E6=".",F6="."),".")))))))))</f>
        <v>105.48659823838318</v>
      </c>
      <c r="H6" s="96">
        <f t="shared" ref="H6:H9" si="5">(IF(AND(C6&lt;&gt;".",D6&lt;&gt;".",F6&lt;&gt;"."),1/((1/C6)+(1/D6)+(1/F6)),IF(AND(C6&lt;&gt;".",D6&lt;&gt;".",F6="."), 1/((1/C6)+(1/D6)),IF(AND(C6&lt;&gt;".",D6=".",F6&lt;&gt;"."),1/((1/C6)+(1/F6)),IF(AND(C6=".",D6&lt;&gt;".",F6&lt;&gt;"."),1/((1/D6)+(1/F6)),IF(AND(C6&lt;&gt;".",D6=".",F6="."),1/(1/C6),IF(AND(C6=".",D6&lt;&gt;".",F6="."),1/(1/D6),IF(AND(C6=".",D6=".",F6&lt;&gt;"."),1/(1/F6),IF(AND(C6=".",D6=".",F6="."),".")))))))))</f>
        <v>105.48659823838318</v>
      </c>
      <c r="I6" s="108">
        <f>IFERROR((s_TR/(Rad_Spec!F6*s_GSF_i*s_Fam*s_Foffset*Fsurf!C6*s_EF_iw*(1/365)*s_ET_iw*(1/24)*s_ED_iw))*1,".")</f>
        <v>3.7631512703761967</v>
      </c>
      <c r="J6" s="96">
        <f>IFERROR((s_TR/(Rad_Spec!M6*s_GSF_i*s_Fam*s_Foffset*Fsurf!C6*s_EF_iw*(1/365)*s_ET_iw*(1/24)*s_ED_iw))*1,".")</f>
        <v>18.462559560292771</v>
      </c>
      <c r="K6" s="96">
        <f>IFERROR((s_TR/(Rad_Spec!N6*s_GSF_i*s_Fam*s_Foffset*Fsurf!C6*s_EF_iw*(1/365)*s_ET_iw*(1/24)*s_ED_iw))*1,".")</f>
        <v>6.5470861738768926</v>
      </c>
      <c r="L6" s="96">
        <f>IFERROR((s_TR/(Rad_Spec!O6*s_GSF_i*s_Fam*s_Foffset*Fsurf!C6*s_EF_iw*(1/365)*s_ET_iw*(1/24)*s_ED_iw))*1,".")</f>
        <v>4.2220721570074398</v>
      </c>
      <c r="M6" s="96">
        <f>IFERROR((s_TR/(Rad_Spec!K6*s_GSF_i*s_Fam*s_Foffset*Fsurf!C6*s_EF_iw*(1/365)*s_ET_iw*(1/24)*s_ED_iw))*1,".")</f>
        <v>18.85674928510949</v>
      </c>
      <c r="N6" s="96">
        <f>IFERROR((s_TR/(Rad_Spec!F6*s_GSF_i*s_Fam*s_Foffset*ACF!D6*s_ET_iw*(1/24)*s_EF_iw*(1/365)*s_ED_iw))*1,".")</f>
        <v>4.0501823643772825</v>
      </c>
      <c r="O6" s="96">
        <f>IFERROR((s_TR/(Rad_Spec!M6*s_GSF_i*s_Fam*s_Foffset*ACF!E6*s_ET_iw*(1/24)*s_EF_iw*(1/365)*s_ED_iw))*1,".")</f>
        <v>19.452484663907573</v>
      </c>
      <c r="P6" s="96">
        <f>IFERROR((s_TR/(Rad_Spec!N6*s_GSF_i*s_Fam*s_Foffset*ACF!F6*s_ET_iw*(1/24)*s_EF_iw*(1/365)*s_ED_iw))*1,".")</f>
        <v>7.0285544773378419</v>
      </c>
      <c r="Q6" s="96">
        <f>IFERROR((s_TR/(Rad_Spec!O6*s_GSF_i*s_Fam*s_Foffset*ACF!G6*s_ET_iw*(1/24)*s_EF_iw*(1/365)*s_ED_iw))*1,".")</f>
        <v>4.3528156581361008</v>
      </c>
      <c r="R6" s="96">
        <f>IFERROR((s_TR/(Rad_Spec!K6*s_GSF_i*s_Fam*s_Foffset*ACF!C6*s_ET_iw*(1/24)*s_EF_iw*(1/365)*s_ED_iw))*1,".")</f>
        <v>20.95516702606783</v>
      </c>
    </row>
    <row r="7" spans="1:18">
      <c r="A7" s="90" t="s">
        <v>30</v>
      </c>
      <c r="B7" s="97" t="s">
        <v>24</v>
      </c>
      <c r="C7" s="96">
        <f>IFERROR((s_TR/(k_decay_iw*Rad_Spec!I7*s_IFD_iw*s_EF_iw*s_ED_iw))*1,".")</f>
        <v>18.175718979222275</v>
      </c>
      <c r="D7" s="96">
        <f>IFERROR((s_TR/(k_decay_iw*Rad_Spec!G7*s_IRA_iw*(1/s_PEFm_pp)*s_SLF*s_ET_iw*s_EF_iw*s_ED_iw))*1,".")</f>
        <v>0.38121446319714986</v>
      </c>
      <c r="E7" s="96">
        <f>IFERROR((s_TR/(k_decay_iw*Rad_Spec!G7*s_IRA_iw*(1/s_PEF)*s_SLF*s_ET_iw*s_EF_iw*s_ED_iw))*1,".")</f>
        <v>1.8710078868682318</v>
      </c>
      <c r="F7" s="96">
        <f>IFERROR((s_TR/(k_decay_iw*Rad_Spec!K7*s_GSF_i*s_Fam*s_Foffset*s_EF_iw*(1/365)*ACF!C7*s_ET_iw*(1/24)*s_ED_iw))*1,".")</f>
        <v>11419.368070108398</v>
      </c>
      <c r="G7" s="96">
        <f t="shared" si="4"/>
        <v>1.6961303810449326</v>
      </c>
      <c r="H7" s="96">
        <f t="shared" si="5"/>
        <v>0.37337097898155358</v>
      </c>
      <c r="I7" s="108">
        <f>IFERROR((s_TR/(Rad_Spec!F7*s_GSF_i*s_Fam*s_Foffset*Fsurf!C7*s_EF_iw*(1/365)*s_ET_iw*(1/24)*s_ED_iw))*1,".")</f>
        <v>3355.6187429298416</v>
      </c>
      <c r="J7" s="96">
        <f>IFERROR((s_TR/(Rad_Spec!M7*s_GSF_i*s_Fam*s_Foffset*Fsurf!C7*s_EF_iw*(1/365)*s_ET_iw*(1/24)*s_ED_iw))*1,".")</f>
        <v>9727.0259549213843</v>
      </c>
      <c r="K7" s="96">
        <f>IFERROR((s_TR/(Rad_Spec!N7*s_GSF_i*s_Fam*s_Foffset*Fsurf!C7*s_EF_iw*(1/365)*s_ET_iw*(1/24)*s_ED_iw))*1,".")</f>
        <v>4518.6456936043896</v>
      </c>
      <c r="L7" s="96">
        <f>IFERROR((s_TR/(Rad_Spec!O7*s_GSF_i*s_Fam*s_Foffset*Fsurf!C7*s_EF_iw*(1/365)*s_ET_iw*(1/24)*s_ED_iw))*1,".")</f>
        <v>3457.7462698885761</v>
      </c>
      <c r="M7" s="96">
        <f>IFERROR((s_TR/(Rad_Spec!K7*s_GSF_i*s_Fam*s_Foffset*Fsurf!C7*s_EF_iw*(1/365)*s_ET_iw*(1/24)*s_ED_iw))*1,".")</f>
        <v>1925.6214093810472</v>
      </c>
      <c r="N7" s="96">
        <f>IFERROR((s_TR/(Rad_Spec!F7*s_GSF_i*s_Fam*s_Foffset*ACF!D7*s_ET_iw*(1/24)*s_EF_iw*(1/365)*s_ED_iw))*1,".")</f>
        <v>4148.6224832298158</v>
      </c>
      <c r="O7" s="96">
        <f>IFERROR((s_TR/(Rad_Spec!M7*s_GSF_i*s_Fam*s_Foffset*ACF!E7*s_ET_iw*(1/24)*s_EF_iw*(1/365)*s_ED_iw))*1,".")</f>
        <v>11478.871503374126</v>
      </c>
      <c r="P7" s="96">
        <f>IFERROR((s_TR/(Rad_Spec!N7*s_GSF_i*s_Fam*s_Foffset*ACF!F7*s_ET_iw*(1/24)*s_EF_iw*(1/365)*s_ED_iw))*1,".")</f>
        <v>5208.9461973725556</v>
      </c>
      <c r="Q7" s="96">
        <f>IFERROR((s_TR/(Rad_Spec!O7*s_GSF_i*s_Fam*s_Foffset*ACF!G7*s_ET_iw*(1/24)*s_EF_iw*(1/365)*s_ED_iw))*1,".")</f>
        <v>4239.631919353802</v>
      </c>
      <c r="R7" s="96">
        <f>IFERROR((s_TR/(Rad_Spec!K7*s_GSF_i*s_Fam*s_Foffset*ACF!C7*s_ET_iw*(1/24)*s_EF_iw*(1/365)*s_ED_iw))*1,".")</f>
        <v>2268.4849946577915</v>
      </c>
    </row>
    <row r="8" spans="1:18">
      <c r="A8" s="90" t="s">
        <v>31</v>
      </c>
      <c r="B8" s="91" t="s">
        <v>24</v>
      </c>
      <c r="C8" s="96">
        <f>IFERROR((s_TR/(k_decay_iw*Rad_Spec!I8*s_IFD_iw*s_EF_iw*s_ED_iw))*1,".")</f>
        <v>214.20625634789386</v>
      </c>
      <c r="D8" s="96">
        <f>IFERROR((s_TR/(k_decay_iw*Rad_Spec!G8*s_IRA_iw*(1/s_PEFm_pp)*s_SLF*s_ET_iw*s_EF_iw*s_ED_iw))*1,".")</f>
        <v>2.3444689486624717</v>
      </c>
      <c r="E8" s="96">
        <f>IFERROR((s_TR/(k_decay_iw*Rad_Spec!G8*s_IRA_iw*(1/s_PEF)*s_SLF*s_ET_iw*s_EF_iw*s_ED_iw))*1,".")</f>
        <v>11.506698504239626</v>
      </c>
      <c r="F8" s="96">
        <f>IFERROR((s_TR/(k_decay_iw*Rad_Spec!K8*s_GSF_i*s_Fam*s_Foffset*s_EF_iw*(1/365)*ACF!C8*s_ET_iw*(1/24)*s_ED_iw))*1,".")</f>
        <v>469.79424461246464</v>
      </c>
      <c r="G8" s="96">
        <f t="shared" si="4"/>
        <v>10.672029425922108</v>
      </c>
      <c r="H8" s="96">
        <f t="shared" si="5"/>
        <v>2.3076950662297686</v>
      </c>
      <c r="I8" s="108">
        <f>IFERROR((s_TR/(Rad_Spec!F8*s_GSF_i*s_Fam*s_Foffset*Fsurf!C8*s_EF_iw*(1/365)*s_ET_iw*(1/24)*s_ED_iw))*1,".")</f>
        <v>18.170698558217495</v>
      </c>
      <c r="J8" s="96">
        <f>IFERROR((s_TR/(Rad_Spec!M8*s_GSF_i*s_Fam*s_Foffset*Fsurf!C8*s_EF_iw*(1/365)*s_ET_iw*(1/24)*s_ED_iw))*1,".")</f>
        <v>83.82316299177711</v>
      </c>
      <c r="K8" s="96">
        <f>IFERROR((s_TR/(Rad_Spec!N8*s_GSF_i*s_Fam*s_Foffset*Fsurf!C8*s_EF_iw*(1/365)*s_ET_iw*(1/24)*s_ED_iw))*1,".")</f>
        <v>30.004882207283863</v>
      </c>
      <c r="L8" s="96">
        <f>IFERROR((s_TR/(Rad_Spec!O8*s_GSF_i*s_Fam*s_Foffset*Fsurf!C8*s_EF_iw*(1/365)*s_ET_iw*(1/24)*s_ED_iw))*1,".")</f>
        <v>19.834213214955714</v>
      </c>
      <c r="M8" s="96">
        <f>IFERROR((s_TR/(Rad_Spec!K8*s_GSF_i*s_Fam*s_Foffset*Fsurf!C8*s_EF_iw*(1/365)*s_ET_iw*(1/24)*s_ED_iw))*1,".")</f>
        <v>82.032765335642083</v>
      </c>
      <c r="N8" s="96">
        <f>IFERROR((s_TR/(Rad_Spec!F8*s_GSF_i*s_Fam*s_Foffset*ACF!D8*s_ET_iw*(1/24)*s_EF_iw*(1/365)*s_ED_iw))*1,".")</f>
        <v>18.840705421076859</v>
      </c>
      <c r="O8" s="96">
        <f>IFERROR((s_TR/(Rad_Spec!M8*s_GSF_i*s_Fam*s_Foffset*ACF!E8*s_ET_iw*(1/24)*s_EF_iw*(1/365)*s_ED_iw))*1,".")</f>
        <v>90.067393541215267</v>
      </c>
      <c r="P8" s="96">
        <f>IFERROR((s_TR/(Rad_Spec!N8*s_GSF_i*s_Fam*s_Foffset*ACF!F8*s_ET_iw*(1/24)*s_EF_iw*(1/365)*s_ED_iw))*1,".")</f>
        <v>32.272763913204948</v>
      </c>
      <c r="Q8" s="96">
        <f>IFERROR((s_TR/(Rad_Spec!O8*s_GSF_i*s_Fam*s_Foffset*ACF!G8*s_ET_iw*(1/24)*s_EF_iw*(1/365)*s_ED_iw))*1,".")</f>
        <v>22.411722405460765</v>
      </c>
      <c r="R8" s="96">
        <f>IFERROR((s_TR/(Rad_Spec!K8*s_GSF_i*s_Fam*s_Foffset*ACF!C8*s_ET_iw*(1/24)*s_EF_iw*(1/365)*s_ED_iw))*1,".")</f>
        <v>93.325759178358112</v>
      </c>
    </row>
    <row r="9" spans="1:18">
      <c r="A9" s="90" t="s">
        <v>32</v>
      </c>
      <c r="B9" s="97" t="s">
        <v>24</v>
      </c>
      <c r="C9" s="96">
        <f>IFERROR((s_TR/(k_decay_iw*Rad_Spec!I9*s_IFD_iw*s_EF_iw*s_ED_iw))*1,".")</f>
        <v>461.24311982448501</v>
      </c>
      <c r="D9" s="96">
        <f>IFERROR((s_TR/(k_decay_iw*Rad_Spec!G9*s_IRA_iw*(1/s_PEFm_pp)*s_SLF*s_ET_iw*s_EF_iw*s_ED_iw))*1,".")</f>
        <v>2.8072929158741577</v>
      </c>
      <c r="E9" s="96">
        <f>IFERROR((s_TR/(k_decay_iw*Rad_Spec!G9*s_IRA_iw*(1/s_PEF)*s_SLF*s_ET_iw*s_EF_iw*s_ED_iw))*1,".")</f>
        <v>13.778247399898584</v>
      </c>
      <c r="F9" s="96">
        <f>IFERROR((s_TR/(k_decay_iw*Rad_Spec!K9*s_GSF_i*s_Fam*s_Foffset*s_EF_iw*(1/365)*ACF!C9*s_ET_iw*(1/24)*s_ED_iw))*1,".")</f>
        <v>45.059329180349891</v>
      </c>
      <c r="G9" s="96">
        <f t="shared" si="4"/>
        <v>10.315745604323988</v>
      </c>
      <c r="H9" s="96">
        <f t="shared" si="5"/>
        <v>2.6275955726022442</v>
      </c>
      <c r="I9" s="108">
        <f>IFERROR((s_TR/(Rad_Spec!F9*s_GSF_i*s_Fam*s_Foffset*Fsurf!C9*s_EF_iw*(1/365)*s_ET_iw*(1/24)*s_ED_iw))*1,".")</f>
        <v>1.4342778413770532</v>
      </c>
      <c r="J9" s="96">
        <f>IFERROR((s_TR/(Rad_Spec!M9*s_GSF_i*s_Fam*s_Foffset*Fsurf!C9*s_EF_iw*(1/365)*s_ET_iw*(1/24)*s_ED_iw))*1,".")</f>
        <v>7.9415560055120284</v>
      </c>
      <c r="K9" s="96">
        <f>IFERROR((s_TR/(Rad_Spec!N9*s_GSF_i*s_Fam*s_Foffset*Fsurf!C9*s_EF_iw*(1/365)*s_ET_iw*(1/24)*s_ED_iw))*1,".")</f>
        <v>2.7639729234870298</v>
      </c>
      <c r="L9" s="96">
        <f>IFERROR((s_TR/(Rad_Spec!O9*s_GSF_i*s_Fam*s_Foffset*Fsurf!C9*s_EF_iw*(1/365)*s_ET_iw*(1/24)*s_ED_iw))*1,".")</f>
        <v>1.715134528947085</v>
      </c>
      <c r="M9" s="96">
        <f>IFERROR((s_TR/(Rad_Spec!K9*s_GSF_i*s_Fam*s_Foffset*Fsurf!C9*s_EF_iw*(1/365)*s_ET_iw*(1/24)*s_ED_iw))*1,".")</f>
        <v>8.201461474783331</v>
      </c>
      <c r="N9" s="96">
        <f>IFERROR((s_TR/(Rad_Spec!F9*s_GSF_i*s_Fam*s_Foffset*ACF!D9*s_ET_iw*(1/24)*s_EF_iw*(1/365)*s_ED_iw))*1,".")</f>
        <v>1.4382911876304474</v>
      </c>
      <c r="O9" s="96">
        <f>IFERROR((s_TR/(Rad_Spec!M9*s_GSF_i*s_Fam*s_Foffset*ACF!E9*s_ET_iw*(1/24)*s_EF_iw*(1/365)*s_ED_iw))*1,".")</f>
        <v>8.0301043549734903</v>
      </c>
      <c r="P9" s="96">
        <f>IFERROR((s_TR/(Rad_Spec!N9*s_GSF_i*s_Fam*s_Foffset*ACF!F9*s_ET_iw*(1/24)*s_EF_iw*(1/365)*s_ED_iw))*1,".")</f>
        <v>2.7653481465566285</v>
      </c>
      <c r="Q9" s="96">
        <f>IFERROR((s_TR/(Rad_Spec!O9*s_GSF_i*s_Fam*s_Foffset*ACF!G9*s_ET_iw*(1/24)*s_EF_iw*(1/365)*s_ED_iw))*1,".")</f>
        <v>1.7288556051786617</v>
      </c>
      <c r="R9" s="96">
        <f>IFERROR((s_TR/(Rad_Spec!K9*s_GSF_i*s_Fam*s_Foffset*ACF!C9*s_ET_iw*(1/24)*s_EF_iw*(1/365)*s_ED_iw))*1,".")</f>
        <v>8.9511443617036708</v>
      </c>
    </row>
    <row r="10" spans="1:18">
      <c r="A10" s="94" t="s">
        <v>33</v>
      </c>
      <c r="B10" s="97" t="s">
        <v>26</v>
      </c>
      <c r="C10" s="96">
        <f>IFERROR((s_TR/(k_decay_iw*Rad_Spec!I10*s_IFD_iw*s_EF_iw*s_ED_iw))*1,".")</f>
        <v>2.1370752234009895</v>
      </c>
      <c r="D10" s="96">
        <f>IFERROR((s_TR/(k_decay_iw*Rad_Spec!G10*s_IRA_iw*(1/s_PEFm_pp)*s_SLF*s_ET_iw*s_EF_iw*s_ED_iw))*1,".")</f>
        <v>1.5424137820147843</v>
      </c>
      <c r="E10" s="96">
        <f>IFERROR((s_TR/(k_decay_iw*Rad_Spec!G10*s_IRA_iw*(1/s_PEF)*s_SLF*s_ET_iw*s_EF_iw*s_ED_iw))*1,".")</f>
        <v>7.5701963843681739</v>
      </c>
      <c r="F10" s="96">
        <f>IFERROR((s_TR/(k_decay_iw*Rad_Spec!K10*s_GSF_i*s_Fam*s_Foffset*s_EF_iw*(1/365)*ACF!C10*s_ET_iw*(1/24)*s_ED_iw))*1,".")</f>
        <v>100021.33567067161</v>
      </c>
      <c r="G10" s="96">
        <f t="shared" ref="G10" si="6">(IF(AND(C10&lt;&gt;".",E10&lt;&gt;".",F10&lt;&gt;"."),1/((1/C10)+(1/E10)+(1/F10)),IF(AND(C10&lt;&gt;".",E10&lt;&gt;".",F10="."), 1/((1/C10)+(1/E10)),IF(AND(C10&lt;&gt;".",E10=".",F10&lt;&gt;"."),1/((1/C10)+(1/F10)),IF(AND(C10=".",E10&lt;&gt;".",F10&lt;&gt;"."),1/((1/E10)+(1/F10)),IF(AND(C10&lt;&gt;".",E10=".",F10="."),1/(1/C10),IF(AND(C10=".",E10&lt;&gt;".",F10="."),1/(1/E10),IF(AND(C10=".",E10=".",F10&lt;&gt;"."),1/(1/F10),IF(AND(C10=".",E10=".",F10="."),".")))))))))</f>
        <v>1.6665660776915918</v>
      </c>
      <c r="H10" s="96">
        <f t="shared" ref="H10" si="7">(IF(AND(C10&lt;&gt;".",D10&lt;&gt;".",F10&lt;&gt;"."),1/((1/C10)+(1/D10)+(1/F10)),IF(AND(C10&lt;&gt;".",D10&lt;&gt;".",F10="."), 1/((1/C10)+(1/D10)),IF(AND(C10&lt;&gt;".",D10=".",F10&lt;&gt;"."),1/((1/C10)+(1/F10)),IF(AND(C10=".",D10&lt;&gt;".",F10&lt;&gt;"."),1/((1/D10)+(1/F10)),IF(AND(C10&lt;&gt;".",D10=".",F10="."),1/(1/C10),IF(AND(C10=".",D10&lt;&gt;".",F10="."),1/(1/D10),IF(AND(C10=".",D10=".",F10&lt;&gt;"."),1/(1/F10),IF(AND(C10=".",D10=".",F10="."),".")))))))))</f>
        <v>0.89583764216624628</v>
      </c>
      <c r="I10" s="108">
        <f>IFERROR((s_TR/(Rad_Spec!F10*s_GSF_i*s_Fam*s_Foffset*Fsurf!C10*s_EF_iw*(1/365)*s_ET_iw*(1/24)*s_ED_iw))*1,".")</f>
        <v>16813.565371551213</v>
      </c>
      <c r="J10" s="96">
        <f>IFERROR((s_TR/(Rad_Spec!M10*s_GSF_i*s_Fam*s_Foffset*Fsurf!C10*s_EF_iw*(1/365)*s_ET_iw*(1/24)*s_ED_iw))*1,".")</f>
        <v>48257.381193833273</v>
      </c>
      <c r="K10" s="96">
        <f>IFERROR((s_TR/(Rad_Spec!N10*s_GSF_i*s_Fam*s_Foffset*Fsurf!C10*s_EF_iw*(1/365)*s_ET_iw*(1/24)*s_ED_iw))*1,".")</f>
        <v>21896.520982223905</v>
      </c>
      <c r="L10" s="96">
        <f>IFERROR((s_TR/(Rad_Spec!O10*s_GSF_i*s_Fam*s_Foffset*Fsurf!C10*s_EF_iw*(1/365)*s_ET_iw*(1/24)*s_ED_iw))*1,".")</f>
        <v>17139.690561947686</v>
      </c>
      <c r="M10" s="96">
        <f>IFERROR((s_TR/(Rad_Spec!K10*s_GSF_i*s_Fam*s_Foffset*Fsurf!C10*s_EF_iw*(1/365)*s_ET_iw*(1/24)*s_ED_iw))*1,".")</f>
        <v>16778.093714649211</v>
      </c>
      <c r="N10" s="96">
        <f>IFERROR((s_TR/(Rad_Spec!F10*s_GSF_i*s_Fam*s_Foffset*ACF!D10*s_ET_iw*(1/24)*s_EF_iw*(1/365)*s_ED_iw))*1,".")</f>
        <v>21113.99500601197</v>
      </c>
      <c r="O10" s="96">
        <f>IFERROR((s_TR/(Rad_Spec!M10*s_GSF_i*s_Fam*s_Foffset*ACF!E10*s_ET_iw*(1/24)*s_EF_iw*(1/365)*s_ED_iw))*1,".")</f>
        <v>56658.761462626338</v>
      </c>
      <c r="P10" s="96">
        <f>IFERROR((s_TR/(Rad_Spec!N10*s_GSF_i*s_Fam*s_Foffset*ACF!F10*s_ET_iw*(1/24)*s_EF_iw*(1/365)*s_ED_iw))*1,".")</f>
        <v>25295.042329395063</v>
      </c>
      <c r="Q10" s="96">
        <f>IFERROR((s_TR/(Rad_Spec!O10*s_GSF_i*s_Fam*s_Foffset*ACF!G10*s_ET_iw*(1/24)*s_EF_iw*(1/365)*s_ED_iw))*1,".")</f>
        <v>21030.19381721388</v>
      </c>
      <c r="R10" s="96">
        <f>IFERROR((s_TR/(Rad_Spec!K10*s_GSF_i*s_Fam*s_Foffset*ACF!C10*s_ET_iw*(1/24)*s_EF_iw*(1/365)*s_ED_iw))*1,".")</f>
        <v>19869.479442428979</v>
      </c>
    </row>
    <row r="11" spans="1:18">
      <c r="A11" s="90" t="s">
        <v>34</v>
      </c>
      <c r="B11" s="91" t="s">
        <v>24</v>
      </c>
      <c r="C11" s="96" t="str">
        <f>IFERROR((s_TR/(k_decay_iw*Rad_Spec!I11*s_IFD_iw*s_EF_iw*s_ED_iw))*1,".")</f>
        <v>.</v>
      </c>
      <c r="D11" s="96" t="str">
        <f>IFERROR((s_TR/(k_decay_iw*Rad_Spec!G11*s_IRA_iw*(1/s_PEFm_pp)*s_SLF*s_ET_iw*s_EF_iw*s_ED_iw))*1,".")</f>
        <v>.</v>
      </c>
      <c r="E11" s="96" t="str">
        <f>IFERROR((s_TR/(k_decay_iw*Rad_Spec!G11*s_IRA_iw*(1/s_PEF)*s_SLF*s_ET_iw*s_EF_iw*s_ED_iw))*1,".")</f>
        <v>.</v>
      </c>
      <c r="F11" s="96">
        <f>IFERROR((s_TR/(k_decay_iw*Rad_Spec!K11*s_GSF_i*s_Fam*s_Foffset*s_EF_iw*(1/365)*ACF!C11*s_ET_iw*(1/24)*s_ED_iw))*1,".")</f>
        <v>2142.0878061129765</v>
      </c>
      <c r="G11" s="96">
        <f t="shared" ref="G11" si="8">(IF(AND(C11&lt;&gt;".",E11&lt;&gt;".",F11&lt;&gt;"."),1/((1/C11)+(1/E11)+(1/F11)),IF(AND(C11&lt;&gt;".",E11&lt;&gt;".",F11="."), 1/((1/C11)+(1/E11)),IF(AND(C11&lt;&gt;".",E11=".",F11&lt;&gt;"."),1/((1/C11)+(1/F11)),IF(AND(C11=".",E11&lt;&gt;".",F11&lt;&gt;"."),1/((1/E11)+(1/F11)),IF(AND(C11&lt;&gt;".",E11=".",F11="."),1/(1/C11),IF(AND(C11=".",E11&lt;&gt;".",F11="."),1/(1/E11),IF(AND(C11=".",E11=".",F11&lt;&gt;"."),1/(1/F11),IF(AND(C11=".",E11=".",F11="."),".")))))))))</f>
        <v>2142.0878061129765</v>
      </c>
      <c r="H11" s="96">
        <f t="shared" ref="H11" si="9">(IF(AND(C11&lt;&gt;".",D11&lt;&gt;".",F11&lt;&gt;"."),1/((1/C11)+(1/D11)+(1/F11)),IF(AND(C11&lt;&gt;".",D11&lt;&gt;".",F11="."), 1/((1/C11)+(1/D11)),IF(AND(C11&lt;&gt;".",D11=".",F11&lt;&gt;"."),1/((1/C11)+(1/F11)),IF(AND(C11=".",D11&lt;&gt;".",F11&lt;&gt;"."),1/((1/D11)+(1/F11)),IF(AND(C11&lt;&gt;".",D11=".",F11="."),1/(1/C11),IF(AND(C11=".",D11&lt;&gt;".",F11="."),1/(1/D11),IF(AND(C11=".",D11=".",F11&lt;&gt;"."),1/(1/F11),IF(AND(C11=".",D11=".",F11="."),".")))))))))</f>
        <v>2142.0878061129765</v>
      </c>
      <c r="I11" s="108">
        <f>IFERROR((s_TR/(Rad_Spec!F11*s_GSF_i*s_Fam*s_Foffset*Fsurf!C11*s_EF_iw*(1/365)*s_ET_iw*(1/24)*s_ED_iw))*1,".")</f>
        <v>89.227305489195615</v>
      </c>
      <c r="J11" s="96">
        <f>IFERROR((s_TR/(Rad_Spec!M11*s_GSF_i*s_Fam*s_Foffset*Fsurf!C11*s_EF_iw*(1/365)*s_ET_iw*(1/24)*s_ED_iw))*1,".")</f>
        <v>365.53887011540911</v>
      </c>
      <c r="K11" s="96">
        <f>IFERROR((s_TR/(Rad_Spec!N11*s_GSF_i*s_Fam*s_Foffset*Fsurf!C11*s_EF_iw*(1/365)*s_ET_iw*(1/24)*s_ED_iw))*1,".")</f>
        <v>132.4836645656377</v>
      </c>
      <c r="L11" s="96">
        <f>IFERROR((s_TR/(Rad_Spec!O11*s_GSF_i*s_Fam*s_Foffset*Fsurf!C11*s_EF_iw*(1/365)*s_ET_iw*(1/24)*s_ED_iw))*1,".")</f>
        <v>92.63135298184703</v>
      </c>
      <c r="M11" s="96">
        <f>IFERROR((s_TR/(Rad_Spec!K11*s_GSF_i*s_Fam*s_Foffset*Fsurf!C11*s_EF_iw*(1/365)*s_ET_iw*(1/24)*s_ED_iw))*1,".")</f>
        <v>370.95426078378557</v>
      </c>
      <c r="N11" s="96">
        <f>IFERROR((s_TR/(Rad_Spec!F11*s_GSF_i*s_Fam*s_Foffset*ACF!D11*s_ET_iw*(1/24)*s_EF_iw*(1/365)*s_ED_iw))*1,".")</f>
        <v>115.28167869204077</v>
      </c>
      <c r="O11" s="96">
        <f>IFERROR((s_TR/(Rad_Spec!M11*s_GSF_i*s_Fam*s_Foffset*ACF!E11*s_ET_iw*(1/24)*s_EF_iw*(1/365)*s_ED_iw))*1,".")</f>
        <v>436.69710349787539</v>
      </c>
      <c r="P11" s="96">
        <f>IFERROR((s_TR/(Rad_Spec!N11*s_GSF_i*s_Fam*s_Foffset*ACF!F11*s_ET_iw*(1/24)*s_EF_iw*(1/365)*s_ED_iw))*1,".")</f>
        <v>155.16029296380785</v>
      </c>
      <c r="Q11" s="96">
        <f>IFERROR((s_TR/(Rad_Spec!O11*s_GSF_i*s_Fam*s_Foffset*ACF!G11*s_ET_iw*(1/24)*s_EF_iw*(1/365)*s_ED_iw))*1,".")</f>
        <v>111.95103125375663</v>
      </c>
      <c r="R11" s="96">
        <f>IFERROR((s_TR/(Rad_Spec!K11*s_GSF_i*s_Fam*s_Foffset*ACF!C11*s_ET_iw*(1/24)*s_EF_iw*(1/365)*s_ED_iw))*1,".")</f>
        <v>425.53090640160008</v>
      </c>
    </row>
    <row r="12" spans="1:18">
      <c r="A12" s="90" t="s">
        <v>35</v>
      </c>
      <c r="B12" s="97" t="s">
        <v>24</v>
      </c>
      <c r="C12" s="96" t="str">
        <f>IFERROR((s_TR/(k_decay_iw*Rad_Spec!I12*s_IFD_iw*s_EF_iw*s_ED_iw))*1,".")</f>
        <v>.</v>
      </c>
      <c r="D12" s="96" t="str">
        <f>IFERROR((s_TR/(k_decay_iw*Rad_Spec!G12*s_IRA_iw*(1/s_PEFm_pp)*s_SLF*s_ET_iw*s_EF_iw*s_ED_iw))*1,".")</f>
        <v>.</v>
      </c>
      <c r="E12" s="96" t="str">
        <f>IFERROR((s_TR/(k_decay_iw*Rad_Spec!G12*s_IRA_iw*(1/s_PEF)*s_SLF*s_ET_iw*s_EF_iw*s_ED_iw))*1,".")</f>
        <v>.</v>
      </c>
      <c r="F12" s="96">
        <f>IFERROR((s_TR/(k_decay_iw*Rad_Spec!K12*s_GSF_i*s_Fam*s_Foffset*s_EF_iw*(1/365)*ACF!C12*s_ET_iw*(1/24)*s_ED_iw))*1,".")</f>
        <v>497.25623258954363</v>
      </c>
      <c r="G12" s="96">
        <f t="shared" ref="G12" si="10">(IF(AND(C12&lt;&gt;".",E12&lt;&gt;".",F12&lt;&gt;"."),1/((1/C12)+(1/E12)+(1/F12)),IF(AND(C12&lt;&gt;".",E12&lt;&gt;".",F12="."), 1/((1/C12)+(1/E12)),IF(AND(C12&lt;&gt;".",E12=".",F12&lt;&gt;"."),1/((1/C12)+(1/F12)),IF(AND(C12=".",E12&lt;&gt;".",F12&lt;&gt;"."),1/((1/E12)+(1/F12)),IF(AND(C12&lt;&gt;".",E12=".",F12="."),1/(1/C12),IF(AND(C12=".",E12&lt;&gt;".",F12="."),1/(1/E12),IF(AND(C12=".",E12=".",F12&lt;&gt;"."),1/(1/F12),IF(AND(C12=".",E12=".",F12="."),".")))))))))</f>
        <v>497.25623258954363</v>
      </c>
      <c r="H12" s="96">
        <f t="shared" ref="H12" si="11">(IF(AND(C12&lt;&gt;".",D12&lt;&gt;".",F12&lt;&gt;"."),1/((1/C12)+(1/D12)+(1/F12)),IF(AND(C12&lt;&gt;".",D12&lt;&gt;".",F12="."), 1/((1/C12)+(1/D12)),IF(AND(C12&lt;&gt;".",D12=".",F12&lt;&gt;"."),1/((1/C12)+(1/F12)),IF(AND(C12=".",D12&lt;&gt;".",F12&lt;&gt;"."),1/((1/D12)+(1/F12)),IF(AND(C12&lt;&gt;".",D12=".",F12="."),1/(1/C12),IF(AND(C12=".",D12&lt;&gt;".",F12="."),1/(1/D12),IF(AND(C12=".",D12=".",F12&lt;&gt;"."),1/(1/F12),IF(AND(C12=".",D12=".",F12="."),".")))))))))</f>
        <v>497.25623258954363</v>
      </c>
      <c r="I12" s="108" t="str">
        <f>IFERROR((s_TR/(Rad_Spec!F12*s_GSF_i*s_Fam*s_Foffset*Fsurf!C12*s_EF_iw*(1/365)*s_ET_iw*(1/24)*s_ED_iw))*1,".")</f>
        <v>.</v>
      </c>
      <c r="J12" s="96" t="str">
        <f>IFERROR((s_TR/(Rad_Spec!M12*s_GSF_i*s_Fam*s_Foffset*Fsurf!C12*s_EF_iw*(1/365)*s_ET_iw*(1/24)*s_ED_iw))*1,".")</f>
        <v>.</v>
      </c>
      <c r="K12" s="96" t="str">
        <f>IFERROR((s_TR/(Rad_Spec!N12*s_GSF_i*s_Fam*s_Foffset*Fsurf!C12*s_EF_iw*(1/365)*s_ET_iw*(1/24)*s_ED_iw))*1,".")</f>
        <v>.</v>
      </c>
      <c r="L12" s="96" t="str">
        <f>IFERROR((s_TR/(Rad_Spec!O12*s_GSF_i*s_Fam*s_Foffset*Fsurf!C12*s_EF_iw*(1/365)*s_ET_iw*(1/24)*s_ED_iw))*1,".")</f>
        <v>.</v>
      </c>
      <c r="M12" s="96" t="str">
        <f>IFERROR((s_TR/(Rad_Spec!K12*s_GSF_i*s_Fam*s_Foffset*Fsurf!C12*s_EF_iw*(1/365)*s_ET_iw*(1/24)*s_ED_iw))*1,".")</f>
        <v>.</v>
      </c>
      <c r="N12" s="96">
        <f>IFERROR((s_TR/(Rad_Spec!F12*s_GSF_i*s_Fam*s_Foffset*ACF!D12*s_ET_iw*(1/24)*s_EF_iw*(1/365)*s_ED_iw))*1,".")</f>
        <v>23.040623404434886</v>
      </c>
      <c r="O12" s="96">
        <f>IFERROR((s_TR/(Rad_Spec!M12*s_GSF_i*s_Fam*s_Foffset*ACF!E12*s_ET_iw*(1/24)*s_EF_iw*(1/365)*s_ED_iw))*1,".")</f>
        <v>98.226570769558052</v>
      </c>
      <c r="P12" s="96">
        <f>IFERROR((s_TR/(Rad_Spec!N12*s_GSF_i*s_Fam*s_Foffset*ACF!F12*s_ET_iw*(1/24)*s_EF_iw*(1/365)*s_ED_iw))*1,".")</f>
        <v>34.993785038736604</v>
      </c>
      <c r="Q12" s="96">
        <f>IFERROR((s_TR/(Rad_Spec!O12*s_GSF_i*s_Fam*s_Foffset*ACF!G12*s_ET_iw*(1/24)*s_EF_iw*(1/365)*s_ED_iw))*1,".")</f>
        <v>24.918622654702915</v>
      </c>
      <c r="R12" s="96">
        <f>IFERROR((s_TR/(Rad_Spec!K12*s_GSF_i*s_Fam*s_Foffset*ACF!C12*s_ET_iw*(1/24)*s_EF_iw*(1/365)*s_ED_iw))*1,".")</f>
        <v>98.781149289878059</v>
      </c>
    </row>
    <row r="13" spans="1:18">
      <c r="A13" s="90" t="s">
        <v>36</v>
      </c>
      <c r="B13" s="91" t="s">
        <v>24</v>
      </c>
      <c r="C13" s="96">
        <f>IFERROR((s_TR/(k_decay_iw*Rad_Spec!I13*s_IFD_iw*s_EF_iw*s_ED_iw))*1,".")</f>
        <v>1.4454705644893309</v>
      </c>
      <c r="D13" s="96">
        <f>IFERROR((s_TR/(k_decay_iw*Rad_Spec!G13*s_IRA_iw*(1/s_PEFm_pp)*s_SLF*s_ET_iw*s_EF_iw*s_ED_iw))*1,".")</f>
        <v>6.0502424481612164E-3</v>
      </c>
      <c r="E13" s="96">
        <f>IFERROR((s_TR/(k_decay_iw*Rad_Spec!G13*s_IRA_iw*(1/s_PEF)*s_SLF*s_ET_iw*s_EF_iw*s_ED_iw))*1,".")</f>
        <v>2.9694705817392576E-2</v>
      </c>
      <c r="F13" s="96">
        <f>IFERROR((s_TR/(k_decay_iw*Rad_Spec!K13*s_GSF_i*s_Fam*s_Foffset*s_EF_iw*(1/365)*ACF!C13*s_ET_iw*(1/24)*s_ED_iw))*1,".")</f>
        <v>2409.0726631067664</v>
      </c>
      <c r="G13" s="96">
        <f t="shared" ref="G13:G14" si="12">(IF(AND(C13&lt;&gt;".",E13&lt;&gt;".",F13&lt;&gt;"."),1/((1/C13)+(1/E13)+(1/F13)),IF(AND(C13&lt;&gt;".",E13&lt;&gt;".",F13="."), 1/((1/C13)+(1/E13)),IF(AND(C13&lt;&gt;".",E13=".",F13&lt;&gt;"."),1/((1/C13)+(1/F13)),IF(AND(C13=".",E13&lt;&gt;".",F13&lt;&gt;"."),1/((1/E13)+(1/F13)),IF(AND(C13&lt;&gt;".",E13=".",F13="."),1/(1/C13),IF(AND(C13=".",E13&lt;&gt;".",F13="."),1/(1/E13),IF(AND(C13=".",E13=".",F13&lt;&gt;"."),1/(1/F13),IF(AND(C13=".",E13=".",F13="."),".")))))))))</f>
        <v>2.9096607427923072E-2</v>
      </c>
      <c r="H13" s="96">
        <f t="shared" ref="H13:H14" si="13">(IF(AND(C13&lt;&gt;".",D13&lt;&gt;".",F13&lt;&gt;"."),1/((1/C13)+(1/D13)+(1/F13)),IF(AND(C13&lt;&gt;".",D13&lt;&gt;".",F13="."), 1/((1/C13)+(1/D13)),IF(AND(C13&lt;&gt;".",D13=".",F13&lt;&gt;"."),1/((1/C13)+(1/F13)),IF(AND(C13=".",D13&lt;&gt;".",F13&lt;&gt;"."),1/((1/D13)+(1/F13)),IF(AND(C13&lt;&gt;".",D13=".",F13="."),1/(1/C13),IF(AND(C13=".",D13&lt;&gt;".",F13="."),1/(1/D13),IF(AND(C13=".",D13=".",F13&lt;&gt;"."),1/(1/F13),IF(AND(C13=".",D13=".",F13="."),".")))))))))</f>
        <v>6.025008703269265E-3</v>
      </c>
      <c r="I13" s="108">
        <f>IFERROR((s_TR/(Rad_Spec!F13*s_GSF_i*s_Fam*s_Foffset*Fsurf!C13*s_EF_iw*(1/365)*s_ET_iw*(1/24)*s_ED_iw))*1,".")</f>
        <v>161.72049249838332</v>
      </c>
      <c r="J13" s="96">
        <f>IFERROR((s_TR/(Rad_Spec!M13*s_GSF_i*s_Fam*s_Foffset*Fsurf!C13*s_EF_iw*(1/365)*s_ET_iw*(1/24)*s_ED_iw))*1,".")</f>
        <v>482.11425421792597</v>
      </c>
      <c r="K13" s="96">
        <f>IFERROR((s_TR/(Rad_Spec!N13*s_GSF_i*s_Fam*s_Foffset*Fsurf!C13*s_EF_iw*(1/365)*s_ET_iw*(1/24)*s_ED_iw))*1,".")</f>
        <v>202.60796995696782</v>
      </c>
      <c r="L13" s="96">
        <f>IFERROR((s_TR/(Rad_Spec!O13*s_GSF_i*s_Fam*s_Foffset*Fsurf!C13*s_EF_iw*(1/365)*s_ET_iw*(1/24)*s_ED_iw))*1,".")</f>
        <v>162.45391876821728</v>
      </c>
      <c r="M13" s="96">
        <f>IFERROR((s_TR/(Rad_Spec!K13*s_GSF_i*s_Fam*s_Foffset*Fsurf!C13*s_EF_iw*(1/365)*s_ET_iw*(1/24)*s_ED_iw))*1,".")</f>
        <v>398.01210098213221</v>
      </c>
      <c r="N13" s="96">
        <f>IFERROR((s_TR/(Rad_Spec!F13*s_GSF_i*s_Fam*s_Foffset*ACF!D13*s_ET_iw*(1/24)*s_EF_iw*(1/365)*s_ED_iw))*1,".")</f>
        <v>195.29845845934406</v>
      </c>
      <c r="O13" s="96">
        <f>IFERROR((s_TR/(Rad_Spec!M13*s_GSF_i*s_Fam*s_Foffset*ACF!E13*s_ET_iw*(1/24)*s_EF_iw*(1/365)*s_ED_iw))*1,".")</f>
        <v>602.56201650075104</v>
      </c>
      <c r="P13" s="96">
        <f>IFERROR((s_TR/(Rad_Spec!N13*s_GSF_i*s_Fam*s_Foffset*ACF!F13*s_ET_iw*(1/24)*s_EF_iw*(1/365)*s_ED_iw))*1,".")</f>
        <v>257.89676175865776</v>
      </c>
      <c r="Q13" s="96">
        <f>IFERROR((s_TR/(Rad_Spec!O13*s_GSF_i*s_Fam*s_Foffset*ACF!G13*s_ET_iw*(1/24)*s_EF_iw*(1/365)*s_ED_iw))*1,".")</f>
        <v>206.26875241766646</v>
      </c>
      <c r="R13" s="96">
        <f>IFERROR((s_TR/(Rad_Spec!K13*s_GSF_i*s_Fam*s_Foffset*ACF!C13*s_ET_iw*(1/24)*s_EF_iw*(1/365)*s_ED_iw))*1,".")</f>
        <v>478.56809183716143</v>
      </c>
    </row>
    <row r="14" spans="1:18">
      <c r="A14" s="90" t="s">
        <v>37</v>
      </c>
      <c r="B14" s="91" t="s">
        <v>24</v>
      </c>
      <c r="C14" s="96">
        <f>IFERROR((s_TR/(k_decay_iw*Rad_Spec!I14*s_IFD_iw*s_EF_iw*s_ED_iw))*1,".")</f>
        <v>26.300109124662612</v>
      </c>
      <c r="D14" s="96">
        <f>IFERROR((s_TR/(k_decay_iw*Rad_Spec!G14*s_IRA_iw*(1/s_PEFm_pp)*s_SLF*s_ET_iw*s_EF_iw*s_ED_iw))*1,".")</f>
        <v>11.353360526210519</v>
      </c>
      <c r="E14" s="96">
        <f>IFERROR((s_TR/(k_decay_iw*Rad_Spec!G14*s_IRA_iw*(1/s_PEF)*s_SLF*s_ET_iw*s_EF_iw*s_ED_iw))*1,".")</f>
        <v>55.722510916414642</v>
      </c>
      <c r="F14" s="96">
        <f>IFERROR((s_TR/(k_decay_iw*Rad_Spec!K14*s_GSF_i*s_Fam*s_Foffset*s_EF_iw*(1/365)*ACF!C14*s_ET_iw*(1/24)*s_ED_iw))*1,".")</f>
        <v>285.99735656015548</v>
      </c>
      <c r="G14" s="96">
        <f t="shared" si="12"/>
        <v>16.816541210204765</v>
      </c>
      <c r="H14" s="96">
        <f t="shared" si="13"/>
        <v>7.7161184558734943</v>
      </c>
      <c r="I14" s="108">
        <f>IFERROR((s_TR/(Rad_Spec!F14*s_GSF_i*s_Fam*s_Foffset*Fsurf!C14*s_EF_iw*(1/365)*s_ET_iw*(1/24)*s_ED_iw))*1,".")</f>
        <v>11.358018037427358</v>
      </c>
      <c r="J14" s="96">
        <f>IFERROR((s_TR/(Rad_Spec!M14*s_GSF_i*s_Fam*s_Foffset*Fsurf!C14*s_EF_iw*(1/365)*s_ET_iw*(1/24)*s_ED_iw))*1,".")</f>
        <v>47.881840746017303</v>
      </c>
      <c r="K14" s="96">
        <f>IFERROR((s_TR/(Rad_Spec!N14*s_GSF_i*s_Fam*s_Foffset*Fsurf!C14*s_EF_iw*(1/365)*s_ET_iw*(1/24)*s_ED_iw))*1,".")</f>
        <v>17.442670557477726</v>
      </c>
      <c r="L14" s="96">
        <f>IFERROR((s_TR/(Rad_Spec!O14*s_GSF_i*s_Fam*s_Foffset*Fsurf!C14*s_EF_iw*(1/365)*s_ET_iw*(1/24)*s_ED_iw))*1,".")</f>
        <v>12.00355823310295</v>
      </c>
      <c r="M14" s="96">
        <f>IFERROR((s_TR/(Rad_Spec!K14*s_GSF_i*s_Fam*s_Foffset*Fsurf!C14*s_EF_iw*(1/365)*s_ET_iw*(1/24)*s_ED_iw))*1,".")</f>
        <v>48.536126768633665</v>
      </c>
      <c r="N14" s="96">
        <f>IFERROR((s_TR/(Rad_Spec!F14*s_GSF_i*s_Fam*s_Foffset*ACF!D14*s_ET_iw*(1/24)*s_EF_iw*(1/365)*s_ED_iw))*1,".")</f>
        <v>13.438228973917173</v>
      </c>
      <c r="O14" s="96">
        <f>IFERROR((s_TR/(Rad_Spec!M14*s_GSF_i*s_Fam*s_Foffset*ACF!E14*s_ET_iw*(1/24)*s_EF_iw*(1/365)*s_ED_iw))*1,".")</f>
        <v>56.341634451855541</v>
      </c>
      <c r="P14" s="96">
        <f>IFERROR((s_TR/(Rad_Spec!N14*s_GSF_i*s_Fam*s_Foffset*ACF!F14*s_ET_iw*(1/24)*s_EF_iw*(1/365)*s_ED_iw))*1,".")</f>
        <v>20.452753845737792</v>
      </c>
      <c r="Q14" s="96">
        <f>IFERROR((s_TR/(Rad_Spec!O14*s_GSF_i*s_Fam*s_Foffset*ACF!G14*s_ET_iw*(1/24)*s_EF_iw*(1/365)*s_ED_iw))*1,".")</f>
        <v>14.721090414023518</v>
      </c>
      <c r="R14" s="96">
        <f>IFERROR((s_TR/(Rad_Spec!K14*s_GSF_i*s_Fam*s_Foffset*ACF!C14*s_ET_iw*(1/24)*s_EF_iw*(1/365)*s_ED_iw))*1,".")</f>
        <v>56.814064305954936</v>
      </c>
    </row>
    <row r="15" spans="1:18">
      <c r="A15" s="90" t="s">
        <v>38</v>
      </c>
      <c r="B15" s="91" t="s">
        <v>24</v>
      </c>
      <c r="C15" s="96">
        <f>IFERROR((s_TR/(k_decay_iw*Rad_Spec!I15*s_IFD_iw*s_EF_iw*s_ED_iw))*1,".")</f>
        <v>556.28715663680305</v>
      </c>
      <c r="D15" s="96">
        <f>IFERROR((s_TR/(k_decay_iw*Rad_Spec!G15*s_IRA_iw*(1/s_PEFm_pp)*s_SLF*s_ET_iw*s_EF_iw*s_ED_iw))*1,".")</f>
        <v>834.33058671262347</v>
      </c>
      <c r="E15" s="96">
        <f>IFERROR((s_TR/(k_decay_iw*Rad_Spec!G15*s_IRA_iw*(1/s_PEF)*s_SLF*s_ET_iw*s_EF_iw*s_ED_iw))*1,".")</f>
        <v>4094.9104997294044</v>
      </c>
      <c r="F15" s="96">
        <f>IFERROR((s_TR/(k_decay_iw*Rad_Spec!K15*s_GSF_i*s_Fam*s_Foffset*s_EF_iw*(1/365)*ACF!C15*s_ET_iw*(1/24)*s_ED_iw))*1,".")</f>
        <v>98522.184399015794</v>
      </c>
      <c r="G15" s="96">
        <f t="shared" ref="G15:G21" si="14">(IF(AND(C15&lt;&gt;".",E15&lt;&gt;".",F15&lt;&gt;"."),1/((1/C15)+(1/E15)+(1/F15)),IF(AND(C15&lt;&gt;".",E15&lt;&gt;".",F15="."), 1/((1/C15)+(1/E15)),IF(AND(C15&lt;&gt;".",E15=".",F15&lt;&gt;"."),1/((1/C15)+(1/F15)),IF(AND(C15=".",E15&lt;&gt;".",F15&lt;&gt;"."),1/((1/E15)+(1/F15)),IF(AND(C15&lt;&gt;".",E15=".",F15="."),1/(1/C15),IF(AND(C15=".",E15&lt;&gt;".",F15="."),1/(1/E15),IF(AND(C15=".",E15=".",F15&lt;&gt;"."),1/(1/F15),IF(AND(C15=".",E15=".",F15="."),".")))))))))</f>
        <v>487.33221103700475</v>
      </c>
      <c r="H15" s="96">
        <f t="shared" ref="H15:H21" si="15">(IF(AND(C15&lt;&gt;".",D15&lt;&gt;".",F15&lt;&gt;"."),1/((1/C15)+(1/D15)+(1/F15)),IF(AND(C15&lt;&gt;".",D15&lt;&gt;".",F15="."), 1/((1/C15)+(1/D15)),IF(AND(C15&lt;&gt;".",D15=".",F15&lt;&gt;"."),1/((1/C15)+(1/F15)),IF(AND(C15=".",D15&lt;&gt;".",F15&lt;&gt;"."),1/((1/D15)+(1/F15)),IF(AND(C15&lt;&gt;".",D15=".",F15="."),1/(1/C15),IF(AND(C15=".",D15&lt;&gt;".",F15="."),1/(1/D15),IF(AND(C15=".",D15=".",F15&lt;&gt;"."),1/(1/F15),IF(AND(C15=".",D15=".",F15="."),".")))))))))</f>
        <v>332.62944510238503</v>
      </c>
      <c r="I15" s="108">
        <f>IFERROR((s_TR/(Rad_Spec!F15*s_GSF_i*s_Fam*s_Foffset*Fsurf!C15*s_EF_iw*(1/365)*s_ET_iw*(1/24)*s_ED_iw))*1,".")</f>
        <v>17288.731349442878</v>
      </c>
      <c r="J15" s="96">
        <f>IFERROR((s_TR/(Rad_Spec!M15*s_GSF_i*s_Fam*s_Foffset*Fsurf!C15*s_EF_iw*(1/365)*s_ET_iw*(1/24)*s_ED_iw))*1,".")</f>
        <v>50398.07617708316</v>
      </c>
      <c r="K15" s="96">
        <f>IFERROR((s_TR/(Rad_Spec!N15*s_GSF_i*s_Fam*s_Foffset*Fsurf!C15*s_EF_iw*(1/365)*s_ET_iw*(1/24)*s_ED_iw))*1,".")</f>
        <v>22289.283690425233</v>
      </c>
      <c r="L15" s="96">
        <f>IFERROR((s_TR/(Rad_Spec!O15*s_GSF_i*s_Fam*s_Foffset*Fsurf!C15*s_EF_iw*(1/365)*s_ET_iw*(1/24)*s_ED_iw))*1,".")</f>
        <v>17555.886138507121</v>
      </c>
      <c r="M15" s="96">
        <f>IFERROR((s_TR/(Rad_Spec!K15*s_GSF_i*s_Fam*s_Foffset*Fsurf!C15*s_EF_iw*(1/365)*s_ET_iw*(1/24)*s_ED_iw))*1,".")</f>
        <v>16431.438885834141</v>
      </c>
      <c r="N15" s="96">
        <f>IFERROR((s_TR/(Rad_Spec!F15*s_GSF_i*s_Fam*s_Foffset*ACF!D15*s_ET_iw*(1/24)*s_EF_iw*(1/365)*s_ED_iw))*1,".")</f>
        <v>20592.800007336409</v>
      </c>
      <c r="O15" s="96">
        <f>IFERROR((s_TR/(Rad_Spec!M15*s_GSF_i*s_Fam*s_Foffset*ACF!E15*s_ET_iw*(1/24)*s_EF_iw*(1/365)*s_ED_iw))*1,".")</f>
        <v>60029.708513147947</v>
      </c>
      <c r="P15" s="96">
        <f>IFERROR((s_TR/(Rad_Spec!N15*s_GSF_i*s_Fam*s_Foffset*ACF!F15*s_ET_iw*(1/24)*s_EF_iw*(1/365)*s_ED_iw))*1,".")</f>
        <v>26549.013462373172</v>
      </c>
      <c r="Q15" s="96">
        <f>IFERROR((s_TR/(Rad_Spec!O15*s_GSF_i*s_Fam*s_Foffset*ACF!G15*s_ET_iw*(1/24)*s_EF_iw*(1/365)*s_ED_iw))*1,".")</f>
        <v>20911.011044977367</v>
      </c>
      <c r="R15" s="96">
        <f>IFERROR((s_TR/(Rad_Spec!K15*s_GSF_i*s_Fam*s_Foffset*ACF!C15*s_ET_iw*(1/24)*s_EF_iw*(1/365)*s_ED_iw))*1,".")</f>
        <v>19571.669428460224</v>
      </c>
    </row>
    <row r="16" spans="1:18">
      <c r="A16" s="90" t="s">
        <v>39</v>
      </c>
      <c r="B16" s="97" t="s">
        <v>24</v>
      </c>
      <c r="C16" s="96">
        <f>IFERROR((s_TR/(k_decay_iw*Rad_Spec!I16*s_IFD_iw*s_EF_iw*s_ED_iw))*1,".")</f>
        <v>0.11331775412971912</v>
      </c>
      <c r="D16" s="96">
        <f>IFERROR((s_TR/(k_decay_iw*Rad_Spec!G16*s_IRA_iw*(1/s_PEFm_pp)*s_SLF*s_ET_iw*s_EF_iw*s_ED_iw))*1,".")</f>
        <v>1.0929925168589611E-2</v>
      </c>
      <c r="E16" s="96">
        <f>IFERROR((s_TR/(k_decay_iw*Rad_Spec!G16*s_IRA_iw*(1/s_PEF)*s_SLF*s_ET_iw*s_EF_iw*s_ED_iw))*1,".")</f>
        <v>5.3644282071047197E-2</v>
      </c>
      <c r="F16" s="96">
        <f>IFERROR((s_TR/(k_decay_iw*Rad_Spec!K16*s_GSF_i*s_Fam*s_Foffset*s_EF_iw*(1/365)*ACF!C16*s_ET_iw*(1/24)*s_ED_iw))*1,".")</f>
        <v>29194.737091300205</v>
      </c>
      <c r="G16" s="96">
        <f t="shared" si="14"/>
        <v>3.6408528091960442E-2</v>
      </c>
      <c r="H16" s="96">
        <f t="shared" si="15"/>
        <v>9.9684288431430585E-3</v>
      </c>
      <c r="I16" s="108">
        <f>IFERROR((s_TR/(Rad_Spec!F16*s_GSF_i*s_Fam*s_Foffset*Fsurf!C16*s_EF_iw*(1/365)*s_ET_iw*(1/24)*s_ED_iw))*1,".")</f>
        <v>5598.7727325509259</v>
      </c>
      <c r="J16" s="96">
        <f>IFERROR((s_TR/(Rad_Spec!M16*s_GSF_i*s_Fam*s_Foffset*Fsurf!C16*s_EF_iw*(1/365)*s_ET_iw*(1/24)*s_ED_iw))*1,".")</f>
        <v>8713.7761891417613</v>
      </c>
      <c r="K16" s="96">
        <f>IFERROR((s_TR/(Rad_Spec!N16*s_GSF_i*s_Fam*s_Foffset*Fsurf!C16*s_EF_iw*(1/365)*s_ET_iw*(1/24)*s_ED_iw))*1,".")</f>
        <v>5661.1794349838192</v>
      </c>
      <c r="L16" s="96">
        <f>IFERROR((s_TR/(Rad_Spec!O16*s_GSF_i*s_Fam*s_Foffset*Fsurf!C16*s_EF_iw*(1/365)*s_ET_iw*(1/24)*s_ED_iw))*1,".")</f>
        <v>5598.7727325509259</v>
      </c>
      <c r="M16" s="96">
        <f>IFERROR((s_TR/(Rad_Spec!K16*s_GSF_i*s_Fam*s_Foffset*Fsurf!C16*s_EF_iw*(1/365)*s_ET_iw*(1/24)*s_ED_iw))*1,".")</f>
        <v>4837.0349458093042</v>
      </c>
      <c r="N16" s="96">
        <f>IFERROR((s_TR/(Rad_Spec!F16*s_GSF_i*s_Fam*s_Foffset*ACF!D16*s_ET_iw*(1/24)*s_EF_iw*(1/365)*s_ED_iw))*1,".")</f>
        <v>7092.9055915924446</v>
      </c>
      <c r="O16" s="96">
        <f>IFERROR((s_TR/(Rad_Spec!M16*s_GSF_i*s_Fam*s_Foffset*ACF!E16*s_ET_iw*(1/24)*s_EF_iw*(1/365)*s_ED_iw))*1,".")</f>
        <v>10723.877873260959</v>
      </c>
      <c r="P16" s="96">
        <f>IFERROR((s_TR/(Rad_Spec!N16*s_GSF_i*s_Fam*s_Foffset*ACF!F16*s_ET_iw*(1/24)*s_EF_iw*(1/365)*s_ED_iw))*1,".")</f>
        <v>7150.089772930598</v>
      </c>
      <c r="Q16" s="96">
        <f>IFERROR((s_TR/(Rad_Spec!O16*s_GSF_i*s_Fam*s_Foffset*ACF!G16*s_ET_iw*(1/24)*s_EF_iw*(1/365)*s_ED_iw))*1,".")</f>
        <v>7107.8066537596587</v>
      </c>
      <c r="R16" s="96">
        <f>IFERROR((s_TR/(Rad_Spec!K16*s_GSF_i*s_Fam*s_Foffset*ACF!C16*s_ET_iw*(1/24)*s_EF_iw*(1/365)*s_ED_iw))*1,".")</f>
        <v>5799.604900025357</v>
      </c>
    </row>
    <row r="17" spans="1:18">
      <c r="A17" s="90" t="s">
        <v>40</v>
      </c>
      <c r="B17" s="97" t="s">
        <v>24</v>
      </c>
      <c r="C17" s="96">
        <f>IFERROR((s_TR/(k_decay_iw*Rad_Spec!I17*s_IFD_iw*s_EF_iw*s_ED_iw))*1,".")</f>
        <v>308.01134511769294</v>
      </c>
      <c r="D17" s="96">
        <f>IFERROR((s_TR/(k_decay_iw*Rad_Spec!G17*s_IRA_iw*(1/s_PEFm_pp)*s_SLF*s_ET_iw*s_EF_iw*s_ED_iw))*1,".")</f>
        <v>2.2328275701547349</v>
      </c>
      <c r="E17" s="96">
        <f>IFERROR((s_TR/(k_decay_iw*Rad_Spec!G17*s_IRA_iw*(1/s_PEF)*s_SLF*s_ET_iw*s_EF_iw*s_ED_iw))*1,".")</f>
        <v>10.958760480228214</v>
      </c>
      <c r="F17" s="96">
        <f>IFERROR((s_TR/(k_decay_iw*Rad_Spec!K17*s_GSF_i*s_Fam*s_Foffset*s_EF_iw*(1/365)*ACF!C17*s_ET_iw*(1/24)*s_ED_iw))*1,".")</f>
        <v>249.19165915772399</v>
      </c>
      <c r="G17" s="96">
        <f t="shared" si="14"/>
        <v>10.151170724859263</v>
      </c>
      <c r="H17" s="96">
        <f t="shared" si="15"/>
        <v>2.1972119611525058</v>
      </c>
      <c r="I17" s="108">
        <f>IFERROR((s_TR/(Rad_Spec!F17*s_GSF_i*s_Fam*s_Foffset*Fsurf!C17*s_EF_iw*(1/365)*s_ET_iw*(1/24)*s_ED_iw))*1,".")</f>
        <v>9.6513669773487294</v>
      </c>
      <c r="J17" s="96">
        <f>IFERROR((s_TR/(Rad_Spec!M17*s_GSF_i*s_Fam*s_Foffset*Fsurf!C17*s_EF_iw*(1/365)*s_ET_iw*(1/24)*s_ED_iw))*1,".")</f>
        <v>42.424138934523597</v>
      </c>
      <c r="K17" s="96">
        <f>IFERROR((s_TR/(Rad_Spec!N17*s_GSF_i*s_Fam*s_Foffset*Fsurf!C17*s_EF_iw*(1/365)*s_ET_iw*(1/24)*s_ED_iw))*1,".")</f>
        <v>15.232405967588592</v>
      </c>
      <c r="L17" s="96">
        <f>IFERROR((s_TR/(Rad_Spec!O17*s_GSF_i*s_Fam*s_Foffset*Fsurf!C17*s_EF_iw*(1/365)*s_ET_iw*(1/24)*s_ED_iw))*1,".")</f>
        <v>10.305286446328445</v>
      </c>
      <c r="M17" s="96">
        <f>IFERROR((s_TR/(Rad_Spec!K17*s_GSF_i*s_Fam*s_Foffset*Fsurf!C17*s_EF_iw*(1/365)*s_ET_iw*(1/24)*s_ED_iw))*1,".")</f>
        <v>43.001640302218689</v>
      </c>
      <c r="N17" s="96">
        <f>IFERROR((s_TR/(Rad_Spec!F17*s_GSF_i*s_Fam*s_Foffset*ACF!D17*s_ET_iw*(1/24)*s_EF_iw*(1/365)*s_ED_iw))*1,".")</f>
        <v>10.837783197964267</v>
      </c>
      <c r="O17" s="96">
        <f>IFERROR((s_TR/(Rad_Spec!M17*s_GSF_i*s_Fam*s_Foffset*ACF!E17*s_ET_iw*(1/24)*s_EF_iw*(1/365)*s_ED_iw))*1,".")</f>
        <v>47.57685972873184</v>
      </c>
      <c r="P17" s="96">
        <f>IFERROR((s_TR/(Rad_Spec!N17*s_GSF_i*s_Fam*s_Foffset*ACF!F17*s_ET_iw*(1/24)*s_EF_iw*(1/365)*s_ED_iw))*1,".")</f>
        <v>17.00704526451841</v>
      </c>
      <c r="Q17" s="96">
        <f>IFERROR((s_TR/(Rad_Spec!O17*s_GSF_i*s_Fam*s_Foffset*ACF!G17*s_ET_iw*(1/24)*s_EF_iw*(1/365)*s_ED_iw))*1,".")</f>
        <v>12.167075637485029</v>
      </c>
      <c r="R17" s="96">
        <f>IFERROR((s_TR/(Rad_Spec!K17*s_GSF_i*s_Fam*s_Foffset*ACF!C17*s_ET_iw*(1/24)*s_EF_iw*(1/365)*s_ED_iw))*1,".")</f>
        <v>49.502523793141023</v>
      </c>
    </row>
    <row r="18" spans="1:18">
      <c r="A18" s="90" t="s">
        <v>41</v>
      </c>
      <c r="B18" s="97" t="s">
        <v>24</v>
      </c>
      <c r="C18" s="96">
        <f>IFERROR((s_TR/(k_decay_iw*Rad_Spec!I18*s_IFD_iw*s_EF_iw*s_ED_iw))*1,".")</f>
        <v>4.7313082909831182E-2</v>
      </c>
      <c r="D18" s="96">
        <f>IFERROR((s_TR/(k_decay_iw*Rad_Spec!G18*s_IRA_iw*(1/s_PEFm_pp)*s_SLF*s_ET_iw*s_EF_iw*s_ED_iw))*1,".")</f>
        <v>1.1961576268686082E-2</v>
      </c>
      <c r="E18" s="96">
        <f>IFERROR((s_TR/(k_decay_iw*Rad_Spec!G18*s_IRA_iw*(1/s_PEF)*s_SLF*s_ET_iw*s_EF_iw*s_ED_iw))*1,".")</f>
        <v>5.8707645429794002E-2</v>
      </c>
      <c r="F18" s="96">
        <f>IFERROR((s_TR/(k_decay_iw*Rad_Spec!K18*s_GSF_i*s_Fam*s_Foffset*s_EF_iw*(1/365)*ACF!C18*s_ET_iw*(1/24)*s_ED_iw))*1,".")</f>
        <v>6536033.9388963999</v>
      </c>
      <c r="G18" s="96">
        <f t="shared" si="14"/>
        <v>2.6199024738153859E-2</v>
      </c>
      <c r="H18" s="96">
        <f t="shared" si="15"/>
        <v>9.5477402443000462E-3</v>
      </c>
      <c r="I18" s="108">
        <f>IFERROR((s_TR/(Rad_Spec!F18*s_GSF_i*s_Fam*s_Foffset*Fsurf!C18*s_EF_iw*(1/365)*s_ET_iw*(1/24)*s_ED_iw))*1,".")</f>
        <v>227228.17125731023</v>
      </c>
      <c r="J18" s="96">
        <f>IFERROR((s_TR/(Rad_Spec!M18*s_GSF_i*s_Fam*s_Foffset*Fsurf!C18*s_EF_iw*(1/365)*s_ET_iw*(1/24)*s_ED_iw))*1,".")</f>
        <v>1144442.5118126534</v>
      </c>
      <c r="K18" s="96">
        <f>IFERROR((s_TR/(Rad_Spec!N18*s_GSF_i*s_Fam*s_Foffset*Fsurf!C18*s_EF_iw*(1/365)*s_ET_iw*(1/24)*s_ED_iw))*1,".")</f>
        <v>403079.38467519189</v>
      </c>
      <c r="L18" s="96">
        <f>IFERROR((s_TR/(Rad_Spec!O18*s_GSF_i*s_Fam*s_Foffset*Fsurf!C18*s_EF_iw*(1/365)*s_ET_iw*(1/24)*s_ED_iw))*1,".")</f>
        <v>258731.7820215981</v>
      </c>
      <c r="M18" s="96">
        <f>IFERROR((s_TR/(Rad_Spec!K18*s_GSF_i*s_Fam*s_Foffset*Fsurf!C18*s_EF_iw*(1/365)*s_ET_iw*(1/24)*s_ED_iw))*1,".")</f>
        <v>1177316.4309439159</v>
      </c>
      <c r="N18" s="96">
        <f>IFERROR((s_TR/(Rad_Spec!F18*s_GSF_i*s_Fam*s_Foffset*ACF!D18*s_ET_iw*(1/24)*s_EF_iw*(1/365)*s_ED_iw))*1,".")</f>
        <v>235936.6240889316</v>
      </c>
      <c r="O18" s="96">
        <f>IFERROR((s_TR/(Rad_Spec!M18*s_GSF_i*s_Fam*s_Foffset*ACF!E18*s_ET_iw*(1/24)*s_EF_iw*(1/365)*s_ED_iw))*1,".")</f>
        <v>1188028.5886648046</v>
      </c>
      <c r="P18" s="96">
        <f>IFERROR((s_TR/(Rad_Spec!N18*s_GSF_i*s_Fam*s_Foffset*ACF!F18*s_ET_iw*(1/24)*s_EF_iw*(1/365)*s_ED_iw))*1,".")</f>
        <v>421223.63416000764</v>
      </c>
      <c r="Q18" s="96">
        <f>IFERROR((s_TR/(Rad_Spec!O18*s_GSF_i*s_Fam*s_Foffset*ACF!G18*s_ET_iw*(1/24)*s_EF_iw*(1/365)*s_ED_iw))*1,".")</f>
        <v>266218.76530386333</v>
      </c>
      <c r="R18" s="96">
        <f>IFERROR((s_TR/(Rad_Spec!K18*s_GSF_i*s_Fam*s_Foffset*ACF!C18*s_ET_iw*(1/24)*s_EF_iw*(1/365)*s_ED_iw))*1,".")</f>
        <v>1298398.8977263784</v>
      </c>
    </row>
    <row r="19" spans="1:18">
      <c r="A19" s="90" t="s">
        <v>42</v>
      </c>
      <c r="B19" s="91" t="s">
        <v>24</v>
      </c>
      <c r="C19" s="96" t="str">
        <f>IFERROR((s_TR/(k_decay_iw*Rad_Spec!I19*s_IFD_iw*s_EF_iw*s_ED_iw))*1,".")</f>
        <v>.</v>
      </c>
      <c r="D19" s="96" t="str">
        <f>IFERROR((s_TR/(k_decay_iw*Rad_Spec!G19*s_IRA_iw*(1/s_PEFm_pp)*s_SLF*s_ET_iw*s_EF_iw*s_ED_iw))*1,".")</f>
        <v>.</v>
      </c>
      <c r="E19" s="96" t="str">
        <f>IFERROR((s_TR/(k_decay_iw*Rad_Spec!G19*s_IRA_iw*(1/s_PEF)*s_SLF*s_ET_iw*s_EF_iw*s_ED_iw))*1,".")</f>
        <v>.</v>
      </c>
      <c r="F19" s="96">
        <f>IFERROR((s_TR/(k_decay_iw*Rad_Spec!K19*s_GSF_i*s_Fam*s_Foffset*s_EF_iw*(1/365)*ACF!C19*s_ET_iw*(1/24)*s_ED_iw))*1,".")</f>
        <v>1693518.1188041752</v>
      </c>
      <c r="G19" s="96">
        <f t="shared" si="14"/>
        <v>1693518.1188041752</v>
      </c>
      <c r="H19" s="96">
        <f t="shared" si="15"/>
        <v>1693518.1188041752</v>
      </c>
      <c r="I19" s="108" t="str">
        <f>IFERROR((s_TR/(Rad_Spec!F19*s_GSF_i*s_Fam*s_Foffset*Fsurf!C19*s_EF_iw*(1/365)*s_ET_iw*(1/24)*s_ED_iw))*1,".")</f>
        <v>.</v>
      </c>
      <c r="J19" s="96" t="str">
        <f>IFERROR((s_TR/(Rad_Spec!M19*s_GSF_i*s_Fam*s_Foffset*Fsurf!C19*s_EF_iw*(1/365)*s_ET_iw*(1/24)*s_ED_iw))*1,".")</f>
        <v>.</v>
      </c>
      <c r="K19" s="96" t="str">
        <f>IFERROR((s_TR/(Rad_Spec!N19*s_GSF_i*s_Fam*s_Foffset*Fsurf!C19*s_EF_iw*(1/365)*s_ET_iw*(1/24)*s_ED_iw))*1,".")</f>
        <v>.</v>
      </c>
      <c r="L19" s="96" t="str">
        <f>IFERROR((s_TR/(Rad_Spec!O19*s_GSF_i*s_Fam*s_Foffset*Fsurf!C19*s_EF_iw*(1/365)*s_ET_iw*(1/24)*s_ED_iw))*1,".")</f>
        <v>.</v>
      </c>
      <c r="M19" s="96" t="str">
        <f>IFERROR((s_TR/(Rad_Spec!K19*s_GSF_i*s_Fam*s_Foffset*Fsurf!C19*s_EF_iw*(1/365)*s_ET_iw*(1/24)*s_ED_iw))*1,".")</f>
        <v>.</v>
      </c>
      <c r="N19" s="96">
        <f>IFERROR((s_TR/(Rad_Spec!F19*s_GSF_i*s_Fam*s_Foffset*ACF!D19*s_ET_iw*(1/24)*s_EF_iw*(1/365)*s_ED_iw))*1,".")</f>
        <v>61467.879059472769</v>
      </c>
      <c r="O19" s="96">
        <f>IFERROR((s_TR/(Rad_Spec!M19*s_GSF_i*s_Fam*s_Foffset*ACF!E19*s_ET_iw*(1/24)*s_EF_iw*(1/365)*s_ED_iw))*1,".")</f>
        <v>308066.33096808288</v>
      </c>
      <c r="P19" s="96">
        <f>IFERROR((s_TR/(Rad_Spec!N19*s_GSF_i*s_Fam*s_Foffset*ACF!F19*s_ET_iw*(1/24)*s_EF_iw*(1/365)*s_ED_iw))*1,".")</f>
        <v>109710.28899389271</v>
      </c>
      <c r="Q19" s="96">
        <f>IFERROR((s_TR/(Rad_Spec!O19*s_GSF_i*s_Fam*s_Foffset*ACF!G19*s_ET_iw*(1/24)*s_EF_iw*(1/365)*s_ED_iw))*1,".")</f>
        <v>69125.020565167055</v>
      </c>
      <c r="R19" s="96">
        <f>IFERROR((s_TR/(Rad_Spec!K19*s_GSF_i*s_Fam*s_Foffset*ACF!C19*s_ET_iw*(1/24)*s_EF_iw*(1/365)*s_ED_iw))*1,".")</f>
        <v>336421.45669553644</v>
      </c>
    </row>
    <row r="20" spans="1:18">
      <c r="A20" s="90" t="s">
        <v>43</v>
      </c>
      <c r="B20" s="97" t="s">
        <v>24</v>
      </c>
      <c r="C20" s="96" t="str">
        <f>IFERROR((s_TR/(k_decay_iw*Rad_Spec!I20*s_IFD_iw*s_EF_iw*s_ED_iw))*1,".")</f>
        <v>.</v>
      </c>
      <c r="D20" s="96" t="str">
        <f>IFERROR((s_TR/(k_decay_iw*Rad_Spec!G20*s_IRA_iw*(1/s_PEFm_pp)*s_SLF*s_ET_iw*s_EF_iw*s_ED_iw))*1,".")</f>
        <v>.</v>
      </c>
      <c r="E20" s="96" t="str">
        <f>IFERROR((s_TR/(k_decay_iw*Rad_Spec!G20*s_IRA_iw*(1/s_PEF)*s_SLF*s_ET_iw*s_EF_iw*s_ED_iw))*1,".")</f>
        <v>.</v>
      </c>
      <c r="F20" s="96">
        <f>IFERROR((s_TR/(k_decay_iw*Rad_Spec!K20*s_GSF_i*s_Fam*s_Foffset*s_EF_iw*(1/365)*ACF!C20*s_ET_iw*(1/24)*s_ED_iw))*1,".")</f>
        <v>767490.83091558679</v>
      </c>
      <c r="G20" s="96">
        <f t="shared" si="14"/>
        <v>767490.83091558679</v>
      </c>
      <c r="H20" s="96">
        <f t="shared" si="15"/>
        <v>767490.83091558679</v>
      </c>
      <c r="I20" s="108">
        <f>IFERROR((s_TR/(Rad_Spec!F20*s_GSF_i*s_Fam*s_Foffset*Fsurf!C20*s_EF_iw*(1/365)*s_ET_iw*(1/24)*s_ED_iw))*1,".")</f>
        <v>26578.810334945982</v>
      </c>
      <c r="J20" s="96">
        <f>IFERROR((s_TR/(Rad_Spec!M20*s_GSF_i*s_Fam*s_Foffset*Fsurf!C20*s_EF_iw*(1/365)*s_ET_iw*(1/24)*s_ED_iw))*1,".")</f>
        <v>134359.79489173062</v>
      </c>
      <c r="K20" s="96">
        <f>IFERROR((s_TR/(Rad_Spec!N20*s_GSF_i*s_Fam*s_Foffset*Fsurf!C20*s_EF_iw*(1/365)*s_ET_iw*(1/24)*s_ED_iw))*1,".")</f>
        <v>47668.51853550096</v>
      </c>
      <c r="L20" s="96">
        <f>IFERROR((s_TR/(Rad_Spec!O20*s_GSF_i*s_Fam*s_Foffset*Fsurf!C20*s_EF_iw*(1/365)*s_ET_iw*(1/24)*s_ED_iw))*1,".")</f>
        <v>30349.506610837969</v>
      </c>
      <c r="M20" s="96">
        <f>IFERROR((s_TR/(Rad_Spec!K20*s_GSF_i*s_Fam*s_Foffset*Fsurf!C20*s_EF_iw*(1/365)*s_ET_iw*(1/24)*s_ED_iw))*1,".")</f>
        <v>137908.92154924801</v>
      </c>
      <c r="N20" s="96">
        <f>IFERROR((s_TR/(Rad_Spec!F20*s_GSF_i*s_Fam*s_Foffset*ACF!D20*s_ET_iw*(1/24)*s_EF_iw*(1/365)*s_ED_iw))*1,".")</f>
        <v>27690.127664309901</v>
      </c>
      <c r="O20" s="96">
        <f>IFERROR((s_TR/(Rad_Spec!M20*s_GSF_i*s_Fam*s_Foffset*ACF!E20*s_ET_iw*(1/24)*s_EF_iw*(1/365)*s_ED_iw))*1,".")</f>
        <v>139477.49931805447</v>
      </c>
      <c r="P20" s="96">
        <f>IFERROR((s_TR/(Rad_Spec!N20*s_GSF_i*s_Fam*s_Foffset*ACF!F20*s_ET_iw*(1/24)*s_EF_iw*(1/365)*s_ED_iw))*1,".")</f>
        <v>49770.647819929167</v>
      </c>
      <c r="Q20" s="96">
        <f>IFERROR((s_TR/(Rad_Spec!O20*s_GSF_i*s_Fam*s_Foffset*ACF!G20*s_ET_iw*(1/24)*s_EF_iw*(1/365)*s_ED_iw))*1,".")</f>
        <v>31234.998097836549</v>
      </c>
      <c r="R20" s="96">
        <f>IFERROR((s_TR/(Rad_Spec!K20*s_GSF_i*s_Fam*s_Foffset*ACF!C20*s_ET_iw*(1/24)*s_EF_iw*(1/365)*s_ED_iw))*1,".")</f>
        <v>152463.90367491872</v>
      </c>
    </row>
    <row r="21" spans="1:18">
      <c r="A21" s="90" t="s">
        <v>44</v>
      </c>
      <c r="B21" s="97" t="s">
        <v>24</v>
      </c>
      <c r="C21" s="96" t="str">
        <f>IFERROR((s_TR/(k_decay_iw*Rad_Spec!I21*s_IFD_iw*s_EF_iw*s_ED_iw))*1,".")</f>
        <v>.</v>
      </c>
      <c r="D21" s="96">
        <f>IFERROR((s_TR/(k_decay_iw*Rad_Spec!G21*s_IRA_iw*(1/s_PEFm_pp)*s_SLF*s_ET_iw*s_EF_iw*s_ED_iw))*1,".")</f>
        <v>12.481345482087979</v>
      </c>
      <c r="E21" s="96">
        <f>IFERROR((s_TR/(k_decay_iw*Rad_Spec!G21*s_IRA_iw*(1/s_PEF)*s_SLF*s_ET_iw*s_EF_iw*s_ED_iw))*1,".")</f>
        <v>61.258682684441169</v>
      </c>
      <c r="F21" s="96">
        <f>IFERROR((s_TR/(k_decay_iw*Rad_Spec!K21*s_GSF_i*s_Fam*s_Foffset*s_EF_iw*(1/365)*ACF!C21*s_ET_iw*(1/24)*s_ED_iw))*1,".")</f>
        <v>10503246090.115343</v>
      </c>
      <c r="G21" s="96">
        <f t="shared" si="14"/>
        <v>61.258682327158652</v>
      </c>
      <c r="H21" s="96">
        <f t="shared" si="15"/>
        <v>12.481345467255995</v>
      </c>
      <c r="I21" s="108">
        <f>IFERROR((s_TR/(Rad_Spec!F21*s_GSF_i*s_Fam*s_Foffset*Fsurf!C21*s_EF_iw*(1/365)*s_ET_iw*(1/24)*s_ED_iw))*1,".")</f>
        <v>1499845044.6918254</v>
      </c>
      <c r="J21" s="96">
        <f>IFERROR((s_TR/(Rad_Spec!M21*s_GSF_i*s_Fam*s_Foffset*Fsurf!C21*s_EF_iw*(1/365)*s_ET_iw*(1/24)*s_ED_iw))*1,".")</f>
        <v>3250403832.0614257</v>
      </c>
      <c r="K21" s="96">
        <f>IFERROR((s_TR/(Rad_Spec!N21*s_GSF_i*s_Fam*s_Foffset*Fsurf!C21*s_EF_iw*(1/365)*s_ET_iw*(1/24)*s_ED_iw))*1,".")</f>
        <v>1716619523.8074405</v>
      </c>
      <c r="L21" s="96">
        <f>IFERROR((s_TR/(Rad_Spec!O21*s_GSF_i*s_Fam*s_Foffset*Fsurf!C21*s_EF_iw*(1/365)*s_ET_iw*(1/24)*s_ED_iw))*1,".")</f>
        <v>1504981500.3243318</v>
      </c>
      <c r="M21" s="96">
        <f>IFERROR((s_TR/(Rad_Spec!K21*s_GSF_i*s_Fam*s_Foffset*Fsurf!C21*s_EF_iw*(1/365)*s_ET_iw*(1/24)*s_ED_iw))*1,".")</f>
        <v>1935923339.6242504</v>
      </c>
      <c r="N21" s="96">
        <f>IFERROR((s_TR/(Rad_Spec!F21*s_GSF_i*s_Fam*s_Foffset*ACF!D21*s_ET_iw*(1/24)*s_EF_iw*(1/365)*s_ED_iw))*1,".")</f>
        <v>1616499659.2789667</v>
      </c>
      <c r="O21" s="96">
        <f>IFERROR((s_TR/(Rad_Spec!M21*s_GSF_i*s_Fam*s_Foffset*ACF!E21*s_ET_iw*(1/24)*s_EF_iw*(1/365)*s_ED_iw))*1,".")</f>
        <v>3503213018.9995375</v>
      </c>
      <c r="P21" s="96">
        <f>IFERROR((s_TR/(Rad_Spec!N21*s_GSF_i*s_Fam*s_Foffset*ACF!F21*s_ET_iw*(1/24)*s_EF_iw*(1/365)*s_ED_iw))*1,".")</f>
        <v>1850134375.6591303</v>
      </c>
      <c r="Q21" s="96">
        <f>IFERROR((s_TR/(Rad_Spec!O21*s_GSF_i*s_Fam*s_Foffset*ACF!G21*s_ET_iw*(1/24)*s_EF_iw*(1/365)*s_ED_iw))*1,".")</f>
        <v>1622035617.0162239</v>
      </c>
      <c r="R21" s="96">
        <f>IFERROR((s_TR/(Rad_Spec!K21*s_GSF_i*s_Fam*s_Foffset*ACF!C21*s_ET_iw*(1/24)*s_EF_iw*(1/365)*s_ED_iw))*1,".")</f>
        <v>2086495154.9283583</v>
      </c>
    </row>
    <row r="22" spans="1:18">
      <c r="A22" s="90" t="s">
        <v>45</v>
      </c>
      <c r="B22" s="91" t="s">
        <v>24</v>
      </c>
      <c r="C22" s="96">
        <f>IFERROR((s_TR/(k_decay_iw*Rad_Spec!I22*s_IFD_iw*s_EF_iw*s_ED_iw))*1,".")</f>
        <v>0.91330727209027351</v>
      </c>
      <c r="D22" s="96">
        <f>IFERROR((s_TR/(k_decay_iw*Rad_Spec!G22*s_IRA_iw*(1/s_PEFm_pp)*s_SLF*s_ET_iw*s_EF_iw*s_ED_iw))*1,".")</f>
        <v>6.6321610994695109E-3</v>
      </c>
      <c r="E22" s="96">
        <f>IFERROR((s_TR/(k_decay_iw*Rad_Spec!G22*s_IRA_iw*(1/s_PEF)*s_SLF*s_ET_iw*s_EF_iw*s_ED_iw))*1,".")</f>
        <v>3.2550773703648166E-2</v>
      </c>
      <c r="F22" s="96">
        <f>IFERROR((s_TR/(k_decay_iw*Rad_Spec!K22*s_GSF_i*s_Fam*s_Foffset*s_EF_iw*(1/365)*ACF!C22*s_ET_iw*(1/24)*s_ED_iw))*1,".")</f>
        <v>5741.1192204044737</v>
      </c>
      <c r="G22" s="96">
        <f t="shared" ref="G22:G23" si="16">(IF(AND(C22&lt;&gt;".",E22&lt;&gt;".",F22&lt;&gt;"."),1/((1/C22)+(1/E22)+(1/F22)),IF(AND(C22&lt;&gt;".",E22&lt;&gt;".",F22="."), 1/((1/C22)+(1/E22)),IF(AND(C22&lt;&gt;".",E22=".",F22&lt;&gt;"."),1/((1/C22)+(1/F22)),IF(AND(C22=".",E22&lt;&gt;".",F22&lt;&gt;"."),1/((1/E22)+(1/F22)),IF(AND(C22&lt;&gt;".",E22=".",F22="."),1/(1/C22),IF(AND(C22=".",E22&lt;&gt;".",F22="."),1/(1/E22),IF(AND(C22=".",E22=".",F22&lt;&gt;"."),1/(1/F22),IF(AND(C22=".",E22=".",F22="."),".")))))))))</f>
        <v>3.1430398793928976E-2</v>
      </c>
      <c r="H22" s="96">
        <f t="shared" ref="H22:H23" si="17">(IF(AND(C22&lt;&gt;".",D22&lt;&gt;".",F22&lt;&gt;"."),1/((1/C22)+(1/D22)+(1/F22)),IF(AND(C22&lt;&gt;".",D22&lt;&gt;".",F22="."), 1/((1/C22)+(1/D22)),IF(AND(C22&lt;&gt;".",D22=".",F22&lt;&gt;"."),1/((1/C22)+(1/F22)),IF(AND(C22=".",D22&lt;&gt;".",F22&lt;&gt;"."),1/((1/D22)+(1/F22)),IF(AND(C22&lt;&gt;".",D22=".",F22="."),1/(1/C22),IF(AND(C22=".",D22&lt;&gt;".",F22="."),1/(1/D22),IF(AND(C22=".",D22=".",F22&lt;&gt;"."),1/(1/F22),IF(AND(C22=".",D22=".",F22="."),".")))))))))</f>
        <v>6.5843400080932016E-3</v>
      </c>
      <c r="I22" s="108">
        <f>IFERROR((s_TR/(Rad_Spec!F22*s_GSF_i*s_Fam*s_Foffset*Fsurf!C22*s_EF_iw*(1/365)*s_ET_iw*(1/24)*s_ED_iw))*1,".")</f>
        <v>1393.2472427378657</v>
      </c>
      <c r="J22" s="96">
        <f>IFERROR((s_TR/(Rad_Spec!M22*s_GSF_i*s_Fam*s_Foffset*Fsurf!C22*s_EF_iw*(1/365)*s_ET_iw*(1/24)*s_ED_iw))*1,".")</f>
        <v>1913.5197162602517</v>
      </c>
      <c r="K22" s="96">
        <f>IFERROR((s_TR/(Rad_Spec!N22*s_GSF_i*s_Fam*s_Foffset*Fsurf!C22*s_EF_iw*(1/365)*s_ET_iw*(1/24)*s_ED_iw))*1,".")</f>
        <v>1401.2852075998148</v>
      </c>
      <c r="L22" s="96">
        <f>IFERROR((s_TR/(Rad_Spec!O22*s_GSF_i*s_Fam*s_Foffset*Fsurf!C22*s_EF_iw*(1/365)*s_ET_iw*(1/24)*s_ED_iw))*1,".")</f>
        <v>1395.9162987584364</v>
      </c>
      <c r="M22" s="96">
        <f>IFERROR((s_TR/(Rad_Spec!K22*s_GSF_i*s_Fam*s_Foffset*Fsurf!C22*s_EF_iw*(1/365)*s_ET_iw*(1/24)*s_ED_iw))*1,".")</f>
        <v>962.57372252563255</v>
      </c>
      <c r="N22" s="96">
        <f>IFERROR((s_TR/(Rad_Spec!F22*s_GSF_i*s_Fam*s_Foffset*ACF!D22*s_ET_iw*(1/24)*s_EF_iw*(1/365)*s_ED_iw))*1,".")</f>
        <v>1877.243357481223</v>
      </c>
      <c r="O22" s="96">
        <f>IFERROR((s_TR/(Rad_Spec!M22*s_GSF_i*s_Fam*s_Foffset*ACF!E22*s_ET_iw*(1/24)*s_EF_iw*(1/365)*s_ED_iw))*1,".")</f>
        <v>2264.0678958593589</v>
      </c>
      <c r="P22" s="96">
        <f>IFERROR((s_TR/(Rad_Spec!N22*s_GSF_i*s_Fam*s_Foffset*ACF!F22*s_ET_iw*(1/24)*s_EF_iw*(1/365)*s_ED_iw))*1,".")</f>
        <v>1716.8387727451691</v>
      </c>
      <c r="Q22" s="96">
        <f>IFERROR((s_TR/(Rad_Spec!O22*s_GSF_i*s_Fam*s_Foffset*ACF!G22*s_ET_iw*(1/24)*s_EF_iw*(1/365)*s_ED_iw))*1,".")</f>
        <v>1705.5261715846229</v>
      </c>
      <c r="R22" s="96">
        <f>IFERROR((s_TR/(Rad_Spec!K22*s_GSF_i*s_Fam*s_Foffset*ACF!C22*s_ET_iw*(1/24)*s_EF_iw*(1/365)*s_ED_iw))*1,".")</f>
        <v>1140.4871726763918</v>
      </c>
    </row>
    <row r="23" spans="1:18">
      <c r="A23" s="94" t="s">
        <v>46</v>
      </c>
      <c r="B23" s="97" t="s">
        <v>26</v>
      </c>
      <c r="C23" s="96">
        <f>IFERROR((s_TR/(k_decay_iw*Rad_Spec!I23*s_IFD_iw*s_EF_iw*s_ED_iw))*1,".")</f>
        <v>0.23062155991224245</v>
      </c>
      <c r="D23" s="96">
        <f>IFERROR((s_TR/(k_decay_iw*Rad_Spec!G23*s_IRA_iw*(1/s_PEFm_pp)*s_SLF*s_ET_iw*s_EF_iw*s_ED_iw))*1,".")</f>
        <v>6.1615478282850775E-3</v>
      </c>
      <c r="E23" s="96">
        <f>IFERROR((s_TR/(k_decay_iw*Rad_Spec!G23*s_IRA_iw*(1/s_PEF)*s_SLF*s_ET_iw*s_EF_iw*s_ED_iw))*1,".")</f>
        <v>3.0240994754900465E-2</v>
      </c>
      <c r="F23" s="96">
        <f>IFERROR((s_TR/(k_decay_iw*Rad_Spec!K23*s_GSF_i*s_Fam*s_Foffset*s_EF_iw*(1/365)*ACF!C23*s_ET_iw*(1/24)*s_ED_iw))*1,".")</f>
        <v>8644.778606637241</v>
      </c>
      <c r="G23" s="96">
        <f t="shared" si="16"/>
        <v>2.6735166432074447E-2</v>
      </c>
      <c r="H23" s="96">
        <f t="shared" si="17"/>
        <v>6.0012084423746353E-3</v>
      </c>
      <c r="I23" s="108">
        <f>IFERROR((s_TR/(Rad_Spec!F23*s_GSF_i*s_Fam*s_Foffset*Fsurf!C23*s_EF_iw*(1/365)*s_ET_iw*(1/24)*s_ED_iw))*1,".")</f>
        <v>367.17426258828004</v>
      </c>
      <c r="J23" s="96">
        <f>IFERROR((s_TR/(Rad_Spec!M23*s_GSF_i*s_Fam*s_Foffset*Fsurf!C23*s_EF_iw*(1/365)*s_ET_iw*(1/24)*s_ED_iw))*1,".")</f>
        <v>1448.6595168490398</v>
      </c>
      <c r="K23" s="96">
        <f>IFERROR((s_TR/(Rad_Spec!N23*s_GSF_i*s_Fam*s_Foffset*Fsurf!C23*s_EF_iw*(1/365)*s_ET_iw*(1/24)*s_ED_iw))*1,".")</f>
        <v>529.84013616919708</v>
      </c>
      <c r="L23" s="96">
        <f>IFERROR((s_TR/(Rad_Spec!O23*s_GSF_i*s_Fam*s_Foffset*Fsurf!C23*s_EF_iw*(1/365)*s_ET_iw*(1/24)*s_ED_iw))*1,".")</f>
        <v>377.76582785524954</v>
      </c>
      <c r="M23" s="96">
        <f>IFERROR((s_TR/(Rad_Spec!K23*s_GSF_i*s_Fam*s_Foffset*Fsurf!C23*s_EF_iw*(1/365)*s_ET_iw*(1/24)*s_ED_iw))*1,".")</f>
        <v>1468.6970503531202</v>
      </c>
      <c r="N23" s="96">
        <f>IFERROR((s_TR/(Rad_Spec!F23*s_GSF_i*s_Fam*s_Foffset*ACF!D23*s_ET_iw*(1/24)*s_EF_iw*(1/365)*s_ED_iw))*1,".")</f>
        <v>481.54842724603986</v>
      </c>
      <c r="O23" s="96">
        <f>IFERROR((s_TR/(Rad_Spec!M23*s_GSF_i*s_Fam*s_Foffset*ACF!E23*s_ET_iw*(1/24)*s_EF_iw*(1/365)*s_ED_iw))*1,".")</f>
        <v>1783.1749808000613</v>
      </c>
      <c r="P23" s="96">
        <f>IFERROR((s_TR/(Rad_Spec!N23*s_GSF_i*s_Fam*s_Foffset*ACF!F23*s_ET_iw*(1/24)*s_EF_iw*(1/365)*s_ED_iw))*1,".")</f>
        <v>644.05939876143054</v>
      </c>
      <c r="Q23" s="96">
        <f>IFERROR((s_TR/(Rad_Spec!O23*s_GSF_i*s_Fam*s_Foffset*ACF!G23*s_ET_iw*(1/24)*s_EF_iw*(1/365)*s_ED_iw))*1,".")</f>
        <v>463.92549551608141</v>
      </c>
      <c r="R23" s="96">
        <f>IFERROR((s_TR/(Rad_Spec!K23*s_GSF_i*s_Fam*s_Foffset*ACF!C23*s_ET_iw*(1/24)*s_EF_iw*(1/365)*s_ED_iw))*1,".")</f>
        <v>1717.3061093133786</v>
      </c>
    </row>
    <row r="24" spans="1:18">
      <c r="A24" s="90" t="s">
        <v>47</v>
      </c>
      <c r="B24" s="97" t="s">
        <v>24</v>
      </c>
      <c r="C24" s="96" t="str">
        <f>IFERROR((s_TR/(k_decay_iw*Rad_Spec!I24*s_IFD_iw*s_EF_iw*s_ED_iw))*1,".")</f>
        <v>.</v>
      </c>
      <c r="D24" s="96" t="str">
        <f>IFERROR((s_TR/(k_decay_iw*Rad_Spec!G24*s_IRA_iw*(1/s_PEFm_pp)*s_SLF*s_ET_iw*s_EF_iw*s_ED_iw))*1,".")</f>
        <v>.</v>
      </c>
      <c r="E24" s="96" t="str">
        <f>IFERROR((s_TR/(k_decay_iw*Rad_Spec!G24*s_IRA_iw*(1/s_PEF)*s_SLF*s_ET_iw*s_EF_iw*s_ED_iw))*1,".")</f>
        <v>.</v>
      </c>
      <c r="F24" s="96">
        <f>IFERROR((s_TR/(k_decay_iw*Rad_Spec!K24*s_GSF_i*s_Fam*s_Foffset*s_EF_iw*(1/365)*ACF!C24*s_ET_iw*(1/24)*s_ED_iw))*1,".")</f>
        <v>83077.305033391094</v>
      </c>
      <c r="G24" s="96">
        <f t="shared" ref="G24:G25" si="18">(IF(AND(C24&lt;&gt;".",E24&lt;&gt;".",F24&lt;&gt;"."),1/((1/C24)+(1/E24)+(1/F24)),IF(AND(C24&lt;&gt;".",E24&lt;&gt;".",F24="."), 1/((1/C24)+(1/E24)),IF(AND(C24&lt;&gt;".",E24=".",F24&lt;&gt;"."),1/((1/C24)+(1/F24)),IF(AND(C24=".",E24&lt;&gt;".",F24&lt;&gt;"."),1/((1/E24)+(1/F24)),IF(AND(C24&lt;&gt;".",E24=".",F24="."),1/(1/C24),IF(AND(C24=".",E24&lt;&gt;".",F24="."),1/(1/E24),IF(AND(C24=".",E24=".",F24&lt;&gt;"."),1/(1/F24),IF(AND(C24=".",E24=".",F24="."),".")))))))))</f>
        <v>83077.305033391094</v>
      </c>
      <c r="H24" s="96">
        <f t="shared" ref="H24:H25" si="19">(IF(AND(C24&lt;&gt;".",D24&lt;&gt;".",F24&lt;&gt;"."),1/((1/C24)+(1/D24)+(1/F24)),IF(AND(C24&lt;&gt;".",D24&lt;&gt;".",F24="."), 1/((1/C24)+(1/D24)),IF(AND(C24&lt;&gt;".",D24=".",F24&lt;&gt;"."),1/((1/C24)+(1/F24)),IF(AND(C24=".",D24&lt;&gt;".",F24&lt;&gt;"."),1/((1/D24)+(1/F24)),IF(AND(C24&lt;&gt;".",D24=".",F24="."),1/(1/C24),IF(AND(C24=".",D24&lt;&gt;".",F24="."),1/(1/D24),IF(AND(C24=".",D24=".",F24&lt;&gt;"."),1/(1/F24),IF(AND(C24=".",D24=".",F24="."),".")))))))))</f>
        <v>83077.305033391094</v>
      </c>
      <c r="I24" s="108">
        <f>IFERROR((s_TR/(Rad_Spec!F24*s_GSF_i*s_Fam*s_Foffset*Fsurf!C24*s_EF_iw*(1/365)*s_ET_iw*(1/24)*s_ED_iw))*1,".")</f>
        <v>2972.4971943228184</v>
      </c>
      <c r="J24" s="96">
        <f>IFERROR((s_TR/(Rad_Spec!M24*s_GSF_i*s_Fam*s_Foffset*Fsurf!C24*s_EF_iw*(1/365)*s_ET_iw*(1/24)*s_ED_iw))*1,".")</f>
        <v>14444.104999222805</v>
      </c>
      <c r="K24" s="96">
        <f>IFERROR((s_TR/(Rad_Spec!N24*s_GSF_i*s_Fam*s_Foffset*Fsurf!C24*s_EF_iw*(1/365)*s_ET_iw*(1/24)*s_ED_iw))*1,".")</f>
        <v>5131.0963473429583</v>
      </c>
      <c r="L24" s="96">
        <f>IFERROR((s_TR/(Rad_Spec!O24*s_GSF_i*s_Fam*s_Foffset*Fsurf!C24*s_EF_iw*(1/365)*s_ET_iw*(1/24)*s_ED_iw))*1,".")</f>
        <v>3315.4776398216045</v>
      </c>
      <c r="M24" s="96">
        <f>IFERROR((s_TR/(Rad_Spec!K24*s_GSF_i*s_Fam*s_Foffset*Fsurf!C24*s_EF_iw*(1/365)*s_ET_iw*(1/24)*s_ED_iw))*1,".")</f>
        <v>14786.006626991715</v>
      </c>
      <c r="N24" s="96">
        <f>IFERROR((s_TR/(Rad_Spec!F24*s_GSF_i*s_Fam*s_Foffset*ACF!D24*s_ET_iw*(1/24)*s_EF_iw*(1/365)*s_ED_iw))*1,".")</f>
        <v>3218.4963352181221</v>
      </c>
      <c r="O24" s="96">
        <f>IFERROR((s_TR/(Rad_Spec!M24*s_GSF_i*s_Fam*s_Foffset*ACF!E24*s_ET_iw*(1/24)*s_EF_iw*(1/365)*s_ED_iw))*1,".")</f>
        <v>15296.562842053043</v>
      </c>
      <c r="P24" s="96">
        <f>IFERROR((s_TR/(Rad_Spec!N24*s_GSF_i*s_Fam*s_Foffset*ACF!F24*s_ET_iw*(1/24)*s_EF_iw*(1/365)*s_ED_iw))*1,".")</f>
        <v>5521.1048113511151</v>
      </c>
      <c r="Q24" s="96">
        <f>IFERROR((s_TR/(Rad_Spec!O24*s_GSF_i*s_Fam*s_Foffset*ACF!G24*s_ET_iw*(1/24)*s_EF_iw*(1/365)*s_ED_iw))*1,".")</f>
        <v>3433.5155872079226</v>
      </c>
      <c r="R24" s="96">
        <f>IFERROR((s_TR/(Rad_Spec!K24*s_GSF_i*s_Fam*s_Foffset*ACF!C24*s_ET_iw*(1/24)*s_EF_iw*(1/365)*s_ED_iw))*1,".")</f>
        <v>16503.506911049848</v>
      </c>
    </row>
    <row r="25" spans="1:18">
      <c r="A25" s="94" t="s">
        <v>48</v>
      </c>
      <c r="B25" s="97" t="s">
        <v>26</v>
      </c>
      <c r="C25" s="96" t="str">
        <f>IFERROR((s_TR/(k_decay_iw*Rad_Spec!I25*s_IFD_iw*s_EF_iw*s_ED_iw))*1,".")</f>
        <v>.</v>
      </c>
      <c r="D25" s="96">
        <f>IFERROR((s_TR/(k_decay_iw*Rad_Spec!G25*s_IRA_iw*(1/s_PEFm_pp)*s_SLF*s_ET_iw*s_EF_iw*s_ED_iw))*1,".")</f>
        <v>76.092413246062677</v>
      </c>
      <c r="E25" s="96">
        <f>IFERROR((s_TR/(k_decay_iw*Rad_Spec!G25*s_IRA_iw*(1/s_PEF)*s_SLF*s_ET_iw*s_EF_iw*s_ED_iw))*1,".")</f>
        <v>373.46302162882989</v>
      </c>
      <c r="F25" s="96">
        <f>IFERROR((s_TR/(k_decay_iw*Rad_Spec!K25*s_GSF_i*s_Fam*s_Foffset*s_EF_iw*(1/365)*ACF!C25*s_ET_iw*(1/24)*s_ED_iw))*1,".")</f>
        <v>162324.07132064694</v>
      </c>
      <c r="G25" s="96">
        <f t="shared" si="18"/>
        <v>372.60575830835012</v>
      </c>
      <c r="H25" s="96">
        <f t="shared" si="19"/>
        <v>76.056760231801576</v>
      </c>
      <c r="I25" s="108">
        <f>IFERROR((s_TR/(Rad_Spec!F25*s_GSF_i*s_Fam*s_Foffset*Fsurf!C25*s_EF_iw*(1/365)*s_ET_iw*(1/24)*s_ED_iw))*1,".")</f>
        <v>5885.4849353058407</v>
      </c>
      <c r="J25" s="96">
        <f>IFERROR((s_TR/(Rad_Spec!M25*s_GSF_i*s_Fam*s_Foffset*Fsurf!C25*s_EF_iw*(1/365)*s_ET_iw*(1/24)*s_ED_iw))*1,".")</f>
        <v>27925.239385449826</v>
      </c>
      <c r="K25" s="96">
        <f>IFERROR((s_TR/(Rad_Spec!N25*s_GSF_i*s_Fam*s_Foffset*Fsurf!C25*s_EF_iw*(1/365)*s_ET_iw*(1/24)*s_ED_iw))*1,".")</f>
        <v>9895.5857562540205</v>
      </c>
      <c r="L25" s="96">
        <f>IFERROR((s_TR/(Rad_Spec!O25*s_GSF_i*s_Fam*s_Foffset*Fsurf!C25*s_EF_iw*(1/365)*s_ET_iw*(1/24)*s_ED_iw))*1,".")</f>
        <v>6465.1160274192916</v>
      </c>
      <c r="M25" s="96">
        <f>IFERROR((s_TR/(Rad_Spec!K25*s_GSF_i*s_Fam*s_Foffset*Fsurf!C25*s_EF_iw*(1/365)*s_ET_iw*(1/24)*s_ED_iw))*1,".")</f>
        <v>28446.51052064489</v>
      </c>
      <c r="N25" s="96">
        <f>IFERROR((s_TR/(Rad_Spec!F25*s_GSF_i*s_Fam*s_Foffset*ACF!D25*s_ET_iw*(1/24)*s_EF_iw*(1/365)*s_ED_iw))*1,".")</f>
        <v>6233.7921883446643</v>
      </c>
      <c r="O25" s="96">
        <f>IFERROR((s_TR/(Rad_Spec!M25*s_GSF_i*s_Fam*s_Foffset*ACF!E25*s_ET_iw*(1/24)*s_EF_iw*(1/365)*s_ED_iw))*1,".")</f>
        <v>29694.090311404103</v>
      </c>
      <c r="P25" s="96">
        <f>IFERROR((s_TR/(Rad_Spec!N25*s_GSF_i*s_Fam*s_Foffset*ACF!F25*s_ET_iw*(1/24)*s_EF_iw*(1/365)*s_ED_iw))*1,".")</f>
        <v>10607.678778455471</v>
      </c>
      <c r="Q25" s="96">
        <f>IFERROR((s_TR/(Rad_Spec!O25*s_GSF_i*s_Fam*s_Foffset*ACF!G25*s_ET_iw*(1/24)*s_EF_iw*(1/365)*s_ED_iw))*1,".")</f>
        <v>7021.712785718345</v>
      </c>
      <c r="R25" s="96">
        <f>IFERROR((s_TR/(Rad_Spec!K25*s_GSF_i*s_Fam*s_Foffset*ACF!C25*s_ET_iw*(1/24)*s_EF_iw*(1/365)*s_ED_iw))*1,".")</f>
        <v>32246.06806628254</v>
      </c>
    </row>
    <row r="26" spans="1:18">
      <c r="A26" s="90" t="s">
        <v>49</v>
      </c>
      <c r="B26" s="91" t="s">
        <v>24</v>
      </c>
      <c r="C26" s="96">
        <f>IFERROR((s_TR/(k_decay_iw*Rad_Spec!I26*s_IFD_iw*s_EF_iw*s_ED_iw))*1,".")</f>
        <v>0.34506534152282897</v>
      </c>
      <c r="D26" s="96">
        <f>IFERROR((s_TR/(k_decay_iw*Rad_Spec!G26*s_IRA_iw*(1/s_PEFm_pp)*s_SLF*s_ET_iw*s_EF_iw*s_ED_iw))*1,".")</f>
        <v>9.9341904604342032E-4</v>
      </c>
      <c r="E26" s="96">
        <f>IFERROR((s_TR/(k_decay_iw*Rad_Spec!G26*s_IRA_iw*(1/s_PEF)*s_SLF*s_ET_iw*s_EF_iw*s_ED_iw))*1,".")</f>
        <v>4.8757197051862815E-3</v>
      </c>
      <c r="F26" s="96">
        <f>IFERROR((s_TR/(k_decay_iw*Rad_Spec!K26*s_GSF_i*s_Fam*s_Foffset*s_EF_iw*(1/365)*ACF!C26*s_ET_iw*(1/24)*s_ED_iw))*1,".")</f>
        <v>726.06144888489825</v>
      </c>
      <c r="G26" s="96">
        <f t="shared" ref="G26" si="20">(IF(AND(C26&lt;&gt;".",E26&lt;&gt;".",F26&lt;&gt;"."),1/((1/C26)+(1/E26)+(1/F26)),IF(AND(C26&lt;&gt;".",E26&lt;&gt;".",F26="."), 1/((1/C26)+(1/E26)),IF(AND(C26&lt;&gt;".",E26=".",F26&lt;&gt;"."),1/((1/C26)+(1/F26)),IF(AND(C26=".",E26&lt;&gt;".",F26&lt;&gt;"."),1/((1/E26)+(1/F26)),IF(AND(C26&lt;&gt;".",E26=".",F26="."),1/(1/C26),IF(AND(C26=".",E26&lt;&gt;".",F26="."),1/(1/E26),IF(AND(C26=".",E26=".",F26&lt;&gt;"."),1/(1/F26),IF(AND(C26=".",E26=".",F26="."),".")))))))))</f>
        <v>4.807754593660233E-3</v>
      </c>
      <c r="H26" s="96">
        <f t="shared" ref="H26" si="21">(IF(AND(C26&lt;&gt;".",D26&lt;&gt;".",F26&lt;&gt;"."),1/((1/C26)+(1/D26)+(1/F26)),IF(AND(C26&lt;&gt;".",D26&lt;&gt;".",F26="."), 1/((1/C26)+(1/D26)),IF(AND(C26&lt;&gt;".",D26=".",F26&lt;&gt;"."),1/((1/C26)+(1/F26)),IF(AND(C26=".",D26&lt;&gt;".",F26&lt;&gt;"."),1/((1/D26)+(1/F26)),IF(AND(C26&lt;&gt;".",D26=".",F26="."),1/(1/C26),IF(AND(C26=".",D26&lt;&gt;".",F26="."),1/(1/D26),IF(AND(C26=".",D26=".",F26&lt;&gt;"."),1/(1/F26),IF(AND(C26=".",D26=".",F26="."),".")))))))))</f>
        <v>9.9056592053934104E-4</v>
      </c>
      <c r="I26" s="108">
        <f>IFERROR((s_TR/(Rad_Spec!F26*s_GSF_i*s_Fam*s_Foffset*Fsurf!C26*s_EF_iw*(1/365)*s_ET_iw*(1/24)*s_ED_iw))*1,".")</f>
        <v>37.951474372494985</v>
      </c>
      <c r="J26" s="96">
        <f>IFERROR((s_TR/(Rad_Spec!M26*s_GSF_i*s_Fam*s_Foffset*Fsurf!C26*s_EF_iw*(1/365)*s_ET_iw*(1/24)*s_ED_iw))*1,".")</f>
        <v>125.80599239501103</v>
      </c>
      <c r="K26" s="96">
        <f>IFERROR((s_TR/(Rad_Spec!N26*s_GSF_i*s_Fam*s_Foffset*Fsurf!C26*s_EF_iw*(1/365)*s_ET_iw*(1/24)*s_ED_iw))*1,".")</f>
        <v>49.874627512108397</v>
      </c>
      <c r="L26" s="96">
        <f>IFERROR((s_TR/(Rad_Spec!O26*s_GSF_i*s_Fam*s_Foffset*Fsurf!C26*s_EF_iw*(1/365)*s_ET_iw*(1/24)*s_ED_iw))*1,".")</f>
        <v>38.350963576415992</v>
      </c>
      <c r="M26" s="96">
        <f>IFERROR((s_TR/(Rad_Spec!K26*s_GSF_i*s_Fam*s_Foffset*Fsurf!C26*s_EF_iw*(1/365)*s_ET_iw*(1/24)*s_ED_iw))*1,".")</f>
        <v>120.24229504156825</v>
      </c>
      <c r="N26" s="96">
        <f>IFERROR((s_TR/(Rad_Spec!F26*s_GSF_i*s_Fam*s_Foffset*ACF!D26*s_ET_iw*(1/24)*s_EF_iw*(1/365)*s_ED_iw))*1,".")</f>
        <v>46.668695679891513</v>
      </c>
      <c r="O26" s="96">
        <f>IFERROR((s_TR/(Rad_Spec!M26*s_GSF_i*s_Fam*s_Foffset*ACF!E26*s_ET_iw*(1/24)*s_EF_iw*(1/365)*s_ED_iw))*1,".")</f>
        <v>160.05453634409946</v>
      </c>
      <c r="P26" s="96">
        <f>IFERROR((s_TR/(Rad_Spec!N26*s_GSF_i*s_Fam*s_Foffset*ACF!F26*s_ET_iw*(1/24)*s_EF_iw*(1/365)*s_ED_iw))*1,".")</f>
        <v>64.071938979705152</v>
      </c>
      <c r="Q26" s="96">
        <f>IFERROR((s_TR/(Rad_Spec!O26*s_GSF_i*s_Fam*s_Foffset*ACF!G26*s_ET_iw*(1/24)*s_EF_iw*(1/365)*s_ED_iw))*1,".")</f>
        <v>48.796807280542261</v>
      </c>
      <c r="R26" s="96">
        <f>IFERROR((s_TR/(Rad_Spec!K26*s_GSF_i*s_Fam*s_Foffset*ACF!C26*s_ET_iw*(1/24)*s_EF_iw*(1/365)*s_ED_iw))*1,".")</f>
        <v>144.23385706484655</v>
      </c>
    </row>
    <row r="27" spans="1:18">
      <c r="A27" s="90" t="s">
        <v>50</v>
      </c>
      <c r="B27" s="97" t="s">
        <v>24</v>
      </c>
      <c r="C27" s="96" t="str">
        <f>IFERROR((s_TR/(k_decay_iw*Rad_Spec!I27*s_IFD_iw*s_EF_iw*s_ED_iw))*1,".")</f>
        <v>.</v>
      </c>
      <c r="D27" s="96" t="str">
        <f>IFERROR((s_TR/(k_decay_iw*Rad_Spec!G27*s_IRA_iw*(1/s_PEFm_pp)*s_SLF*s_ET_iw*s_EF_iw*s_ED_iw))*1,".")</f>
        <v>.</v>
      </c>
      <c r="E27" s="96" t="str">
        <f>IFERROR((s_TR/(k_decay_iw*Rad_Spec!G27*s_IRA_iw*(1/s_PEF)*s_SLF*s_ET_iw*s_EF_iw*s_ED_iw))*1,".")</f>
        <v>.</v>
      </c>
      <c r="F27" s="96">
        <f>IFERROR((s_TR/(k_decay_iw*Rad_Spec!K27*s_GSF_i*s_Fam*s_Foffset*s_EF_iw*(1/365)*ACF!C27*s_ET_iw*(1/24)*s_ED_iw))*1,".")</f>
        <v>6206.711765186712</v>
      </c>
      <c r="G27" s="96">
        <f t="shared" ref="G27:G30" si="22">(IF(AND(C27&lt;&gt;".",E27&lt;&gt;".",F27&lt;&gt;"."),1/((1/C27)+(1/E27)+(1/F27)),IF(AND(C27&lt;&gt;".",E27&lt;&gt;".",F27="."), 1/((1/C27)+(1/E27)),IF(AND(C27&lt;&gt;".",E27=".",F27&lt;&gt;"."),1/((1/C27)+(1/F27)),IF(AND(C27=".",E27&lt;&gt;".",F27&lt;&gt;"."),1/((1/E27)+(1/F27)),IF(AND(C27&lt;&gt;".",E27=".",F27="."),1/(1/C27),IF(AND(C27=".",E27&lt;&gt;".",F27="."),1/(1/E27),IF(AND(C27=".",E27=".",F27&lt;&gt;"."),1/(1/F27),IF(AND(C27=".",E27=".",F27="."),".")))))))))</f>
        <v>6206.711765186712</v>
      </c>
      <c r="H27" s="96">
        <f t="shared" ref="H27:H30" si="23">(IF(AND(C27&lt;&gt;".",D27&lt;&gt;".",F27&lt;&gt;"."),1/((1/C27)+(1/D27)+(1/F27)),IF(AND(C27&lt;&gt;".",D27&lt;&gt;".",F27="."), 1/((1/C27)+(1/D27)),IF(AND(C27&lt;&gt;".",D27=".",F27&lt;&gt;"."),1/((1/C27)+(1/F27)),IF(AND(C27=".",D27&lt;&gt;".",F27&lt;&gt;"."),1/((1/D27)+(1/F27)),IF(AND(C27&lt;&gt;".",D27=".",F27="."),1/(1/C27),IF(AND(C27=".",D27&lt;&gt;".",F27="."),1/(1/D27),IF(AND(C27=".",D27=".",F27&lt;&gt;"."),1/(1/F27),IF(AND(C27=".",D27=".",F27="."),".")))))))))</f>
        <v>6206.711765186712</v>
      </c>
      <c r="I27" s="108">
        <f>IFERROR((s_TR/(Rad_Spec!F27*s_GSF_i*s_Fam*s_Foffset*Fsurf!C27*s_EF_iw*(1/365)*s_ET_iw*(1/24)*s_ED_iw))*1,".")</f>
        <v>1498.2530091942122</v>
      </c>
      <c r="J27" s="96">
        <f>IFERROR((s_TR/(Rad_Spec!M27*s_GSF_i*s_Fam*s_Foffset*Fsurf!C27*s_EF_iw*(1/365)*s_ET_iw*(1/24)*s_ED_iw))*1,".")</f>
        <v>4412.085156579803</v>
      </c>
      <c r="K27" s="96">
        <f>IFERROR((s_TR/(Rad_Spec!N27*s_GSF_i*s_Fam*s_Foffset*Fsurf!C27*s_EF_iw*(1/365)*s_ET_iw*(1/24)*s_ED_iw))*1,".")</f>
        <v>2075.1756456794828</v>
      </c>
      <c r="L27" s="96">
        <f>IFERROR((s_TR/(Rad_Spec!O27*s_GSF_i*s_Fam*s_Foffset*Fsurf!C27*s_EF_iw*(1/365)*s_ET_iw*(1/24)*s_ED_iw))*1,".")</f>
        <v>1560.9289318895874</v>
      </c>
      <c r="M27" s="96">
        <f>IFERROR((s_TR/(Rad_Spec!K27*s_GSF_i*s_Fam*s_Foffset*Fsurf!C27*s_EF_iw*(1/365)*s_ET_iw*(1/24)*s_ED_iw))*1,".")</f>
        <v>1067.5562994667205</v>
      </c>
      <c r="N27" s="96">
        <f>IFERROR((s_TR/(Rad_Spec!F27*s_GSF_i*s_Fam*s_Foffset*ACF!D27*s_ET_iw*(1/24)*s_EF_iw*(1/365)*s_ED_iw))*1,".")</f>
        <v>1684.5569334911645</v>
      </c>
      <c r="O27" s="96">
        <f>IFERROR((s_TR/(Rad_Spec!M27*s_GSF_i*s_Fam*s_Foffset*ACF!E27*s_ET_iw*(1/24)*s_EF_iw*(1/365)*s_ED_iw))*1,".")</f>
        <v>5255.1185224980854</v>
      </c>
      <c r="P27" s="96">
        <f>IFERROR((s_TR/(Rad_Spec!N27*s_GSF_i*s_Fam*s_Foffset*ACF!F27*s_ET_iw*(1/24)*s_EF_iw*(1/365)*s_ED_iw))*1,".")</f>
        <v>2500.2945912862374</v>
      </c>
      <c r="Q27" s="96">
        <f>IFERROR((s_TR/(Rad_Spec!O27*s_GSF_i*s_Fam*s_Foffset*ACF!G27*s_ET_iw*(1/24)*s_EF_iw*(1/365)*s_ED_iw))*1,".")</f>
        <v>1865.6404892213775</v>
      </c>
      <c r="R27" s="96">
        <f>IFERROR((s_TR/(Rad_Spec!K27*s_GSF_i*s_Fam*s_Foffset*ACF!C27*s_ET_iw*(1/24)*s_EF_iw*(1/365)*s_ED_iw))*1,".")</f>
        <v>1232.9782540548565</v>
      </c>
    </row>
    <row r="28" spans="1:18">
      <c r="A28" s="90" t="s">
        <v>51</v>
      </c>
      <c r="B28" s="91" t="s">
        <v>24</v>
      </c>
      <c r="C28" s="96" t="str">
        <f>IFERROR((s_TR/(k_decay_iw*Rad_Spec!I28*s_IFD_iw*s_EF_iw*s_ED_iw))*1,".")</f>
        <v>.</v>
      </c>
      <c r="D28" s="96" t="str">
        <f>IFERROR((s_TR/(k_decay_iw*Rad_Spec!G28*s_IRA_iw*(1/s_PEFm_pp)*s_SLF*s_ET_iw*s_EF_iw*s_ED_iw))*1,".")</f>
        <v>.</v>
      </c>
      <c r="E28" s="96" t="str">
        <f>IFERROR((s_TR/(k_decay_iw*Rad_Spec!G28*s_IRA_iw*(1/s_PEF)*s_SLF*s_ET_iw*s_EF_iw*s_ED_iw))*1,".")</f>
        <v>.</v>
      </c>
      <c r="F28" s="96">
        <f>IFERROR((s_TR/(k_decay_iw*Rad_Spec!K28*s_GSF_i*s_Fam*s_Foffset*s_EF_iw*(1/365)*ACF!C28*s_ET_iw*(1/24)*s_ED_iw))*1,".")</f>
        <v>31.104329957649409</v>
      </c>
      <c r="G28" s="96">
        <f t="shared" si="22"/>
        <v>31.104329957649409</v>
      </c>
      <c r="H28" s="96">
        <f t="shared" si="23"/>
        <v>31.104329957649409</v>
      </c>
      <c r="I28" s="108">
        <f>IFERROR((s_TR/(Rad_Spec!F28*s_GSF_i*s_Fam*s_Foffset*Fsurf!C28*s_EF_iw*(1/365)*s_ET_iw*(1/24)*s_ED_iw))*1,".")</f>
        <v>1.0141050862199439</v>
      </c>
      <c r="J28" s="96">
        <f>IFERROR((s_TR/(Rad_Spec!M28*s_GSF_i*s_Fam*s_Foffset*Fsurf!C28*s_EF_iw*(1/365)*s_ET_iw*(1/24)*s_ED_iw))*1,".")</f>
        <v>5.4930692170246971</v>
      </c>
      <c r="K28" s="96">
        <f>IFERROR((s_TR/(Rad_Spec!N28*s_GSF_i*s_Fam*s_Foffset*Fsurf!C28*s_EF_iw*(1/365)*s_ET_iw*(1/24)*s_ED_iw))*1,".")</f>
        <v>1.9122630038789046</v>
      </c>
      <c r="L28" s="96">
        <f>IFERROR((s_TR/(Rad_Spec!O28*s_GSF_i*s_Fam*s_Foffset*Fsurf!C28*s_EF_iw*(1/365)*s_ET_iw*(1/24)*s_ED_iw))*1,".")</f>
        <v>1.2017009332686739</v>
      </c>
      <c r="M28" s="96">
        <f>IFERROR((s_TR/(Rad_Spec!K28*s_GSF_i*s_Fam*s_Foffset*Fsurf!C28*s_EF_iw*(1/365)*s_ET_iw*(1/24)*s_ED_iw))*1,".")</f>
        <v>5.6381691586064804</v>
      </c>
      <c r="N28" s="96">
        <f>IFERROR((s_TR/(Rad_Spec!F28*s_GSF_i*s_Fam*s_Foffset*ACF!D28*s_ET_iw*(1/24)*s_EF_iw*(1/365)*s_ED_iw))*1,".")</f>
        <v>1.0237939883175871</v>
      </c>
      <c r="O28" s="96">
        <f>IFERROR((s_TR/(Rad_Spec!M28*s_GSF_i*s_Fam*s_Foffset*ACF!E28*s_ET_iw*(1/24)*s_EF_iw*(1/365)*s_ED_iw))*1,".")</f>
        <v>5.6121723191695088</v>
      </c>
      <c r="P28" s="96">
        <f>IFERROR((s_TR/(Rad_Spec!N28*s_GSF_i*s_Fam*s_Foffset*ACF!F28*s_ET_iw*(1/24)*s_EF_iw*(1/365)*s_ED_iw))*1,".")</f>
        <v>1.9312164071031901</v>
      </c>
      <c r="Q28" s="96">
        <f>IFERROR((s_TR/(Rad_Spec!O28*s_GSF_i*s_Fam*s_Foffset*ACF!G28*s_ET_iw*(1/24)*s_EF_iw*(1/365)*s_ED_iw))*1,".")</f>
        <v>1.2508908805250469</v>
      </c>
      <c r="R28" s="96">
        <f>IFERROR((s_TR/(Rad_Spec!K28*s_GSF_i*s_Fam*s_Foffset*ACF!C28*s_ET_iw*(1/24)*s_EF_iw*(1/365)*s_ED_iw))*1,".")</f>
        <v>6.1789501261905384</v>
      </c>
    </row>
    <row r="29" spans="1:18">
      <c r="A29" s="90" t="s">
        <v>52</v>
      </c>
      <c r="B29" s="97" t="s">
        <v>24</v>
      </c>
      <c r="C29" s="96" t="str">
        <f>IFERROR((s_TR/(k_decay_iw*Rad_Spec!I29*s_IFD_iw*s_EF_iw*s_ED_iw))*1,".")</f>
        <v>.</v>
      </c>
      <c r="D29" s="96" t="str">
        <f>IFERROR((s_TR/(k_decay_iw*Rad_Spec!G29*s_IRA_iw*(1/s_PEFm_pp)*s_SLF*s_ET_iw*s_EF_iw*s_ED_iw))*1,".")</f>
        <v>.</v>
      </c>
      <c r="E29" s="96" t="str">
        <f>IFERROR((s_TR/(k_decay_iw*Rad_Spec!G29*s_IRA_iw*(1/s_PEF)*s_SLF*s_ET_iw*s_EF_iw*s_ED_iw))*1,".")</f>
        <v>.</v>
      </c>
      <c r="F29" s="96">
        <f>IFERROR((s_TR/(k_decay_iw*Rad_Spec!K29*s_GSF_i*s_Fam*s_Foffset*s_EF_iw*(1/365)*ACF!C29*s_ET_iw*(1/24)*s_ED_iw))*1,".")</f>
        <v>23.863412197928611</v>
      </c>
      <c r="G29" s="96">
        <f t="shared" si="22"/>
        <v>23.863412197928611</v>
      </c>
      <c r="H29" s="96">
        <f t="shared" si="23"/>
        <v>23.863412197928611</v>
      </c>
      <c r="I29" s="108" t="str">
        <f>IFERROR((s_TR/(Rad_Spec!F29*s_GSF_i*s_Fam*s_Foffset*Fsurf!C29*s_EF_iw*(1/365)*s_ET_iw*(1/24)*s_ED_iw))*1,".")</f>
        <v>.</v>
      </c>
      <c r="J29" s="96" t="str">
        <f>IFERROR((s_TR/(Rad_Spec!M29*s_GSF_i*s_Fam*s_Foffset*Fsurf!C29*s_EF_iw*(1/365)*s_ET_iw*(1/24)*s_ED_iw))*1,".")</f>
        <v>.</v>
      </c>
      <c r="K29" s="96" t="str">
        <f>IFERROR((s_TR/(Rad_Spec!N29*s_GSF_i*s_Fam*s_Foffset*Fsurf!C29*s_EF_iw*(1/365)*s_ET_iw*(1/24)*s_ED_iw))*1,".")</f>
        <v>.</v>
      </c>
      <c r="L29" s="96" t="str">
        <f>IFERROR((s_TR/(Rad_Spec!O29*s_GSF_i*s_Fam*s_Foffset*Fsurf!C29*s_EF_iw*(1/365)*s_ET_iw*(1/24)*s_ED_iw))*1,".")</f>
        <v>.</v>
      </c>
      <c r="M29" s="96" t="str">
        <f>IFERROR((s_TR/(Rad_Spec!K29*s_GSF_i*s_Fam*s_Foffset*Fsurf!C29*s_EF_iw*(1/365)*s_ET_iw*(1/24)*s_ED_iw))*1,".")</f>
        <v>.</v>
      </c>
      <c r="N29" s="96">
        <f>IFERROR((s_TR/(Rad_Spec!F29*s_GSF_i*s_Fam*s_Foffset*ACF!D29*s_ET_iw*(1/24)*s_EF_iw*(1/365)*s_ED_iw))*1,".")</f>
        <v>0.78995331175683969</v>
      </c>
      <c r="O29" s="96">
        <f>IFERROR((s_TR/(Rad_Spec!M29*s_GSF_i*s_Fam*s_Foffset*ACF!E29*s_ET_iw*(1/24)*s_EF_iw*(1/365)*s_ED_iw))*1,".")</f>
        <v>4.259335870136348</v>
      </c>
      <c r="P29" s="96">
        <f>IFERROR((s_TR/(Rad_Spec!N29*s_GSF_i*s_Fam*s_Foffset*ACF!F29*s_ET_iw*(1/24)*s_EF_iw*(1/365)*s_ED_iw))*1,".")</f>
        <v>1.4829206290919774</v>
      </c>
      <c r="Q29" s="96">
        <f>IFERROR((s_TR/(Rad_Spec!O29*s_GSF_i*s_Fam*s_Foffset*ACF!G29*s_ET_iw*(1/24)*s_EF_iw*(1/365)*s_ED_iw))*1,".")</f>
        <v>0.93820725200631505</v>
      </c>
      <c r="R29" s="96">
        <f>IFERROR((s_TR/(Rad_Spec!K29*s_GSF_i*s_Fam*s_Foffset*ACF!C29*s_ET_iw*(1/24)*s_EF_iw*(1/365)*s_ED_iw))*1,".")</f>
        <v>4.7405243582643273</v>
      </c>
    </row>
    <row r="30" spans="1:18">
      <c r="A30" s="90" t="s">
        <v>53</v>
      </c>
      <c r="B30" s="91" t="s">
        <v>24</v>
      </c>
      <c r="C30" s="96">
        <f>IFERROR((s_TR/(k_decay_iw*Rad_Spec!I30*s_IFD_iw*s_EF_iw*s_ED_iw))*1,".")</f>
        <v>1.3019486644691134</v>
      </c>
      <c r="D30" s="96">
        <f>IFERROR((s_TR/(k_decay_iw*Rad_Spec!G30*s_IRA_iw*(1/s_PEFm_pp)*s_SLF*s_ET_iw*s_EF_iw*s_ED_iw))*1,".")</f>
        <v>6.1293305847384882E-3</v>
      </c>
      <c r="E30" s="96">
        <f>IFERROR((s_TR/(k_decay_iw*Rad_Spec!G30*s_IRA_iw*(1/s_PEF)*s_SLF*s_ET_iw*s_EF_iw*s_ED_iw))*1,".")</f>
        <v>3.0082871906508827E-2</v>
      </c>
      <c r="F30" s="96">
        <f>IFERROR((s_TR/(k_decay_iw*Rad_Spec!K30*s_GSF_i*s_Fam*s_Foffset*s_EF_iw*(1/365)*ACF!C30*s_ET_iw*(1/24)*s_ED_iw))*1,".")</f>
        <v>140249.22720330485</v>
      </c>
      <c r="G30" s="96">
        <f t="shared" si="22"/>
        <v>2.9403468027008425E-2</v>
      </c>
      <c r="H30" s="96">
        <f t="shared" si="23"/>
        <v>6.1006097892820242E-3</v>
      </c>
      <c r="I30" s="108">
        <f>IFERROR((s_TR/(Rad_Spec!F30*s_GSF_i*s_Fam*s_Foffset*Fsurf!C30*s_EF_iw*(1/365)*s_ET_iw*(1/24)*s_ED_iw))*1,".")</f>
        <v>11588.614495369231</v>
      </c>
      <c r="J30" s="96">
        <f>IFERROR((s_TR/(Rad_Spec!M30*s_GSF_i*s_Fam*s_Foffset*Fsurf!C30*s_EF_iw*(1/365)*s_ET_iw*(1/24)*s_ED_iw))*1,".")</f>
        <v>39737.985516215434</v>
      </c>
      <c r="K30" s="96">
        <f>IFERROR((s_TR/(Rad_Spec!N30*s_GSF_i*s_Fam*s_Foffset*Fsurf!C30*s_EF_iw*(1/365)*s_ET_iw*(1/24)*s_ED_iw))*1,".")</f>
        <v>16276.444252029201</v>
      </c>
      <c r="L30" s="96">
        <f>IFERROR((s_TR/(Rad_Spec!O30*s_GSF_i*s_Fam*s_Foffset*Fsurf!C30*s_EF_iw*(1/365)*s_ET_iw*(1/24)*s_ED_iw))*1,".")</f>
        <v>11982.11583646836</v>
      </c>
      <c r="M30" s="96">
        <f>IFERROR((s_TR/(Rad_Spec!K30*s_GSF_i*s_Fam*s_Foffset*Fsurf!C30*s_EF_iw*(1/365)*s_ET_iw*(1/24)*s_ED_iw))*1,".")</f>
        <v>23063.615123136802</v>
      </c>
      <c r="N30" s="96">
        <f>IFERROR((s_TR/(Rad_Spec!F30*s_GSF_i*s_Fam*s_Foffset*ACF!D30*s_ET_iw*(1/24)*s_EF_iw*(1/365)*s_ED_iw))*1,".")</f>
        <v>13999.046310406033</v>
      </c>
      <c r="O30" s="96">
        <f>IFERROR((s_TR/(Rad_Spec!M30*s_GSF_i*s_Fam*s_Foffset*ACF!E30*s_ET_iw*(1/24)*s_EF_iw*(1/365)*s_ED_iw))*1,".")</f>
        <v>48993.249111909652</v>
      </c>
      <c r="P30" s="96">
        <f>IFERROR((s_TR/(Rad_Spec!N30*s_GSF_i*s_Fam*s_Foffset*ACF!F30*s_ET_iw*(1/24)*s_EF_iw*(1/365)*s_ED_iw))*1,".")</f>
        <v>20248.451528305643</v>
      </c>
      <c r="Q30" s="96">
        <f>IFERROR((s_TR/(Rad_Spec!O30*s_GSF_i*s_Fam*s_Foffset*ACF!G30*s_ET_iw*(1/24)*s_EF_iw*(1/365)*s_ED_iw))*1,".")</f>
        <v>15058.040927649501</v>
      </c>
      <c r="R30" s="96">
        <f>IFERROR((s_TR/(Rad_Spec!K30*s_GSF_i*s_Fam*s_Foffset*ACF!C30*s_ET_iw*(1/24)*s_EF_iw*(1/365)*s_ED_iw))*1,".")</f>
        <v>27860.847068749259</v>
      </c>
    </row>
    <row r="31" spans="1:18">
      <c r="A31" s="98" t="s">
        <v>25</v>
      </c>
      <c r="B31" s="98" t="s">
        <v>24</v>
      </c>
      <c r="C31" s="109">
        <f>1/SUM(1/C32,1/C33,1/C34,1/C35,1/C36,1/C37,1/C38,1/C41,1/C44)</f>
        <v>0.12245118731408317</v>
      </c>
      <c r="D31" s="109">
        <f>1/SUM(1/D32,1/D33,1/D34,1/D35,1/D36,1/D37,1/D38,1/D41,1/D44)</f>
        <v>5.3518022930961427E-4</v>
      </c>
      <c r="E31" s="109">
        <f>1/SUM(1/E32,1/E33,1/E34,1/E35,1/E36,1/E37,1/E38,1/E41,1/E44)</f>
        <v>2.6266748158933003E-3</v>
      </c>
      <c r="F31" s="109">
        <f>1/SUM(1/F32,1/F33,1/F34,1/F35,1/F36,1/F37,1/F38,1/F39,1/F40,1/F41,1/F42,1/F43,1/F44)</f>
        <v>106.89612176819878</v>
      </c>
      <c r="G31" s="109">
        <f t="shared" ref="G31:H31" si="24">1/SUM(1/G32,1/G33,1/G34,1/G35,1/G36,1/G37,1/G38,1/G39,1/G40,1/G41,1/G42,1/G43,1/G44)</f>
        <v>2.5714519514662641E-3</v>
      </c>
      <c r="H31" s="109">
        <f t="shared" si="24"/>
        <v>5.3284871444012787E-4</v>
      </c>
      <c r="I31" s="109">
        <f>1/SUM(1/I32,1/I33,1/I34,1/I35,1/I36,1/I37,1/I38,1/I39,1/I40,1/I41,1/I43,1/I44)</f>
        <v>4.6181005784951914</v>
      </c>
      <c r="J31" s="109">
        <f>1/SUM(1/J32,1/J33,1/J34,1/J35,1/J36,1/J37,1/J38,1/J39,1/J40,1/J41,1/J43,1/J44)</f>
        <v>18.877810429553218</v>
      </c>
      <c r="K31" s="109">
        <f>1/SUM(1/K32,1/K33,1/K34,1/K35,1/K36,1/K37,1/K38,1/K39,1/K40,1/K41,1/K43,1/K44)</f>
        <v>7.0619921802078158</v>
      </c>
      <c r="L31" s="109">
        <f>1/SUM(1/L32,1/L33,1/L34,1/L35,1/L36,1/L37,1/L38,1/L39,1/L40,1/L41,1/L43,1/L44)</f>
        <v>4.923115168197203</v>
      </c>
      <c r="M31" s="109">
        <f>1/SUM(1/M32,1/M33,1/M34,1/M35,1/M36,1/M37,1/M38,1/M39,1/M40,1/M41,1/M43,1/M44)</f>
        <v>18.234375438037493</v>
      </c>
      <c r="N31" s="109">
        <f>1/SUM(1/N32,1/N33,1/N34,1/N35,1/N36,1/N37,1/N38,1/N39,1/N40,1/N41,1/N42,1/N43,1/N44)</f>
        <v>5.2512882885111551</v>
      </c>
      <c r="O31" s="109">
        <f>1/SUM(1/O32,1/O33,1/O34,1/O35,1/O36,1/O37,1/O38,1/O39,1/O40,1/O41,1/O42,1/O43,1/O44)</f>
        <v>21.910608592115548</v>
      </c>
      <c r="P31" s="109">
        <f>1/SUM(1/P32,1/P33,1/P34,1/P35,1/P36,1/P37,1/P38,1/P39,1/P40,1/P41,1/P42,1/P43,1/P44)</f>
        <v>8.1674162576076732</v>
      </c>
      <c r="Q31" s="109">
        <f>1/SUM(1/Q32,1/Q33,1/Q34,1/Q35,1/Q36,1/Q37,1/Q38,1/Q39,1/Q40,1/Q41,1/Q42,1/Q43,1/Q44)</f>
        <v>5.866974006283014</v>
      </c>
      <c r="R31" s="109">
        <f>1/SUM(1/R32,1/R33,1/R34,1/R35,1/R36,1/R37,1/R38,1/R39,1/R40,1/R41,1/R42,1/R43,1/R44)</f>
        <v>21.23517227306338</v>
      </c>
    </row>
    <row r="32" spans="1:18">
      <c r="A32" s="101" t="s">
        <v>303</v>
      </c>
      <c r="B32" s="102">
        <v>1</v>
      </c>
      <c r="C32" s="110">
        <f>IFERROR(C3/$B32,0)</f>
        <v>0.74623886865912603</v>
      </c>
      <c r="D32" s="110">
        <f>IFERROR(D3/$B32,0)</f>
        <v>4.5969979385538677E-3</v>
      </c>
      <c r="E32" s="110">
        <f>IFERROR(E3/$B32,0)</f>
        <v>2.2562153929881618E-2</v>
      </c>
      <c r="F32" s="110">
        <f>IFERROR(F3/$B32,0)</f>
        <v>2720.860232425267</v>
      </c>
      <c r="G32" s="103">
        <f t="shared" ref="G32:G44" si="25">(IF(AND(C32&lt;&gt;0,E32&lt;&gt;0,F32&lt;&gt;0),1/((1/C32)+(1/E32)+(1/F32)),IF(AND(C32&lt;&gt;0,E32&lt;&gt;0,F32=0), 1/((1/C32)+(1/E32)),IF(AND(C32&lt;&gt;0,E32=0,F32&lt;&gt;0),1/((1/C32)+(1/F32)),IF(AND(C32=0,E32&lt;&gt;0,F32&lt;&gt;0),1/((1/E32)+(1/F32)),IF(AND(C32&lt;&gt;0,E32=0,F32=0),1/(1/C32),IF(AND(C32=0,E32&lt;&gt;0,F32=0),1/(1/E32),IF(AND(C32=0,E32=0,F32&lt;&gt;0),1/(1/F32),IF(AND(C32=0,E32=0,F32=0),0)))))))))</f>
        <v>2.1899841716703367E-2</v>
      </c>
      <c r="H32" s="103">
        <f t="shared" ref="H32:H44" si="26">(IF(AND(C32&lt;&gt;0,D32&lt;&gt;0,F32&lt;&gt;0),1/((1/C32)+(1/D32)+(1/F32)),IF(AND(C32&lt;&gt;0,D32&lt;&gt;0,F32=0), 1/((1/C32)+(1/D32)),IF(AND(C32&lt;&gt;0,D32=0,F32&lt;&gt;0),1/((1/C32)+(1/F32)),IF(AND(C32=0,D32&lt;&gt;0,F32&lt;&gt;0),1/((1/D32)+(1/F32)),IF(AND(C32&lt;&gt;0,D32=0,F32=0),1/(1/C32),IF(AND(C32=0,D32&lt;&gt;0,F32=0),1/(1/D32),IF(AND(C32=0,D32=0,F32&lt;&gt;0),1/(1/F32),IF(AND(C32=0,D32=0,F32=0),0)))))))))</f>
        <v>4.5688451139700515E-3</v>
      </c>
      <c r="I32" s="110">
        <f>IFERROR(I3/$B32,0)</f>
        <v>301.52751822471004</v>
      </c>
      <c r="J32" s="110">
        <f>IFERROR(J3/$B32,0)</f>
        <v>606.6385553417341</v>
      </c>
      <c r="K32" s="110">
        <f>IFERROR(K3/$B32,0)</f>
        <v>323.65046113793596</v>
      </c>
      <c r="L32" s="110">
        <f>IFERROR(L3/$B32,0)</f>
        <v>301.52751822471004</v>
      </c>
      <c r="M32" s="110">
        <f>IFERROR(M3/$B32,0)</f>
        <v>446.63763637035169</v>
      </c>
      <c r="N32" s="110">
        <f>IFERROR(N3/$B32,0)</f>
        <v>375.78136179752909</v>
      </c>
      <c r="O32" s="110">
        <f>IFERROR(O3/$B32,0)</f>
        <v>777.38890502886591</v>
      </c>
      <c r="P32" s="110">
        <f>IFERROR(P3/$B32,0)</f>
        <v>428.77964103673531</v>
      </c>
      <c r="Q32" s="110">
        <f>IFERROR(Q3/$B32,0)</f>
        <v>411.78123217020243</v>
      </c>
      <c r="R32" s="110">
        <f>IFERROR(R3/$B32,0)</f>
        <v>540.50544407745326</v>
      </c>
    </row>
    <row r="33" spans="1:18">
      <c r="A33" s="101" t="s">
        <v>304</v>
      </c>
      <c r="B33" s="102">
        <v>1</v>
      </c>
      <c r="C33" s="110">
        <f>IFERROR(C13/$B33,0)</f>
        <v>1.4454705644893309</v>
      </c>
      <c r="D33" s="110">
        <f>IFERROR(D13/$B33,0)</f>
        <v>6.0502424481612164E-3</v>
      </c>
      <c r="E33" s="110">
        <f>IFERROR(E13/$B33,0)</f>
        <v>2.9694705817392576E-2</v>
      </c>
      <c r="F33" s="110">
        <f>IFERROR(F13/$B33,0)</f>
        <v>2409.0726631067664</v>
      </c>
      <c r="G33" s="103">
        <f t="shared" si="25"/>
        <v>2.9096607427923072E-2</v>
      </c>
      <c r="H33" s="103">
        <f t="shared" si="26"/>
        <v>6.025008703269265E-3</v>
      </c>
      <c r="I33" s="110">
        <f>IFERROR(I13/$B33,0)</f>
        <v>161.72049249838332</v>
      </c>
      <c r="J33" s="110">
        <f>IFERROR(J13/$B33,0)</f>
        <v>482.11425421792597</v>
      </c>
      <c r="K33" s="110">
        <f>IFERROR(K13/$B33,0)</f>
        <v>202.60796995696782</v>
      </c>
      <c r="L33" s="110">
        <f>IFERROR(L13/$B33,0)</f>
        <v>162.45391876821728</v>
      </c>
      <c r="M33" s="110">
        <f>IFERROR(M13/$B33,0)</f>
        <v>398.01210098213221</v>
      </c>
      <c r="N33" s="110">
        <f>IFERROR(N13/$B33,0)</f>
        <v>195.29845845934406</v>
      </c>
      <c r="O33" s="110">
        <f>IFERROR(O13/$B33,0)</f>
        <v>602.56201650075104</v>
      </c>
      <c r="P33" s="110">
        <f>IFERROR(P13/$B33,0)</f>
        <v>257.89676175865776</v>
      </c>
      <c r="Q33" s="110">
        <f>IFERROR(Q13/$B33,0)</f>
        <v>206.26875241766646</v>
      </c>
      <c r="R33" s="110">
        <f>IFERROR(R13/$B33,0)</f>
        <v>478.56809183716143</v>
      </c>
    </row>
    <row r="34" spans="1:18">
      <c r="A34" s="101" t="s">
        <v>305</v>
      </c>
      <c r="B34" s="102">
        <v>1</v>
      </c>
      <c r="C34" s="110">
        <f>IFERROR(C14/$B34,0)</f>
        <v>26.300109124662612</v>
      </c>
      <c r="D34" s="110">
        <f>IFERROR(D14/$B34,0)</f>
        <v>11.353360526210519</v>
      </c>
      <c r="E34" s="110">
        <f>IFERROR(E14/$B34,0)</f>
        <v>55.722510916414642</v>
      </c>
      <c r="F34" s="110">
        <f>IFERROR(F14/$B34,0)</f>
        <v>285.99735656015548</v>
      </c>
      <c r="G34" s="103">
        <f t="shared" si="25"/>
        <v>16.816541210204765</v>
      </c>
      <c r="H34" s="103">
        <f t="shared" si="26"/>
        <v>7.7161184558734943</v>
      </c>
      <c r="I34" s="110">
        <f>IFERROR(I14/$B34,0)</f>
        <v>11.358018037427358</v>
      </c>
      <c r="J34" s="110">
        <f>IFERROR(J14/$B34,0)</f>
        <v>47.881840746017303</v>
      </c>
      <c r="K34" s="110">
        <f>IFERROR(K14/$B34,0)</f>
        <v>17.442670557477726</v>
      </c>
      <c r="L34" s="110">
        <f>IFERROR(L14/$B34,0)</f>
        <v>12.00355823310295</v>
      </c>
      <c r="M34" s="110">
        <f>IFERROR(M14/$B34,0)</f>
        <v>48.536126768633665</v>
      </c>
      <c r="N34" s="110">
        <f>IFERROR(N14/$B34,0)</f>
        <v>13.438228973917173</v>
      </c>
      <c r="O34" s="110">
        <f>IFERROR(O14/$B34,0)</f>
        <v>56.341634451855541</v>
      </c>
      <c r="P34" s="110">
        <f>IFERROR(P14/$B34,0)</f>
        <v>20.452753845737792</v>
      </c>
      <c r="Q34" s="110">
        <f>IFERROR(Q14/$B34,0)</f>
        <v>14.721090414023518</v>
      </c>
      <c r="R34" s="110">
        <f>IFERROR(R14/$B34,0)</f>
        <v>56.814064305954936</v>
      </c>
    </row>
    <row r="35" spans="1:18">
      <c r="A35" s="101" t="s">
        <v>306</v>
      </c>
      <c r="B35" s="102">
        <v>1</v>
      </c>
      <c r="C35" s="110">
        <f>IFERROR(C30/$B35,0)</f>
        <v>1.3019486644691134</v>
      </c>
      <c r="D35" s="110">
        <f>IFERROR(D30/$B35,0)</f>
        <v>6.1293305847384882E-3</v>
      </c>
      <c r="E35" s="110">
        <f>IFERROR(E30/$B35,0)</f>
        <v>3.0082871906508827E-2</v>
      </c>
      <c r="F35" s="110">
        <f>IFERROR(F30/$B35,0)</f>
        <v>140249.22720330485</v>
      </c>
      <c r="G35" s="103">
        <f t="shared" si="25"/>
        <v>2.9403468027008425E-2</v>
      </c>
      <c r="H35" s="103">
        <f t="shared" si="26"/>
        <v>6.1006097892820242E-3</v>
      </c>
      <c r="I35" s="110">
        <f>IFERROR(I30/$B35,0)</f>
        <v>11588.614495369231</v>
      </c>
      <c r="J35" s="110">
        <f>IFERROR(J30/$B35,0)</f>
        <v>39737.985516215434</v>
      </c>
      <c r="K35" s="110">
        <f>IFERROR(K30/$B35,0)</f>
        <v>16276.444252029201</v>
      </c>
      <c r="L35" s="110">
        <f>IFERROR(L30/$B35,0)</f>
        <v>11982.11583646836</v>
      </c>
      <c r="M35" s="110">
        <f>IFERROR(M30/$B35,0)</f>
        <v>23063.615123136802</v>
      </c>
      <c r="N35" s="110">
        <f>IFERROR(N30/$B35,0)</f>
        <v>13999.046310406033</v>
      </c>
      <c r="O35" s="110">
        <f>IFERROR(O30/$B35,0)</f>
        <v>48993.249111909652</v>
      </c>
      <c r="P35" s="110">
        <f>IFERROR(P30/$B35,0)</f>
        <v>20248.451528305643</v>
      </c>
      <c r="Q35" s="110">
        <f>IFERROR(Q30/$B35,0)</f>
        <v>15058.040927649501</v>
      </c>
      <c r="R35" s="110">
        <f>IFERROR(R30/$B35,0)</f>
        <v>27860.847068749259</v>
      </c>
    </row>
    <row r="36" spans="1:18">
      <c r="A36" s="101" t="s">
        <v>307</v>
      </c>
      <c r="B36" s="102">
        <v>1</v>
      </c>
      <c r="C36" s="110">
        <f>IFERROR(C26/$B36,0)</f>
        <v>0.34506534152282897</v>
      </c>
      <c r="D36" s="110">
        <f>IFERROR(D26/$B36,0)</f>
        <v>9.9341904604342032E-4</v>
      </c>
      <c r="E36" s="110">
        <f>IFERROR(E26/$B36,0)</f>
        <v>4.8757197051862815E-3</v>
      </c>
      <c r="F36" s="110">
        <f>IFERROR(F26/$B36,0)</f>
        <v>726.06144888489825</v>
      </c>
      <c r="G36" s="103">
        <f t="shared" si="25"/>
        <v>4.807754593660233E-3</v>
      </c>
      <c r="H36" s="103">
        <f t="shared" si="26"/>
        <v>9.9056592053934104E-4</v>
      </c>
      <c r="I36" s="110">
        <f>IFERROR(I26/$B36,0)</f>
        <v>37.951474372494985</v>
      </c>
      <c r="J36" s="110">
        <f>IFERROR(J26/$B36,0)</f>
        <v>125.80599239501103</v>
      </c>
      <c r="K36" s="110">
        <f>IFERROR(K26/$B36,0)</f>
        <v>49.874627512108397</v>
      </c>
      <c r="L36" s="110">
        <f>IFERROR(L26/$B36,0)</f>
        <v>38.350963576415992</v>
      </c>
      <c r="M36" s="110">
        <f>IFERROR(M26/$B36,0)</f>
        <v>120.24229504156825</v>
      </c>
      <c r="N36" s="110">
        <f>IFERROR(N26/$B36,0)</f>
        <v>46.668695679891513</v>
      </c>
      <c r="O36" s="110">
        <f>IFERROR(O26/$B36,0)</f>
        <v>160.05453634409946</v>
      </c>
      <c r="P36" s="110">
        <f>IFERROR(P26/$B36,0)</f>
        <v>64.071938979705152</v>
      </c>
      <c r="Q36" s="110">
        <f>IFERROR(Q26/$B36,0)</f>
        <v>48.796807280542261</v>
      </c>
      <c r="R36" s="110">
        <f>IFERROR(R26/$B36,0)</f>
        <v>144.23385706484655</v>
      </c>
    </row>
    <row r="37" spans="1:18">
      <c r="A37" s="101" t="s">
        <v>308</v>
      </c>
      <c r="B37" s="102">
        <v>1</v>
      </c>
      <c r="C37" s="110">
        <f>IFERROR(C22/$B37,0)</f>
        <v>0.91330727209027351</v>
      </c>
      <c r="D37" s="110">
        <f>IFERROR(D22/$B37,0)</f>
        <v>6.6321610994695109E-3</v>
      </c>
      <c r="E37" s="110">
        <f>IFERROR(E22/$B37,0)</f>
        <v>3.2550773703648166E-2</v>
      </c>
      <c r="F37" s="110">
        <f>IFERROR(F22/$B37,0)</f>
        <v>5741.1192204044737</v>
      </c>
      <c r="G37" s="103">
        <f t="shared" si="25"/>
        <v>3.1430398793928976E-2</v>
      </c>
      <c r="H37" s="103">
        <f t="shared" si="26"/>
        <v>6.5843400080932016E-3</v>
      </c>
      <c r="I37" s="110">
        <f>IFERROR(I22/$B37,0)</f>
        <v>1393.2472427378657</v>
      </c>
      <c r="J37" s="110">
        <f>IFERROR(J22/$B37,0)</f>
        <v>1913.5197162602517</v>
      </c>
      <c r="K37" s="110">
        <f>IFERROR(K22/$B37,0)</f>
        <v>1401.2852075998148</v>
      </c>
      <c r="L37" s="110">
        <f>IFERROR(L22/$B37,0)</f>
        <v>1395.9162987584364</v>
      </c>
      <c r="M37" s="110">
        <f>IFERROR(M22/$B37,0)</f>
        <v>962.57372252563255</v>
      </c>
      <c r="N37" s="110">
        <f>IFERROR(N22/$B37,0)</f>
        <v>1877.243357481223</v>
      </c>
      <c r="O37" s="110">
        <f>IFERROR(O22/$B37,0)</f>
        <v>2264.0678958593589</v>
      </c>
      <c r="P37" s="110">
        <f>IFERROR(P22/$B37,0)</f>
        <v>1716.8387727451691</v>
      </c>
      <c r="Q37" s="110">
        <f>IFERROR(Q22/$B37,0)</f>
        <v>1705.5261715846229</v>
      </c>
      <c r="R37" s="110">
        <f>IFERROR(R22/$B37,0)</f>
        <v>1140.4871726763918</v>
      </c>
    </row>
    <row r="38" spans="1:18">
      <c r="A38" s="101" t="s">
        <v>309</v>
      </c>
      <c r="B38" s="102">
        <v>1</v>
      </c>
      <c r="C38" s="110">
        <f>IFERROR(C2/$B38,0)</f>
        <v>0.75235558069731556</v>
      </c>
      <c r="D38" s="110">
        <f>IFERROR(D2/$B38,0)</f>
        <v>6.0737537530115866E-3</v>
      </c>
      <c r="E38" s="110">
        <f>IFERROR(E2/$B38,0)</f>
        <v>2.981009975191613E-2</v>
      </c>
      <c r="F38" s="110">
        <f>IFERROR(F2/$B38,0)</f>
        <v>4246.6366224069334</v>
      </c>
      <c r="G38" s="103">
        <f t="shared" si="25"/>
        <v>2.8673775946780788E-2</v>
      </c>
      <c r="H38" s="103">
        <f t="shared" si="26"/>
        <v>6.0251045693217754E-3</v>
      </c>
      <c r="I38" s="110">
        <f>IFERROR(I2/$B38,0)</f>
        <v>206.24533891609252</v>
      </c>
      <c r="J38" s="110">
        <f>IFERROR(J2/$B38,0)</f>
        <v>736.29252262723128</v>
      </c>
      <c r="K38" s="110">
        <f>IFERROR(K2/$B38,0)</f>
        <v>284.39298686476809</v>
      </c>
      <c r="L38" s="110">
        <f>IFERROR(L2/$B38,0)</f>
        <v>211.64129255052512</v>
      </c>
      <c r="M38" s="110">
        <f>IFERROR(M2/$B38,0)</f>
        <v>706.84082172214221</v>
      </c>
      <c r="N38" s="110">
        <f>IFERROR(N2/$B38,0)</f>
        <v>256.40358505375269</v>
      </c>
      <c r="O38" s="110">
        <f>IFERROR(O2/$B38,0)</f>
        <v>925.39634303287949</v>
      </c>
      <c r="P38" s="110">
        <f>IFERROR(P2/$B38,0)</f>
        <v>364.14794347085297</v>
      </c>
      <c r="Q38" s="110">
        <f>IFERROR(Q2/$B38,0)</f>
        <v>270.30691015101928</v>
      </c>
      <c r="R38" s="110">
        <f>IFERROR(R2/$B38,0)</f>
        <v>843.60460198415603</v>
      </c>
    </row>
    <row r="39" spans="1:18">
      <c r="A39" s="101" t="s">
        <v>310</v>
      </c>
      <c r="B39" s="102">
        <v>1</v>
      </c>
      <c r="C39" s="110">
        <f>IFERROR(C11/$B39,0)</f>
        <v>0</v>
      </c>
      <c r="D39" s="110">
        <f>IFERROR(D11/$B39,0)</f>
        <v>0</v>
      </c>
      <c r="E39" s="110">
        <f>IFERROR(E11/$B39,0)</f>
        <v>0</v>
      </c>
      <c r="F39" s="110">
        <f>IFERROR(F11/$B39,0)</f>
        <v>2142.0878061129765</v>
      </c>
      <c r="G39" s="103">
        <f t="shared" si="25"/>
        <v>2142.0878061129765</v>
      </c>
      <c r="H39" s="103">
        <f t="shared" si="26"/>
        <v>2142.0878061129765</v>
      </c>
      <c r="I39" s="110">
        <f>IFERROR(I11/$B39,0)</f>
        <v>89.227305489195615</v>
      </c>
      <c r="J39" s="110">
        <f>IFERROR(J11/$B39,0)</f>
        <v>365.53887011540911</v>
      </c>
      <c r="K39" s="110">
        <f>IFERROR(K11/$B39,0)</f>
        <v>132.4836645656377</v>
      </c>
      <c r="L39" s="110">
        <f>IFERROR(L11/$B39,0)</f>
        <v>92.63135298184703</v>
      </c>
      <c r="M39" s="110">
        <f>IFERROR(M11/$B39,0)</f>
        <v>370.95426078378557</v>
      </c>
      <c r="N39" s="110">
        <f>IFERROR(N11/$B39,0)</f>
        <v>115.28167869204077</v>
      </c>
      <c r="O39" s="110">
        <f>IFERROR(O11/$B39,0)</f>
        <v>436.69710349787539</v>
      </c>
      <c r="P39" s="110">
        <f>IFERROR(P11/$B39,0)</f>
        <v>155.16029296380785</v>
      </c>
      <c r="Q39" s="110">
        <f>IFERROR(Q11/$B39,0)</f>
        <v>111.95103125375663</v>
      </c>
      <c r="R39" s="110">
        <f>IFERROR(R11/$B39,0)</f>
        <v>425.53090640160008</v>
      </c>
    </row>
    <row r="40" spans="1:18">
      <c r="A40" s="101" t="s">
        <v>311</v>
      </c>
      <c r="B40" s="102">
        <v>1</v>
      </c>
      <c r="C40" s="110">
        <f>IFERROR(C4/$B40,0)</f>
        <v>0</v>
      </c>
      <c r="D40" s="110">
        <f>IFERROR(D4/$B40,0)</f>
        <v>0</v>
      </c>
      <c r="E40" s="110">
        <f>IFERROR(E4/$B40,0)</f>
        <v>0</v>
      </c>
      <c r="F40" s="110">
        <f>IFERROR(F4/$B40,0)</f>
        <v>257934.08498138995</v>
      </c>
      <c r="G40" s="103">
        <f t="shared" si="25"/>
        <v>257934.08498138995</v>
      </c>
      <c r="H40" s="103">
        <f t="shared" si="26"/>
        <v>257934.08498138995</v>
      </c>
      <c r="I40" s="110">
        <f>IFERROR(I4/$B40,0)</f>
        <v>10566.797721200566</v>
      </c>
      <c r="J40" s="110">
        <f>IFERROR(J4/$B40,0)</f>
        <v>45660.4082564809</v>
      </c>
      <c r="K40" s="110">
        <f>IFERROR(K4/$B40,0)</f>
        <v>16551.897992974325</v>
      </c>
      <c r="L40" s="110">
        <f>IFERROR(L4/$B40,0)</f>
        <v>11269.377356918692</v>
      </c>
      <c r="M40" s="110">
        <f>IFERROR(M4/$B40,0)</f>
        <v>46563.581167048651</v>
      </c>
      <c r="N40" s="110">
        <f>IFERROR(N4/$B40,0)</f>
        <v>12401.898258782405</v>
      </c>
      <c r="O40" s="110">
        <f>IFERROR(O4/$B40,0)</f>
        <v>50527.807776621776</v>
      </c>
      <c r="P40" s="110">
        <f>IFERROR(P4/$B40,0)</f>
        <v>18243.933756499595</v>
      </c>
      <c r="Q40" s="110">
        <f>IFERROR(Q4/$B40,0)</f>
        <v>12614.915607331081</v>
      </c>
      <c r="R40" s="110">
        <f>IFERROR(R4/$B40,0)</f>
        <v>51239.227757505549</v>
      </c>
    </row>
    <row r="41" spans="1:18">
      <c r="A41" s="101" t="s">
        <v>312</v>
      </c>
      <c r="B41" s="105">
        <v>0.99987999999999999</v>
      </c>
      <c r="C41" s="110">
        <f>IFERROR(C8/$B41,0)</f>
        <v>214.23196418359589</v>
      </c>
      <c r="D41" s="110">
        <f>IFERROR(D8/$B41,0)</f>
        <v>2.3447503187007159</v>
      </c>
      <c r="E41" s="110">
        <f>IFERROR(E8/$B41,0)</f>
        <v>11.50807947377648</v>
      </c>
      <c r="F41" s="110">
        <f>IFERROR(F8/$B41,0)</f>
        <v>469.85062668766716</v>
      </c>
      <c r="G41" s="103">
        <f t="shared" si="25"/>
        <v>10.673310223148887</v>
      </c>
      <c r="H41" s="103">
        <f t="shared" si="26"/>
        <v>2.3079720228725131</v>
      </c>
      <c r="I41" s="110">
        <f>IFERROR(I8/$B41,0)</f>
        <v>18.172879303733943</v>
      </c>
      <c r="J41" s="110">
        <f>IFERROR(J8/$B41,0)</f>
        <v>83.833222978534536</v>
      </c>
      <c r="K41" s="110">
        <f>IFERROR(K8/$B41,0)</f>
        <v>30.008483225270897</v>
      </c>
      <c r="L41" s="110">
        <f>IFERROR(L8/$B41,0)</f>
        <v>19.836593606188458</v>
      </c>
      <c r="M41" s="110">
        <f>IFERROR(M8/$B41,0)</f>
        <v>82.042610448895957</v>
      </c>
      <c r="N41" s="110">
        <f>IFERROR(N8/$B41,0)</f>
        <v>18.842966577066107</v>
      </c>
      <c r="O41" s="110">
        <f>IFERROR(O8/$B41,0)</f>
        <v>90.07820292556633</v>
      </c>
      <c r="P41" s="110">
        <f>IFERROR(P8/$B41,0)</f>
        <v>32.276637109658104</v>
      </c>
      <c r="Q41" s="110">
        <f>IFERROR(Q8/$B41,0)</f>
        <v>22.414412134916954</v>
      </c>
      <c r="R41" s="110">
        <f>IFERROR(R8/$B41,0)</f>
        <v>93.336959613511738</v>
      </c>
    </row>
    <row r="42" spans="1:18">
      <c r="A42" s="101" t="s">
        <v>313</v>
      </c>
      <c r="B42" s="102">
        <v>0.97898250799999997</v>
      </c>
      <c r="C42" s="110">
        <f>IFERROR(C19/$B42,0)</f>
        <v>0</v>
      </c>
      <c r="D42" s="110">
        <f>IFERROR(D19/$B42,0)</f>
        <v>0</v>
      </c>
      <c r="E42" s="110">
        <f>IFERROR(E19/$B42,0)</f>
        <v>0</v>
      </c>
      <c r="F42" s="110">
        <f>IFERROR(F19/$B42,0)</f>
        <v>1729875.7689388411</v>
      </c>
      <c r="G42" s="103">
        <f t="shared" si="25"/>
        <v>1729875.7689388411</v>
      </c>
      <c r="H42" s="103">
        <f t="shared" si="26"/>
        <v>1729875.7689388411</v>
      </c>
      <c r="I42" s="110">
        <f>IFERROR(I19/$B42,0)</f>
        <v>0</v>
      </c>
      <c r="J42" s="110">
        <f>IFERROR(J19/$B42,0)</f>
        <v>0</v>
      </c>
      <c r="K42" s="110">
        <f>IFERROR(K19/$B42,0)</f>
        <v>0</v>
      </c>
      <c r="L42" s="110">
        <f>IFERROR(L19/$B42,0)</f>
        <v>0</v>
      </c>
      <c r="M42" s="110">
        <f>IFERROR(M19/$B42,0)</f>
        <v>0</v>
      </c>
      <c r="N42" s="110">
        <f>IFERROR(N19/$B42,0)</f>
        <v>62787.515156984569</v>
      </c>
      <c r="O42" s="110">
        <f>IFERROR(O19/$B42,0)</f>
        <v>314680.11782707245</v>
      </c>
      <c r="P42" s="110">
        <f>IFERROR(P19/$B42,0)</f>
        <v>112065.62742170335</v>
      </c>
      <c r="Q42" s="110">
        <f>IFERROR(Q19/$B42,0)</f>
        <v>70609.04561654033</v>
      </c>
      <c r="R42" s="110">
        <f>IFERROR(R19/$B42,0)</f>
        <v>343643.99153854593</v>
      </c>
    </row>
    <row r="43" spans="1:18">
      <c r="A43" s="101" t="s">
        <v>314</v>
      </c>
      <c r="B43" s="102">
        <v>2.0897492E-2</v>
      </c>
      <c r="C43" s="110">
        <f>IFERROR(C28/$B43,0)</f>
        <v>0</v>
      </c>
      <c r="D43" s="110">
        <f>IFERROR(D28/$B43,0)</f>
        <v>0</v>
      </c>
      <c r="E43" s="110">
        <f>IFERROR(E28/$B43,0)</f>
        <v>0</v>
      </c>
      <c r="F43" s="110">
        <f>IFERROR(F28/$B43,0)</f>
        <v>1488.4240634067191</v>
      </c>
      <c r="G43" s="103">
        <f t="shared" si="25"/>
        <v>1488.4240634067191</v>
      </c>
      <c r="H43" s="103">
        <f t="shared" si="26"/>
        <v>1488.4240634067191</v>
      </c>
      <c r="I43" s="110">
        <f>IFERROR(I28/$B43,0)</f>
        <v>48.527597772017039</v>
      </c>
      <c r="J43" s="110">
        <f>IFERROR(J28/$B43,0)</f>
        <v>262.85782126509235</v>
      </c>
      <c r="K43" s="110">
        <f>IFERROR(K28/$B43,0)</f>
        <v>91.506818324366606</v>
      </c>
      <c r="L43" s="110">
        <f>IFERROR(L28/$B43,0)</f>
        <v>57.50455285584863</v>
      </c>
      <c r="M43" s="110">
        <f>IFERROR(M28/$B43,0)</f>
        <v>269.80123541171736</v>
      </c>
      <c r="N43" s="110">
        <f>IFERROR(N28/$B43,0)</f>
        <v>48.991237241176457</v>
      </c>
      <c r="O43" s="110">
        <f>IFERROR(O28/$B43,0)</f>
        <v>268.55721821400908</v>
      </c>
      <c r="P43" s="110">
        <f>IFERROR(P28/$B43,0)</f>
        <v>92.413788559085944</v>
      </c>
      <c r="Q43" s="110">
        <f>IFERROR(Q28/$B43,0)</f>
        <v>59.858421313191407</v>
      </c>
      <c r="R43" s="110">
        <f>IFERROR(R28/$B43,0)</f>
        <v>295.67902819106416</v>
      </c>
    </row>
    <row r="44" spans="1:18">
      <c r="A44" s="101" t="s">
        <v>315</v>
      </c>
      <c r="B44" s="102">
        <v>0.99987999999999999</v>
      </c>
      <c r="C44" s="110">
        <f>IFERROR(C15/$B44,0)</f>
        <v>556.35391910709586</v>
      </c>
      <c r="D44" s="110">
        <f>IFERROR(D15/$B44,0)</f>
        <v>834.43071839883135</v>
      </c>
      <c r="E44" s="110">
        <f>IFERROR(E15/$B44,0)</f>
        <v>4095.4019479631602</v>
      </c>
      <c r="F44" s="110">
        <f>IFERROR(F15/$B44,0)</f>
        <v>98534.008480033401</v>
      </c>
      <c r="G44" s="103">
        <f t="shared" si="25"/>
        <v>487.39069792075526</v>
      </c>
      <c r="H44" s="103">
        <f t="shared" si="26"/>
        <v>332.66936542623608</v>
      </c>
      <c r="I44" s="110">
        <f>IFERROR(I15/$B44,0)</f>
        <v>17290.80624619242</v>
      </c>
      <c r="J44" s="110">
        <f>IFERROR(J15/$B44,0)</f>
        <v>50404.124672043807</v>
      </c>
      <c r="K44" s="110">
        <f>IFERROR(K15/$B44,0)</f>
        <v>22291.95872547229</v>
      </c>
      <c r="L44" s="110">
        <f>IFERROR(L15/$B44,0)</f>
        <v>17557.993097678842</v>
      </c>
      <c r="M44" s="110">
        <f>IFERROR(M15/$B44,0)</f>
        <v>16433.410895141558</v>
      </c>
      <c r="N44" s="110">
        <f>IFERROR(N15/$B44,0)</f>
        <v>20595.2714399092</v>
      </c>
      <c r="O44" s="110">
        <f>IFERROR(O15/$B44,0)</f>
        <v>60036.91294270107</v>
      </c>
      <c r="P44" s="110">
        <f>IFERROR(P15/$B44,0)</f>
        <v>26552.199726340332</v>
      </c>
      <c r="Q44" s="110">
        <f>IFERROR(Q15/$B44,0)</f>
        <v>20913.520667457462</v>
      </c>
      <c r="R44" s="110">
        <f>IFERROR(R15/$B44,0)</f>
        <v>19574.018310657502</v>
      </c>
    </row>
    <row r="45" spans="1:18">
      <c r="A45" s="98" t="s">
        <v>33</v>
      </c>
      <c r="B45" s="98" t="s">
        <v>24</v>
      </c>
      <c r="C45" s="109">
        <f t="shared" ref="C45:R45" si="27">IFERROR(IF(AND(C46&lt;&gt;0,C47&lt;&gt;0),1/SUM(1/C46,1/C47),IF(AND(C46&lt;&gt;0,C47=0),1/(1/C46),IF(AND(C46=0,C47&lt;&gt;0),1/(1/C47),IF(AND(C46=0,C47=0),".")))),".")</f>
        <v>2.1370752234009895</v>
      </c>
      <c r="D45" s="109">
        <f t="shared" si="27"/>
        <v>1.5424137820147845</v>
      </c>
      <c r="E45" s="109">
        <f t="shared" si="27"/>
        <v>7.5701963843681739</v>
      </c>
      <c r="F45" s="109">
        <f t="shared" si="27"/>
        <v>111.62075701563917</v>
      </c>
      <c r="G45" s="109">
        <f t="shared" si="27"/>
        <v>1.6420762369782702</v>
      </c>
      <c r="H45" s="109">
        <f t="shared" si="27"/>
        <v>0.88871303434518534</v>
      </c>
      <c r="I45" s="109">
        <f t="shared" si="27"/>
        <v>3.9854863433573731</v>
      </c>
      <c r="J45" s="109">
        <f t="shared" si="27"/>
        <v>19.550079968166646</v>
      </c>
      <c r="K45" s="109">
        <f t="shared" si="27"/>
        <v>6.9333500289821153</v>
      </c>
      <c r="L45" s="109">
        <f t="shared" si="27"/>
        <v>4.4714146334471732</v>
      </c>
      <c r="M45" s="109">
        <f t="shared" si="27"/>
        <v>19.951827460975579</v>
      </c>
      <c r="N45" s="109">
        <f t="shared" si="27"/>
        <v>4.2896211927756598</v>
      </c>
      <c r="O45" s="109">
        <f t="shared" si="27"/>
        <v>20.599172037011037</v>
      </c>
      <c r="P45" s="109">
        <f t="shared" si="27"/>
        <v>7.4433905391609692</v>
      </c>
      <c r="Q45" s="109">
        <f t="shared" si="27"/>
        <v>4.6100715776214134</v>
      </c>
      <c r="R45" s="109">
        <f t="shared" si="27"/>
        <v>22.173732454174008</v>
      </c>
    </row>
    <row r="46" spans="1:18">
      <c r="A46" s="101" t="s">
        <v>316</v>
      </c>
      <c r="B46" s="102">
        <v>1</v>
      </c>
      <c r="C46" s="110">
        <f>IFERROR(C10/$B46,0)</f>
        <v>2.1370752234009895</v>
      </c>
      <c r="D46" s="110">
        <f>IFERROR(D10/$B46,0)</f>
        <v>1.5424137820147843</v>
      </c>
      <c r="E46" s="110">
        <f>IFERROR(E10/$B46,0)</f>
        <v>7.5701963843681739</v>
      </c>
      <c r="F46" s="110">
        <f>IFERROR(F10/$B46,0)</f>
        <v>100021.33567067161</v>
      </c>
      <c r="G46" s="103">
        <f t="shared" ref="G46:G47" si="28">(IF(AND(C46&lt;&gt;0,E46&lt;&gt;0,F46&lt;&gt;0),1/((1/C46)+(1/E46)+(1/F46)),IF(AND(C46&lt;&gt;0,E46&lt;&gt;0,F46=0), 1/((1/C46)+(1/E46)),IF(AND(C46&lt;&gt;0,E46=0,F46&lt;&gt;0),1/((1/C46)+(1/F46)),IF(AND(C46=0,E46&lt;&gt;0,F46&lt;&gt;0),1/((1/E46)+(1/F46)),IF(AND(C46&lt;&gt;0,E46=0,F46=0),1/(1/C46),IF(AND(C46=0,E46&lt;&gt;0,F46=0),1/(1/E46),IF(AND(C46=0,E46=0,F46&lt;&gt;0),1/(1/F46),IF(AND(C46=0,E46=0,F46=0),0)))))))))</f>
        <v>1.6665660776915918</v>
      </c>
      <c r="H46" s="103">
        <f t="shared" ref="H46:H47" si="29">(IF(AND(C46&lt;&gt;0,D46&lt;&gt;0,F46&lt;&gt;0),1/((1/C46)+(1/D46)+(1/F46)),IF(AND(C46&lt;&gt;0,D46&lt;&gt;0,F46=0), 1/((1/C46)+(1/D46)),IF(AND(C46&lt;&gt;0,D46=0,F46&lt;&gt;0),1/((1/C46)+(1/F46)),IF(AND(C46=0,D46&lt;&gt;0,F46&lt;&gt;0),1/((1/D46)+(1/F46)),IF(AND(C46&lt;&gt;0,D46=0,F46=0),1/(1/C46),IF(AND(C46=0,D46&lt;&gt;0,F46=0),1/(1/D46),IF(AND(C46=0,D46=0,F46&lt;&gt;0),1/(1/F46),IF(AND(C46=0,D46=0,F46=0),0)))))))))</f>
        <v>0.89583764216624628</v>
      </c>
      <c r="I46" s="110">
        <f>IFERROR(I10/$B46,0)</f>
        <v>16813.565371551213</v>
      </c>
      <c r="J46" s="110">
        <f>IFERROR(J10/$B46,0)</f>
        <v>48257.381193833273</v>
      </c>
      <c r="K46" s="110">
        <f>IFERROR(K10/$B46,0)</f>
        <v>21896.520982223905</v>
      </c>
      <c r="L46" s="110">
        <f>IFERROR(L10/$B46,0)</f>
        <v>17139.690561947686</v>
      </c>
      <c r="M46" s="110">
        <f>IFERROR(M10/$B46,0)</f>
        <v>16778.093714649211</v>
      </c>
      <c r="N46" s="110">
        <f>IFERROR(N10/$B46,0)</f>
        <v>21113.99500601197</v>
      </c>
      <c r="O46" s="110">
        <f>IFERROR(O10/$B46,0)</f>
        <v>56658.761462626338</v>
      </c>
      <c r="P46" s="110">
        <f>IFERROR(P10/$B46,0)</f>
        <v>25295.042329395063</v>
      </c>
      <c r="Q46" s="110">
        <f>IFERROR(Q10/$B46,0)</f>
        <v>21030.19381721388</v>
      </c>
      <c r="R46" s="110">
        <f>IFERROR(R10/$B46,0)</f>
        <v>19869.479442428979</v>
      </c>
    </row>
    <row r="47" spans="1:18">
      <c r="A47" s="101" t="s">
        <v>317</v>
      </c>
      <c r="B47" s="102">
        <v>0.94399</v>
      </c>
      <c r="C47" s="110">
        <f>IFERROR(C6/$B47,0)</f>
        <v>0</v>
      </c>
      <c r="D47" s="110">
        <f>IFERROR(D6/$B47,0)</f>
        <v>0</v>
      </c>
      <c r="E47" s="110">
        <f>IFERROR(E6/$B47,0)</f>
        <v>0</v>
      </c>
      <c r="F47" s="110">
        <f>IFERROR(F6/$B47,0)</f>
        <v>111.7454615391934</v>
      </c>
      <c r="G47" s="103">
        <f t="shared" si="28"/>
        <v>111.74546153919339</v>
      </c>
      <c r="H47" s="103">
        <f t="shared" si="29"/>
        <v>111.74546153919339</v>
      </c>
      <c r="I47" s="110">
        <f>IFERROR(I6/$B47,0)</f>
        <v>3.9864312867468898</v>
      </c>
      <c r="J47" s="110">
        <f>IFERROR(J6/$B47,0)</f>
        <v>19.558003326616564</v>
      </c>
      <c r="K47" s="110">
        <f>IFERROR(K6/$B47,0)</f>
        <v>6.9355461115868735</v>
      </c>
      <c r="L47" s="110">
        <f>IFERROR(L6/$B47,0)</f>
        <v>4.4725814436672424</v>
      </c>
      <c r="M47" s="110">
        <f>IFERROR(M6/$B47,0)</f>
        <v>19.975581611150002</v>
      </c>
      <c r="N47" s="110">
        <f>IFERROR(N6/$B47,0)</f>
        <v>4.2904928700275242</v>
      </c>
      <c r="O47" s="110">
        <f>IFERROR(O6/$B47,0)</f>
        <v>20.606663909477401</v>
      </c>
      <c r="P47" s="110">
        <f>IFERROR(P6/$B47,0)</f>
        <v>7.4455814969839107</v>
      </c>
      <c r="Q47" s="110">
        <f>IFERROR(Q6/$B47,0)</f>
        <v>4.6110823823728015</v>
      </c>
      <c r="R47" s="110">
        <f>IFERROR(R6/$B47,0)</f>
        <v>22.1985053083908</v>
      </c>
    </row>
    <row r="48" spans="1:18">
      <c r="A48" s="98" t="s">
        <v>46</v>
      </c>
      <c r="B48" s="98" t="s">
        <v>24</v>
      </c>
      <c r="C48" s="109">
        <f>1/SUM(1/C49,1/C52,1/C54,1/C58,1/C59,1/C61)</f>
        <v>2.9106077246019518E-2</v>
      </c>
      <c r="D48" s="109">
        <f>1/SUM(1/D49,1/D52,1/D54,1/D58,1/D59,1/D61)</f>
        <v>2.9341257502055323E-3</v>
      </c>
      <c r="E48" s="109">
        <f>1/SUM(1/E49,1/E52,1/E54,1/E58,1/E59,1/E61)</f>
        <v>1.4400745380058189E-2</v>
      </c>
      <c r="F48" s="109">
        <f>1/SUM(1/F49,1/F50,1/F51,1/F52,1/F53,1/F54,1/F55,1/F56,1/F57,1/F58,1/F59,1/F60,1/F61,1/F62)</f>
        <v>37.794255393042306</v>
      </c>
      <c r="G48" s="109">
        <f t="shared" ref="G48:H48" si="30">1/SUM(1/G49,1/G50,1/G51,1/G52,1/G53,1/G54,1/G55,1/G56,1/G57,1/G58,1/G59,1/G60,1/G61,1/G62)</f>
        <v>9.6298852827868472E-3</v>
      </c>
      <c r="H48" s="109">
        <f t="shared" si="30"/>
        <v>2.6645788558744147E-3</v>
      </c>
      <c r="I48" s="109">
        <f>1/SUM(1/I49,1/I50,1/I51,1/I52,1/I53,1/I54,1/I55,1/I56,1/I58,1/I59,1/I61,1/I62)</f>
        <v>1.2434432681990983</v>
      </c>
      <c r="J48" s="109">
        <f>1/SUM(1/J49,1/J50,1/J51,1/J52,1/J53,1/J54,1/J55,1/J56,1/J58,1/J59,1/J61,1/J62)</f>
        <v>6.6472283749604362</v>
      </c>
      <c r="K48" s="109">
        <f>1/SUM(1/K49,1/K50,1/K51,1/K52,1/K53,1/K54,1/K55,1/K56,1/K58,1/K59,1/K61,1/K62)</f>
        <v>2.3264244608954172</v>
      </c>
      <c r="L48" s="109">
        <f>1/SUM(1/L49,1/L50,1/L51,1/L52,1/L53,1/L54,1/L55,1/L56,1/L58,1/L59,1/L61,1/L62)</f>
        <v>1.4633379581809571</v>
      </c>
      <c r="M48" s="109">
        <f>1/SUM(1/M49,1/M50,1/M51,1/M52,1/M53,1/M54,1/M55,1/M56,1/M58,1/M59,1/M61,1/M62)</f>
        <v>6.8198904468502919</v>
      </c>
      <c r="N48" s="109">
        <f>1/SUM(1/N49,1/N50,1/N51,1/N52,1/N53,1/N54,1/N55,1/N56,1/N57,1/N58,1/N59,1/N60,1/N61,1/N62)</f>
        <v>1.265108609217654</v>
      </c>
      <c r="O48" s="109">
        <f>1/SUM(1/O49,1/O50,1/O51,1/O52,1/O53,1/O54,1/O55,1/O56,1/O57,1/O58,1/O59,1/O60,1/O61,1/O62)</f>
        <v>6.8316309510486386</v>
      </c>
      <c r="P48" s="109">
        <f>1/SUM(1/P49,1/P50,1/P51,1/P52,1/P53,1/P54,1/P55,1/P56,1/P57,1/P58,1/P59,1/P60,1/P61,1/P62)</f>
        <v>2.3665934394982266</v>
      </c>
      <c r="Q48" s="109">
        <f>1/SUM(1/Q49,1/Q50,1/Q51,1/Q52,1/Q53,1/Q54,1/Q55,1/Q56,1/Q57,1/Q58,1/Q59,1/Q60,1/Q61,1/Q62)</f>
        <v>1.5071048035668428</v>
      </c>
      <c r="R48" s="109">
        <f>1/SUM(1/R49,1/R50,1/R51,1/R52,1/R53,1/R54,1/R55,1/R56,1/R57,1/R58,1/R59,1/R60,1/R61,1/R62)</f>
        <v>7.5079199406668193</v>
      </c>
    </row>
    <row r="49" spans="1:18">
      <c r="A49" s="101" t="s">
        <v>318</v>
      </c>
      <c r="B49" s="106">
        <v>1</v>
      </c>
      <c r="C49" s="110">
        <f>IFERROR(C23/$B49,0)</f>
        <v>0.23062155991224245</v>
      </c>
      <c r="D49" s="110">
        <f>IFERROR(D23/$B49,0)</f>
        <v>6.1615478282850775E-3</v>
      </c>
      <c r="E49" s="110">
        <f>IFERROR(E23/$B49,0)</f>
        <v>3.0240994754900465E-2</v>
      </c>
      <c r="F49" s="110">
        <f>IFERROR(F23/$B49,0)</f>
        <v>8644.778606637241</v>
      </c>
      <c r="G49" s="103">
        <f t="shared" ref="G49:G62" si="31">(IF(AND(C49&lt;&gt;0,E49&lt;&gt;0,F49&lt;&gt;0),1/((1/C49)+(1/E49)+(1/F49)),IF(AND(C49&lt;&gt;0,E49&lt;&gt;0,F49=0), 1/((1/C49)+(1/E49)),IF(AND(C49&lt;&gt;0,E49=0,F49&lt;&gt;0),1/((1/C49)+(1/F49)),IF(AND(C49=0,E49&lt;&gt;0,F49&lt;&gt;0),1/((1/E49)+(1/F49)),IF(AND(C49&lt;&gt;0,E49=0,F49=0),1/(1/C49),IF(AND(C49=0,E49&lt;&gt;0,F49=0),1/(1/E49),IF(AND(C49=0,E49=0,F49&lt;&gt;0),1/(1/F49),IF(AND(C49=0,E49=0,F49=0),0)))))))))</f>
        <v>2.6735166432074447E-2</v>
      </c>
      <c r="H49" s="103">
        <f t="shared" ref="H49:H62" si="32">(IF(AND(C49&lt;&gt;0,D49&lt;&gt;0,F49&lt;&gt;0),1/((1/C49)+(1/D49)+(1/F49)),IF(AND(C49&lt;&gt;0,D49&lt;&gt;0,F49=0), 1/((1/C49)+(1/D49)),IF(AND(C49&lt;&gt;0,D49=0,F49&lt;&gt;0),1/((1/C49)+(1/F49)),IF(AND(C49=0,D49&lt;&gt;0,F49&lt;&gt;0),1/((1/D49)+(1/F49)),IF(AND(C49&lt;&gt;0,D49=0,F49=0),1/(1/C49),IF(AND(C49=0,D49&lt;&gt;0,F49=0),1/(1/D49),IF(AND(C49=0,D49=0,F49&lt;&gt;0),1/(1/F49),IF(AND(C49=0,D49=0,F49=0),0)))))))))</f>
        <v>6.0012084423746353E-3</v>
      </c>
      <c r="I49" s="110">
        <f>IFERROR(I23/$B49,0)</f>
        <v>367.17426258828004</v>
      </c>
      <c r="J49" s="110">
        <f>IFERROR(J23/$B49,0)</f>
        <v>1448.6595168490398</v>
      </c>
      <c r="K49" s="110">
        <f>IFERROR(K23/$B49,0)</f>
        <v>529.84013616919708</v>
      </c>
      <c r="L49" s="110">
        <f>IFERROR(L23/$B49,0)</f>
        <v>377.76582785524954</v>
      </c>
      <c r="M49" s="110">
        <f>IFERROR(M23/$B49,0)</f>
        <v>1468.6970503531202</v>
      </c>
      <c r="N49" s="110">
        <f>IFERROR(N23/$B49,0)</f>
        <v>481.54842724603986</v>
      </c>
      <c r="O49" s="110">
        <f>IFERROR(O23/$B49,0)</f>
        <v>1783.1749808000613</v>
      </c>
      <c r="P49" s="110">
        <f>IFERROR(P23/$B49,0)</f>
        <v>644.05939876143054</v>
      </c>
      <c r="Q49" s="110">
        <f>IFERROR(Q23/$B49,0)</f>
        <v>463.92549551608141</v>
      </c>
      <c r="R49" s="110">
        <f>IFERROR(R23/$B49,0)</f>
        <v>1717.3061093133786</v>
      </c>
    </row>
    <row r="50" spans="1:18">
      <c r="A50" s="101" t="s">
        <v>319</v>
      </c>
      <c r="B50" s="106">
        <v>1</v>
      </c>
      <c r="C50" s="110">
        <f>IFERROR(C25/$B50,0)</f>
        <v>0</v>
      </c>
      <c r="D50" s="110">
        <f>IFERROR(D25/$B50,0)</f>
        <v>76.092413246062677</v>
      </c>
      <c r="E50" s="110">
        <f>IFERROR(E25/$B50,0)</f>
        <v>373.46302162882989</v>
      </c>
      <c r="F50" s="110">
        <f>IFERROR(F25/$B50,0)</f>
        <v>162324.07132064694</v>
      </c>
      <c r="G50" s="103">
        <f t="shared" si="31"/>
        <v>372.60575830835012</v>
      </c>
      <c r="H50" s="103">
        <f t="shared" si="32"/>
        <v>76.056760231801576</v>
      </c>
      <c r="I50" s="110">
        <f>IFERROR(I25/$B50,0)</f>
        <v>5885.4849353058407</v>
      </c>
      <c r="J50" s="110">
        <f>IFERROR(J25/$B50,0)</f>
        <v>27925.239385449826</v>
      </c>
      <c r="K50" s="110">
        <f>IFERROR(K25/$B50,0)</f>
        <v>9895.5857562540205</v>
      </c>
      <c r="L50" s="110">
        <f>IFERROR(L25/$B50,0)</f>
        <v>6465.1160274192916</v>
      </c>
      <c r="M50" s="110">
        <f>IFERROR(M25/$B50,0)</f>
        <v>28446.51052064489</v>
      </c>
      <c r="N50" s="110">
        <f>IFERROR(N25/$B50,0)</f>
        <v>6233.7921883446643</v>
      </c>
      <c r="O50" s="110">
        <f>IFERROR(O25/$B50,0)</f>
        <v>29694.090311404103</v>
      </c>
      <c r="P50" s="110">
        <f>IFERROR(P25/$B50,0)</f>
        <v>10607.678778455471</v>
      </c>
      <c r="Q50" s="110">
        <f>IFERROR(Q25/$B50,0)</f>
        <v>7021.712785718345</v>
      </c>
      <c r="R50" s="110">
        <f>IFERROR(R25/$B50,0)</f>
        <v>32246.06806628254</v>
      </c>
    </row>
    <row r="51" spans="1:18">
      <c r="A51" s="101" t="s">
        <v>320</v>
      </c>
      <c r="B51" s="106">
        <v>1</v>
      </c>
      <c r="C51" s="110">
        <f>IFERROR(C21/$B51,0)</f>
        <v>0</v>
      </c>
      <c r="D51" s="110">
        <f>IFERROR(D21/$B51,0)</f>
        <v>12.481345482087979</v>
      </c>
      <c r="E51" s="110">
        <f>IFERROR(E21/$B51,0)</f>
        <v>61.258682684441169</v>
      </c>
      <c r="F51" s="110">
        <f>IFERROR(F21/$B51,0)</f>
        <v>10503246090.115343</v>
      </c>
      <c r="G51" s="103">
        <f t="shared" si="31"/>
        <v>61.258682327158652</v>
      </c>
      <c r="H51" s="103">
        <f t="shared" si="32"/>
        <v>12.481345467255995</v>
      </c>
      <c r="I51" s="110">
        <f>IFERROR(I21/$B51,0)</f>
        <v>1499845044.6918254</v>
      </c>
      <c r="J51" s="110">
        <f>IFERROR(J21/$B51,0)</f>
        <v>3250403832.0614257</v>
      </c>
      <c r="K51" s="110">
        <f>IFERROR(K21/$B51,0)</f>
        <v>1716619523.8074405</v>
      </c>
      <c r="L51" s="110">
        <f>IFERROR(L21/$B51,0)</f>
        <v>1504981500.3243318</v>
      </c>
      <c r="M51" s="110">
        <f>IFERROR(M21/$B51,0)</f>
        <v>1935923339.6242504</v>
      </c>
      <c r="N51" s="110">
        <f>IFERROR(N21/$B51,0)</f>
        <v>1616499659.2789667</v>
      </c>
      <c r="O51" s="110">
        <f>IFERROR(O21/$B51,0)</f>
        <v>3503213018.9995375</v>
      </c>
      <c r="P51" s="110">
        <f>IFERROR(P21/$B51,0)</f>
        <v>1850134375.6591303</v>
      </c>
      <c r="Q51" s="110">
        <f>IFERROR(Q21/$B51,0)</f>
        <v>1622035617.0162239</v>
      </c>
      <c r="R51" s="110">
        <f>IFERROR(R21/$B51,0)</f>
        <v>2086495154.9283583</v>
      </c>
    </row>
    <row r="52" spans="1:18">
      <c r="A52" s="101" t="s">
        <v>321</v>
      </c>
      <c r="B52" s="106">
        <v>0.99980000000000002</v>
      </c>
      <c r="C52" s="110">
        <f>IFERROR(C17/$B52,0)</f>
        <v>308.07295970963486</v>
      </c>
      <c r="D52" s="110">
        <f>IFERROR(D17/$B52,0)</f>
        <v>2.2332742249997346</v>
      </c>
      <c r="E52" s="110">
        <f>IFERROR(E17/$B52,0)</f>
        <v>10.960952670762367</v>
      </c>
      <c r="F52" s="110">
        <f>IFERROR(F17/$B52,0)</f>
        <v>249.24150745921582</v>
      </c>
      <c r="G52" s="103">
        <f t="shared" si="31"/>
        <v>10.153201365132288</v>
      </c>
      <c r="H52" s="103">
        <f t="shared" si="32"/>
        <v>2.1976514914507956</v>
      </c>
      <c r="I52" s="110">
        <f>IFERROR(I17/$B52,0)</f>
        <v>9.6532976368761041</v>
      </c>
      <c r="J52" s="110">
        <f>IFERROR(J17/$B52,0)</f>
        <v>42.432625459615522</v>
      </c>
      <c r="K52" s="110">
        <f>IFERROR(K17/$B52,0)</f>
        <v>15.235453058200232</v>
      </c>
      <c r="L52" s="110">
        <f>IFERROR(L17/$B52,0)</f>
        <v>10.307347915911627</v>
      </c>
      <c r="M52" s="110">
        <f>IFERROR(M17/$B52,0)</f>
        <v>43.010242350688827</v>
      </c>
      <c r="N52" s="110">
        <f>IFERROR(N17/$B52,0)</f>
        <v>10.839951188201907</v>
      </c>
      <c r="O52" s="110">
        <f>IFERROR(O17/$B52,0)</f>
        <v>47.586377004132665</v>
      </c>
      <c r="P52" s="110">
        <f>IFERROR(P17/$B52,0)</f>
        <v>17.010447353989207</v>
      </c>
      <c r="Q52" s="110">
        <f>IFERROR(Q17/$B52,0)</f>
        <v>12.169509539392907</v>
      </c>
      <c r="R52" s="110">
        <f>IFERROR(R17/$B52,0)</f>
        <v>49.512426278396703</v>
      </c>
    </row>
    <row r="53" spans="1:18">
      <c r="A53" s="101" t="s">
        <v>322</v>
      </c>
      <c r="B53" s="106">
        <v>2.0000000000000001E-4</v>
      </c>
      <c r="C53" s="110">
        <f>IFERROR(C5/$B53,0)</f>
        <v>0</v>
      </c>
      <c r="D53" s="110">
        <f>IFERROR(D5/$B53,0)</f>
        <v>0</v>
      </c>
      <c r="E53" s="110">
        <f>IFERROR(E5/$B53,0)</f>
        <v>0</v>
      </c>
      <c r="F53" s="110">
        <f>IFERROR(F5/$B53,0)</f>
        <v>13942905628.398727</v>
      </c>
      <c r="G53" s="103">
        <f t="shared" si="31"/>
        <v>13942905628.398727</v>
      </c>
      <c r="H53" s="103">
        <f t="shared" si="32"/>
        <v>13942905628.398727</v>
      </c>
      <c r="I53" s="110">
        <f>IFERROR(I5/$B53,0)</f>
        <v>1516654665.0247769</v>
      </c>
      <c r="J53" s="110">
        <f>IFERROR(J5/$B53,0)</f>
        <v>4961217236.6484194</v>
      </c>
      <c r="K53" s="110">
        <f>IFERROR(K5/$B53,0)</f>
        <v>2257212452.6967859</v>
      </c>
      <c r="L53" s="110">
        <f>IFERROR(L5/$B53,0)</f>
        <v>1627460485.300559</v>
      </c>
      <c r="M53" s="110">
        <f>IFERROR(M5/$B53,0)</f>
        <v>2084291498.7182596</v>
      </c>
      <c r="N53" s="110">
        <f>IFERROR(N5/$B53,0)</f>
        <v>2015465532.6329253</v>
      </c>
      <c r="O53" s="110">
        <f>IFERROR(O5/$B53,0)</f>
        <v>6592906461.146122</v>
      </c>
      <c r="P53" s="110">
        <f>IFERROR(P5/$B53,0)</f>
        <v>2999584548.2503953</v>
      </c>
      <c r="Q53" s="110">
        <f>IFERROR(Q5/$B53,0)</f>
        <v>2162714156.0216317</v>
      </c>
      <c r="R53" s="110">
        <f>IFERROR(R5/$B53,0)</f>
        <v>2769791813.8522654</v>
      </c>
    </row>
    <row r="54" spans="1:18">
      <c r="A54" s="101" t="s">
        <v>323</v>
      </c>
      <c r="B54" s="106">
        <v>0.99999979999999999</v>
      </c>
      <c r="C54" s="110">
        <f>IFERROR(C9/$B54,0)</f>
        <v>461.24321207312744</v>
      </c>
      <c r="D54" s="110">
        <f>IFERROR(D9/$B54,0)</f>
        <v>2.8072934773328533</v>
      </c>
      <c r="E54" s="110">
        <f>IFERROR(E9/$B54,0)</f>
        <v>13.778250155548616</v>
      </c>
      <c r="F54" s="110">
        <f>IFERROR(F9/$B54,0)</f>
        <v>45.059338192217531</v>
      </c>
      <c r="G54" s="103">
        <f t="shared" si="31"/>
        <v>10.315747667473522</v>
      </c>
      <c r="H54" s="103">
        <f t="shared" si="32"/>
        <v>2.6275960981214639</v>
      </c>
      <c r="I54" s="110">
        <f>IFERROR(I9/$B54,0)</f>
        <v>1.4342781282326789</v>
      </c>
      <c r="J54" s="110">
        <f>IFERROR(J9/$B54,0)</f>
        <v>7.9415575938235472</v>
      </c>
      <c r="K54" s="110">
        <f>IFERROR(K9/$B54,0)</f>
        <v>2.7639734762817252</v>
      </c>
      <c r="L54" s="110">
        <f>IFERROR(L9/$B54,0)</f>
        <v>1.7151348719740593</v>
      </c>
      <c r="M54" s="110">
        <f>IFERROR(M9/$B54,0)</f>
        <v>8.2014631150759545</v>
      </c>
      <c r="N54" s="110">
        <f>IFERROR(N9/$B54,0)</f>
        <v>1.4382914752887423</v>
      </c>
      <c r="O54" s="110">
        <f>IFERROR(O9/$B54,0)</f>
        <v>8.0301059609946819</v>
      </c>
      <c r="P54" s="110">
        <f>IFERROR(P9/$B54,0)</f>
        <v>2.7653486996263683</v>
      </c>
      <c r="Q54" s="110">
        <f>IFERROR(Q9/$B54,0)</f>
        <v>1.7288559509498518</v>
      </c>
      <c r="R54" s="110">
        <f>IFERROR(R9/$B54,0)</f>
        <v>8.9511461519329014</v>
      </c>
    </row>
    <row r="55" spans="1:18">
      <c r="A55" s="101" t="s">
        <v>324</v>
      </c>
      <c r="B55" s="106">
        <v>1.9999999999999999E-7</v>
      </c>
      <c r="C55" s="110">
        <f>IFERROR(C24/$B55,0)</f>
        <v>0</v>
      </c>
      <c r="D55" s="110">
        <f>IFERROR(D24/$B55,0)</f>
        <v>0</v>
      </c>
      <c r="E55" s="110">
        <f>IFERROR(E24/$B55,0)</f>
        <v>0</v>
      </c>
      <c r="F55" s="110">
        <f>IFERROR(F24/$B55,0)</f>
        <v>415386525166.95551</v>
      </c>
      <c r="G55" s="103">
        <f t="shared" si="31"/>
        <v>415386525166.95551</v>
      </c>
      <c r="H55" s="103">
        <f t="shared" si="32"/>
        <v>415386525166.95551</v>
      </c>
      <c r="I55" s="110">
        <f>IFERROR(I24/$B55,0)</f>
        <v>14862485971.614092</v>
      </c>
      <c r="J55" s="110">
        <f>IFERROR(J24/$B55,0)</f>
        <v>72220524996.114029</v>
      </c>
      <c r="K55" s="110">
        <f>IFERROR(K24/$B55,0)</f>
        <v>25655481736.714794</v>
      </c>
      <c r="L55" s="110">
        <f>IFERROR(L24/$B55,0)</f>
        <v>16577388199.108023</v>
      </c>
      <c r="M55" s="110">
        <f>IFERROR(M24/$B55,0)</f>
        <v>73930033134.958572</v>
      </c>
      <c r="N55" s="110">
        <f>IFERROR(N24/$B55,0)</f>
        <v>16092481676.090611</v>
      </c>
      <c r="O55" s="110">
        <f>IFERROR(O24/$B55,0)</f>
        <v>76482814210.265213</v>
      </c>
      <c r="P55" s="110">
        <f>IFERROR(P24/$B55,0)</f>
        <v>27605524056.755577</v>
      </c>
      <c r="Q55" s="110">
        <f>IFERROR(Q24/$B55,0)</f>
        <v>17167577936.039614</v>
      </c>
      <c r="R55" s="110">
        <f>IFERROR(R24/$B55,0)</f>
        <v>82517534555.249237</v>
      </c>
    </row>
    <row r="56" spans="1:18">
      <c r="A56" s="101" t="s">
        <v>325</v>
      </c>
      <c r="B56" s="106">
        <v>0.99979000004200003</v>
      </c>
      <c r="C56" s="110">
        <f>IFERROR(C20/$B56,0)</f>
        <v>0</v>
      </c>
      <c r="D56" s="110">
        <f>IFERROR(D20/$B56,0)</f>
        <v>0</v>
      </c>
      <c r="E56" s="110">
        <f>IFERROR(E20/$B56,0)</f>
        <v>0</v>
      </c>
      <c r="F56" s="110">
        <f>IFERROR(F20/$B56,0)</f>
        <v>767652.0378112857</v>
      </c>
      <c r="G56" s="103">
        <f t="shared" si="31"/>
        <v>767652.03781128558</v>
      </c>
      <c r="H56" s="103">
        <f t="shared" si="32"/>
        <v>767652.03781128558</v>
      </c>
      <c r="I56" s="110">
        <f>IFERROR(I20/$B56,0)</f>
        <v>26584.393056371275</v>
      </c>
      <c r="J56" s="110">
        <f>IFERROR(J20/$B56,0)</f>
        <v>134388.01636952392</v>
      </c>
      <c r="K56" s="110">
        <f>IFERROR(K20/$B56,0)</f>
        <v>47678.531025013712</v>
      </c>
      <c r="L56" s="110">
        <f>IFERROR(L20/$B56,0)</f>
        <v>30355.881344645397</v>
      </c>
      <c r="M56" s="110">
        <f>IFERROR(M20/$B56,0)</f>
        <v>137937.88850003964</v>
      </c>
      <c r="N56" s="110">
        <f>IFERROR(N20/$B56,0)</f>
        <v>27695.943811347053</v>
      </c>
      <c r="O56" s="110">
        <f>IFERROR(O20/$B56,0)</f>
        <v>139506.79573930043</v>
      </c>
      <c r="P56" s="110">
        <f>IFERROR(P20/$B56,0)</f>
        <v>49781.101849226696</v>
      </c>
      <c r="Q56" s="110">
        <f>IFERROR(Q20/$B56,0)</f>
        <v>31241.558823877418</v>
      </c>
      <c r="R56" s="110">
        <f>IFERROR(R20/$B56,0)</f>
        <v>152495.9278133547</v>
      </c>
    </row>
    <row r="57" spans="1:18">
      <c r="A57" s="101" t="s">
        <v>326</v>
      </c>
      <c r="B57" s="106">
        <v>2.0999995799999999E-4</v>
      </c>
      <c r="C57" s="110">
        <f>IFERROR(C29/$B57,0)</f>
        <v>0</v>
      </c>
      <c r="D57" s="110">
        <f>IFERROR(D29/$B57,0)</f>
        <v>0</v>
      </c>
      <c r="E57" s="110">
        <f>IFERROR(E29/$B57,0)</f>
        <v>0</v>
      </c>
      <c r="F57" s="110">
        <f>IFERROR(F29/$B57,0)</f>
        <v>113635.31890767622</v>
      </c>
      <c r="G57" s="103">
        <f t="shared" si="31"/>
        <v>113635.31890767622</v>
      </c>
      <c r="H57" s="103">
        <f t="shared" si="32"/>
        <v>113635.31890767622</v>
      </c>
      <c r="I57" s="110">
        <f>IFERROR(I29/$B57,0)</f>
        <v>0</v>
      </c>
      <c r="J57" s="110">
        <f>IFERROR(J29/$B57,0)</f>
        <v>0</v>
      </c>
      <c r="K57" s="110">
        <f>IFERROR(K29/$B57,0)</f>
        <v>0</v>
      </c>
      <c r="L57" s="110">
        <f>IFERROR(L29/$B57,0)</f>
        <v>0</v>
      </c>
      <c r="M57" s="110">
        <f>IFERROR(M29/$B57,0)</f>
        <v>0</v>
      </c>
      <c r="N57" s="110">
        <f>IFERROR(N29/$B57,0)</f>
        <v>3761.6831892739701</v>
      </c>
      <c r="O57" s="110">
        <f>IFERROR(O29/$B57,0)</f>
        <v>20282.555819065205</v>
      </c>
      <c r="P57" s="110">
        <f>IFERROR(P29/$B57,0)</f>
        <v>7061.5282175055363</v>
      </c>
      <c r="Q57" s="110">
        <f>IFERROR(Q29/$B57,0)</f>
        <v>4467.6544745133479</v>
      </c>
      <c r="R57" s="110">
        <f>IFERROR(R29/$B57,0)</f>
        <v>22573.930030330423</v>
      </c>
    </row>
    <row r="58" spans="1:18">
      <c r="A58" s="101" t="s">
        <v>327</v>
      </c>
      <c r="B58" s="106">
        <v>1</v>
      </c>
      <c r="C58" s="110">
        <f>IFERROR(C16/$B58,0)</f>
        <v>0.11331775412971912</v>
      </c>
      <c r="D58" s="110">
        <f>IFERROR(D16/$B58,0)</f>
        <v>1.0929925168589611E-2</v>
      </c>
      <c r="E58" s="110">
        <f>IFERROR(E16/$B58,0)</f>
        <v>5.3644282071047197E-2</v>
      </c>
      <c r="F58" s="110">
        <f>IFERROR(F16/$B58,0)</f>
        <v>29194.737091300205</v>
      </c>
      <c r="G58" s="103">
        <f t="shared" si="31"/>
        <v>3.6408528091960442E-2</v>
      </c>
      <c r="H58" s="103">
        <f t="shared" si="32"/>
        <v>9.9684288431430585E-3</v>
      </c>
      <c r="I58" s="110">
        <f>IFERROR(I16/$B58,0)</f>
        <v>5598.7727325509259</v>
      </c>
      <c r="J58" s="110">
        <f>IFERROR(J16/$B58,0)</f>
        <v>8713.7761891417613</v>
      </c>
      <c r="K58" s="110">
        <f>IFERROR(K16/$B58,0)</f>
        <v>5661.1794349838192</v>
      </c>
      <c r="L58" s="110">
        <f>IFERROR(L16/$B58,0)</f>
        <v>5598.7727325509259</v>
      </c>
      <c r="M58" s="110">
        <f>IFERROR(M16/$B58,0)</f>
        <v>4837.0349458093042</v>
      </c>
      <c r="N58" s="110">
        <f>IFERROR(N16/$B58,0)</f>
        <v>7092.9055915924446</v>
      </c>
      <c r="O58" s="110">
        <f>IFERROR(O16/$B58,0)</f>
        <v>10723.877873260959</v>
      </c>
      <c r="P58" s="110">
        <f>IFERROR(P16/$B58,0)</f>
        <v>7150.089772930598</v>
      </c>
      <c r="Q58" s="110">
        <f>IFERROR(Q16/$B58,0)</f>
        <v>7107.8066537596587</v>
      </c>
      <c r="R58" s="110">
        <f>IFERROR(R16/$B58,0)</f>
        <v>5799.604900025357</v>
      </c>
    </row>
    <row r="59" spans="1:18">
      <c r="A59" s="101" t="s">
        <v>328</v>
      </c>
      <c r="B59" s="106">
        <v>1</v>
      </c>
      <c r="C59" s="110">
        <f>IFERROR(C7/$B59,0)</f>
        <v>18.175718979222275</v>
      </c>
      <c r="D59" s="110">
        <f>IFERROR(D7/$B59,0)</f>
        <v>0.38121446319714986</v>
      </c>
      <c r="E59" s="110">
        <f>IFERROR(E7/$B59,0)</f>
        <v>1.8710078868682318</v>
      </c>
      <c r="F59" s="110">
        <f>IFERROR(F7/$B59,0)</f>
        <v>11419.368070108398</v>
      </c>
      <c r="G59" s="103">
        <f t="shared" si="31"/>
        <v>1.6961303810449326</v>
      </c>
      <c r="H59" s="103">
        <f t="shared" si="32"/>
        <v>0.37337097898155358</v>
      </c>
      <c r="I59" s="110">
        <f>IFERROR(I7/$B59,0)</f>
        <v>3355.6187429298416</v>
      </c>
      <c r="J59" s="110">
        <f>IFERROR(J7/$B59,0)</f>
        <v>9727.0259549213843</v>
      </c>
      <c r="K59" s="110">
        <f>IFERROR(K7/$B59,0)</f>
        <v>4518.6456936043896</v>
      </c>
      <c r="L59" s="110">
        <f>IFERROR(L7/$B59,0)</f>
        <v>3457.7462698885761</v>
      </c>
      <c r="M59" s="110">
        <f>IFERROR(M7/$B59,0)</f>
        <v>1925.6214093810472</v>
      </c>
      <c r="N59" s="110">
        <f>IFERROR(N7/$B59,0)</f>
        <v>4148.6224832298158</v>
      </c>
      <c r="O59" s="110">
        <f>IFERROR(O7/$B59,0)</f>
        <v>11478.871503374126</v>
      </c>
      <c r="P59" s="110">
        <f>IFERROR(P7/$B59,0)</f>
        <v>5208.9461973725556</v>
      </c>
      <c r="Q59" s="110">
        <f>IFERROR(Q7/$B59,0)</f>
        <v>4239.631919353802</v>
      </c>
      <c r="R59" s="110">
        <f>IFERROR(R7/$B59,0)</f>
        <v>2268.4849946577915</v>
      </c>
    </row>
    <row r="60" spans="1:18">
      <c r="A60" s="101" t="s">
        <v>329</v>
      </c>
      <c r="B60" s="107">
        <v>1.9000000000000001E-8</v>
      </c>
      <c r="C60" s="110">
        <f>IFERROR(C12/$B60,0)</f>
        <v>0</v>
      </c>
      <c r="D60" s="110">
        <f>IFERROR(D12/$B60,0)</f>
        <v>0</v>
      </c>
      <c r="E60" s="110">
        <f>IFERROR(E12/$B60,0)</f>
        <v>0</v>
      </c>
      <c r="F60" s="110">
        <f>IFERROR(F12/$B60,0)</f>
        <v>26171380662.607559</v>
      </c>
      <c r="G60" s="103">
        <f t="shared" si="31"/>
        <v>26171380662.607559</v>
      </c>
      <c r="H60" s="103">
        <f t="shared" si="32"/>
        <v>26171380662.607559</v>
      </c>
      <c r="I60" s="110">
        <f>IFERROR(I12/$B60,0)</f>
        <v>0</v>
      </c>
      <c r="J60" s="110">
        <f>IFERROR(J12/$B60,0)</f>
        <v>0</v>
      </c>
      <c r="K60" s="110">
        <f>IFERROR(K12/$B60,0)</f>
        <v>0</v>
      </c>
      <c r="L60" s="110">
        <f>IFERROR(L12/$B60,0)</f>
        <v>0</v>
      </c>
      <c r="M60" s="110">
        <f>IFERROR(M12/$B60,0)</f>
        <v>0</v>
      </c>
      <c r="N60" s="110">
        <f>IFERROR(N12/$B60,0)</f>
        <v>1212664389.7070992</v>
      </c>
      <c r="O60" s="110">
        <f>IFERROR(O12/$B60,0)</f>
        <v>5169819514.1872654</v>
      </c>
      <c r="P60" s="110">
        <f>IFERROR(P12/$B60,0)</f>
        <v>1841778159.9335053</v>
      </c>
      <c r="Q60" s="110">
        <f>IFERROR(Q12/$B60,0)</f>
        <v>1311506455.5106797</v>
      </c>
      <c r="R60" s="110">
        <f>IFERROR(R12/$B60,0)</f>
        <v>5199007857.3620024</v>
      </c>
    </row>
    <row r="61" spans="1:18">
      <c r="A61" s="101" t="s">
        <v>330</v>
      </c>
      <c r="B61" s="106">
        <v>1</v>
      </c>
      <c r="C61" s="110">
        <f>IFERROR(C18/$B61,0)</f>
        <v>4.7313082909831182E-2</v>
      </c>
      <c r="D61" s="110">
        <f>IFERROR(D18/$B61,0)</f>
        <v>1.1961576268686082E-2</v>
      </c>
      <c r="E61" s="110">
        <f>IFERROR(E18/$B61,0)</f>
        <v>5.8707645429794002E-2</v>
      </c>
      <c r="F61" s="110">
        <f>IFERROR(F18/$B61,0)</f>
        <v>6536033.9388963999</v>
      </c>
      <c r="G61" s="103">
        <f t="shared" si="31"/>
        <v>2.6199024738153859E-2</v>
      </c>
      <c r="H61" s="103">
        <f t="shared" si="32"/>
        <v>9.5477402443000462E-3</v>
      </c>
      <c r="I61" s="110">
        <f>IFERROR(I18/$B61,0)</f>
        <v>227228.17125731023</v>
      </c>
      <c r="J61" s="110">
        <f>IFERROR(J18/$B61,0)</f>
        <v>1144442.5118126534</v>
      </c>
      <c r="K61" s="110">
        <f>IFERROR(K18/$B61,0)</f>
        <v>403079.38467519189</v>
      </c>
      <c r="L61" s="110">
        <f>IFERROR(L18/$B61,0)</f>
        <v>258731.7820215981</v>
      </c>
      <c r="M61" s="110">
        <f>IFERROR(M18/$B61,0)</f>
        <v>1177316.4309439159</v>
      </c>
      <c r="N61" s="110">
        <f>IFERROR(N18/$B61,0)</f>
        <v>235936.6240889316</v>
      </c>
      <c r="O61" s="110">
        <f>IFERROR(O18/$B61,0)</f>
        <v>1188028.5886648046</v>
      </c>
      <c r="P61" s="110">
        <f>IFERROR(P18/$B61,0)</f>
        <v>421223.63416000764</v>
      </c>
      <c r="Q61" s="110">
        <f>IFERROR(Q18/$B61,0)</f>
        <v>266218.76530386333</v>
      </c>
      <c r="R61" s="110">
        <f>IFERROR(R18/$B61,0)</f>
        <v>1298398.8977263784</v>
      </c>
    </row>
    <row r="62" spans="1:18">
      <c r="A62" s="101" t="s">
        <v>331</v>
      </c>
      <c r="B62" s="106">
        <v>1.339E-6</v>
      </c>
      <c r="C62" s="110">
        <f>IFERROR(C27/$B62,0)</f>
        <v>0</v>
      </c>
      <c r="D62" s="110">
        <f>IFERROR(D27/$B62,0)</f>
        <v>0</v>
      </c>
      <c r="E62" s="110">
        <f>IFERROR(E27/$B62,0)</f>
        <v>0</v>
      </c>
      <c r="F62" s="110">
        <f>IFERROR(F27/$B62,0)</f>
        <v>4635333655.8526602</v>
      </c>
      <c r="G62" s="103">
        <f t="shared" si="31"/>
        <v>4635333655.8526602</v>
      </c>
      <c r="H62" s="103">
        <f t="shared" si="32"/>
        <v>4635333655.8526602</v>
      </c>
      <c r="I62" s="110">
        <f>IFERROR(I27/$B62,0)</f>
        <v>1118934286.1793966</v>
      </c>
      <c r="J62" s="110">
        <f>IFERROR(J27/$B62,0)</f>
        <v>3295059863.0170298</v>
      </c>
      <c r="K62" s="110">
        <f>IFERROR(K27/$B62,0)</f>
        <v>1549795105.0630939</v>
      </c>
      <c r="L62" s="110">
        <f>IFERROR(L27/$B62,0)</f>
        <v>1165742294.1669807</v>
      </c>
      <c r="M62" s="110">
        <f>IFERROR(M27/$B62,0)</f>
        <v>797278789.74362993</v>
      </c>
      <c r="N62" s="110">
        <f>IFERROR(N27/$B62,0)</f>
        <v>1258070898.7984798</v>
      </c>
      <c r="O62" s="110">
        <f>IFERROR(O27/$B62,0)</f>
        <v>3924659090.7379279</v>
      </c>
      <c r="P62" s="110">
        <f>IFERROR(P27/$B62,0)</f>
        <v>1867284982.2899458</v>
      </c>
      <c r="Q62" s="110">
        <f>IFERROR(Q27/$B62,0)</f>
        <v>1393308804.4969213</v>
      </c>
      <c r="R62" s="110">
        <f>IFERROR(R27/$B62,0)</f>
        <v>920820204.67128944</v>
      </c>
    </row>
    <row r="63" spans="1:18">
      <c r="A63" s="98" t="s">
        <v>48</v>
      </c>
      <c r="B63" s="98" t="s">
        <v>24</v>
      </c>
      <c r="C63" s="109">
        <f>1/SUM(1/C66,1/C68,1/C72,1/C73,1/C75)</f>
        <v>3.3310040740251089E-2</v>
      </c>
      <c r="D63" s="109">
        <f>1/SUM(1/D66,1/D68,1/D72,1/D73,1/D75)</f>
        <v>5.6016088713292389E-3</v>
      </c>
      <c r="E63" s="109">
        <f>1/SUM(1/E66,1/E68,1/E72,1/E73,1/E75)</f>
        <v>2.7492803629509347E-2</v>
      </c>
      <c r="F63" s="109">
        <f>1/SUM(1/F64,1/F65,1/F66,1/F67,1/F68,1/F69,1/F70,1/F71,1/F72,1/F73,1/F74,1/F75,1/F76)</f>
        <v>37.960214302972012</v>
      </c>
      <c r="G63" s="109">
        <f t="shared" ref="G63:H63" si="33">1/SUM(1/G64,1/G65,1/G66,1/G67,1/G68,1/G69,1/G70,1/G71,1/G72,1/G73,1/G74,1/G75,1/G76)</f>
        <v>1.5051292259397518E-2</v>
      </c>
      <c r="H63" s="109">
        <f t="shared" si="33"/>
        <v>4.7924687804555086E-3</v>
      </c>
      <c r="I63" s="109">
        <f>1/SUM(1/I64,1/I65,1/I66,1/I67,1/I68,1/I69,1/I70,1/I72,1/I73,1/I75,1/I76)</f>
        <v>1.2476685235741511</v>
      </c>
      <c r="J63" s="109">
        <f>1/SUM(1/J64,1/J65,1/J66,1/J67,1/J68,1/J69,1/J70,1/J72,1/J73,1/J75,1/J76)</f>
        <v>6.6778700313610466</v>
      </c>
      <c r="K63" s="109">
        <f>1/SUM(1/K64,1/K65,1/K66,1/K67,1/K68,1/K69,1/K70,1/K72,1/K73,1/K75,1/K76)</f>
        <v>2.3366843852388537</v>
      </c>
      <c r="L63" s="109">
        <f>1/SUM(1/L64,1/L65,1/L66,1/L67,1/L68,1/L69,1/L70,1/L72,1/L73,1/L75,1/L76)</f>
        <v>1.4690284811972649</v>
      </c>
      <c r="M63" s="109">
        <f>1/SUM(1/M64,1/M65,1/M66,1/M67,1/M68,1/M69,1/M70,1/M72,1/M73,1/M75,1/M76)</f>
        <v>6.8517063250804586</v>
      </c>
      <c r="N63" s="109">
        <f>1/SUM(1/N64,1/N65,1/N66,1/N67,1/N68,1/N69,1/N70,1/N71,1/N72,1/N73,1/N74,1/N75,1/N76)</f>
        <v>1.2684410168425102</v>
      </c>
      <c r="O63" s="109">
        <f>1/SUM(1/O64,1/O65,1/O66,1/O67,1/O68,1/O69,1/O70,1/O71,1/O72,1/O73,1/O74,1/O75,1/O76)</f>
        <v>6.8579046899940357</v>
      </c>
      <c r="P63" s="109">
        <f>1/SUM(1/P64,1/P65,1/P66,1/P67,1/P68,1/P69,1/P70,1/P71,1/P72,1/P73,1/P74,1/P75,1/P76)</f>
        <v>2.3753215481218946</v>
      </c>
      <c r="Q63" s="109">
        <f>1/SUM(1/Q64,1/Q65,1/Q66,1/Q67,1/Q68,1/Q69,1/Q70,1/Q71,1/Q72,1/Q73,1/Q74,1/Q75,1/Q76)</f>
        <v>1.5120167295078386</v>
      </c>
      <c r="R63" s="109">
        <f>1/SUM(1/R64,1/R65,1/R66,1/R67,1/R68,1/R69,1/R70,1/R71,1/R72,1/R73,1/R74,1/R75,1/R76)</f>
        <v>7.5408880781849339</v>
      </c>
    </row>
    <row r="64" spans="1:18">
      <c r="A64" s="101" t="s">
        <v>319</v>
      </c>
      <c r="B64" s="106">
        <v>1</v>
      </c>
      <c r="C64" s="111">
        <f>IFERROR(C25/$B64,0)</f>
        <v>0</v>
      </c>
      <c r="D64" s="111">
        <f>IFERROR(D25/$B64,0)</f>
        <v>76.092413246062677</v>
      </c>
      <c r="E64" s="111">
        <f>IFERROR(E25/$B64,0)</f>
        <v>373.46302162882989</v>
      </c>
      <c r="F64" s="111">
        <f>IFERROR(F25/$B64,0)</f>
        <v>162324.07132064694</v>
      </c>
      <c r="G64" s="103">
        <f t="shared" ref="G64:G76" si="34">(IF(AND(C64&lt;&gt;0,E64&lt;&gt;0,F64&lt;&gt;0),1/((1/C64)+(1/E64)+(1/F64)),IF(AND(C64&lt;&gt;0,E64&lt;&gt;0,F64=0), 1/((1/C64)+(1/E64)),IF(AND(C64&lt;&gt;0,E64=0,F64&lt;&gt;0),1/((1/C64)+(1/F64)),IF(AND(C64=0,E64&lt;&gt;0,F64&lt;&gt;0),1/((1/E64)+(1/F64)),IF(AND(C64&lt;&gt;0,E64=0,F64=0),1/(1/C64),IF(AND(C64=0,E64&lt;&gt;0,F64=0),1/(1/E64),IF(AND(C64=0,E64=0,F64&lt;&gt;0),1/(1/F64),IF(AND(C64=0,E64=0,F64=0),0)))))))))</f>
        <v>372.60575830835012</v>
      </c>
      <c r="H64" s="103">
        <f t="shared" ref="H64:H76" si="35">(IF(AND(C64&lt;&gt;0,D64&lt;&gt;0,F64&lt;&gt;0),1/((1/C64)+(1/D64)+(1/F64)),IF(AND(C64&lt;&gt;0,D64&lt;&gt;0,F64=0), 1/((1/C64)+(1/D64)),IF(AND(C64&lt;&gt;0,D64=0,F64&lt;&gt;0),1/((1/C64)+(1/F64)),IF(AND(C64=0,D64&lt;&gt;0,F64&lt;&gt;0),1/((1/D64)+(1/F64)),IF(AND(C64&lt;&gt;0,D64=0,F64=0),1/(1/C64),IF(AND(C64=0,D64&lt;&gt;0,F64=0),1/(1/D64),IF(AND(C64=0,D64=0,F64&lt;&gt;0),1/(1/F64),IF(AND(C64=0,D64=0,F64=0),0)))))))))</f>
        <v>76.056760231801576</v>
      </c>
      <c r="I64" s="111">
        <f>IFERROR(I25/$B64,0)</f>
        <v>5885.4849353058407</v>
      </c>
      <c r="J64" s="111">
        <f>IFERROR(J25/$B64,0)</f>
        <v>27925.239385449826</v>
      </c>
      <c r="K64" s="111">
        <f>IFERROR(K25/$B64,0)</f>
        <v>9895.5857562540205</v>
      </c>
      <c r="L64" s="111">
        <f>IFERROR(L25/$B64,0)</f>
        <v>6465.1160274192916</v>
      </c>
      <c r="M64" s="111">
        <f>IFERROR(M25/$B64,0)</f>
        <v>28446.51052064489</v>
      </c>
      <c r="N64" s="111">
        <f>IFERROR(N25/$B64,0)</f>
        <v>6233.7921883446643</v>
      </c>
      <c r="O64" s="111">
        <f>IFERROR(O25/$B64,0)</f>
        <v>29694.090311404103</v>
      </c>
      <c r="P64" s="111">
        <f>IFERROR(P25/$B64,0)</f>
        <v>10607.678778455471</v>
      </c>
      <c r="Q64" s="111">
        <f>IFERROR(Q25/$B64,0)</f>
        <v>7021.712785718345</v>
      </c>
      <c r="R64" s="111">
        <f>IFERROR(R25/$B64,0)</f>
        <v>32246.06806628254</v>
      </c>
    </row>
    <row r="65" spans="1:18">
      <c r="A65" s="101" t="s">
        <v>320</v>
      </c>
      <c r="B65" s="106">
        <v>1</v>
      </c>
      <c r="C65" s="111">
        <f>IFERROR(C21/$B65,0)</f>
        <v>0</v>
      </c>
      <c r="D65" s="111">
        <f>IFERROR(D21/$B65,0)</f>
        <v>12.481345482087979</v>
      </c>
      <c r="E65" s="111">
        <f>IFERROR(E21/$B65,0)</f>
        <v>61.258682684441169</v>
      </c>
      <c r="F65" s="111">
        <f>IFERROR(F21/$B65,0)</f>
        <v>10503246090.115343</v>
      </c>
      <c r="G65" s="103">
        <f t="shared" si="34"/>
        <v>61.258682327158652</v>
      </c>
      <c r="H65" s="103">
        <f t="shared" si="35"/>
        <v>12.481345467255995</v>
      </c>
      <c r="I65" s="111">
        <f>IFERROR(I21/$B65,0)</f>
        <v>1499845044.6918254</v>
      </c>
      <c r="J65" s="111">
        <f>IFERROR(J21/$B65,0)</f>
        <v>3250403832.0614257</v>
      </c>
      <c r="K65" s="111">
        <f>IFERROR(K21/$B65,0)</f>
        <v>1716619523.8074405</v>
      </c>
      <c r="L65" s="111">
        <f>IFERROR(L21/$B65,0)</f>
        <v>1504981500.3243318</v>
      </c>
      <c r="M65" s="111">
        <f>IFERROR(M21/$B65,0)</f>
        <v>1935923339.6242504</v>
      </c>
      <c r="N65" s="111">
        <f>IFERROR(N21/$B65,0)</f>
        <v>1616499659.2789667</v>
      </c>
      <c r="O65" s="111">
        <f>IFERROR(O21/$B65,0)</f>
        <v>3503213018.9995375</v>
      </c>
      <c r="P65" s="111">
        <f>IFERROR(P21/$B65,0)</f>
        <v>1850134375.6591303</v>
      </c>
      <c r="Q65" s="111">
        <f>IFERROR(Q21/$B65,0)</f>
        <v>1622035617.0162239</v>
      </c>
      <c r="R65" s="111">
        <f>IFERROR(R21/$B65,0)</f>
        <v>2086495154.9283583</v>
      </c>
    </row>
    <row r="66" spans="1:18">
      <c r="A66" s="101" t="s">
        <v>321</v>
      </c>
      <c r="B66" s="106">
        <v>0.99980000000000002</v>
      </c>
      <c r="C66" s="111">
        <f>IFERROR(C17/$B66,0)</f>
        <v>308.07295970963486</v>
      </c>
      <c r="D66" s="111">
        <f>IFERROR(D17/$B66,0)</f>
        <v>2.2332742249997346</v>
      </c>
      <c r="E66" s="111">
        <f>IFERROR(E17/$B66,0)</f>
        <v>10.960952670762367</v>
      </c>
      <c r="F66" s="111">
        <f>IFERROR(F17/$B66,0)</f>
        <v>249.24150745921582</v>
      </c>
      <c r="G66" s="103">
        <f t="shared" si="34"/>
        <v>10.153201365132288</v>
      </c>
      <c r="H66" s="103">
        <f t="shared" si="35"/>
        <v>2.1976514914507956</v>
      </c>
      <c r="I66" s="111">
        <f>IFERROR(I17/$B66,0)</f>
        <v>9.6532976368761041</v>
      </c>
      <c r="J66" s="111">
        <f>IFERROR(J17/$B66,0)</f>
        <v>42.432625459615522</v>
      </c>
      <c r="K66" s="111">
        <f>IFERROR(K17/$B66,0)</f>
        <v>15.235453058200232</v>
      </c>
      <c r="L66" s="111">
        <f>IFERROR(L17/$B66,0)</f>
        <v>10.307347915911627</v>
      </c>
      <c r="M66" s="111">
        <f>IFERROR(M17/$B66,0)</f>
        <v>43.010242350688827</v>
      </c>
      <c r="N66" s="111">
        <f>IFERROR(N17/$B66,0)</f>
        <v>10.839951188201907</v>
      </c>
      <c r="O66" s="111">
        <f>IFERROR(O17/$B66,0)</f>
        <v>47.586377004132665</v>
      </c>
      <c r="P66" s="111">
        <f>IFERROR(P17/$B66,0)</f>
        <v>17.010447353989207</v>
      </c>
      <c r="Q66" s="111">
        <f>IFERROR(Q17/$B66,0)</f>
        <v>12.169509539392907</v>
      </c>
      <c r="R66" s="111">
        <f>IFERROR(R17/$B66,0)</f>
        <v>49.512426278396703</v>
      </c>
    </row>
    <row r="67" spans="1:18">
      <c r="A67" s="101" t="s">
        <v>322</v>
      </c>
      <c r="B67" s="106">
        <v>2.0000000000000001E-4</v>
      </c>
      <c r="C67" s="111">
        <f>IFERROR(C5/$B67,0)</f>
        <v>0</v>
      </c>
      <c r="D67" s="111">
        <f>IFERROR(D5/$B67,0)</f>
        <v>0</v>
      </c>
      <c r="E67" s="111">
        <f>IFERROR(E5/$B67,0)</f>
        <v>0</v>
      </c>
      <c r="F67" s="111">
        <f>IFERROR(F5/$B67,0)</f>
        <v>13942905628.398727</v>
      </c>
      <c r="G67" s="103">
        <f t="shared" si="34"/>
        <v>13942905628.398727</v>
      </c>
      <c r="H67" s="103">
        <f t="shared" si="35"/>
        <v>13942905628.398727</v>
      </c>
      <c r="I67" s="111">
        <f>IFERROR(I5/$B67,0)</f>
        <v>1516654665.0247769</v>
      </c>
      <c r="J67" s="111">
        <f>IFERROR(J5/$B67,0)</f>
        <v>4961217236.6484194</v>
      </c>
      <c r="K67" s="111">
        <f>IFERROR(K5/$B67,0)</f>
        <v>2257212452.6967859</v>
      </c>
      <c r="L67" s="111">
        <f>IFERROR(L5/$B67,0)</f>
        <v>1627460485.300559</v>
      </c>
      <c r="M67" s="111">
        <f>IFERROR(M5/$B67,0)</f>
        <v>2084291498.7182596</v>
      </c>
      <c r="N67" s="111">
        <f>IFERROR(N5/$B67,0)</f>
        <v>2015465532.6329253</v>
      </c>
      <c r="O67" s="111">
        <f>IFERROR(O5/$B67,0)</f>
        <v>6592906461.146122</v>
      </c>
      <c r="P67" s="111">
        <f>IFERROR(P5/$B67,0)</f>
        <v>2999584548.2503953</v>
      </c>
      <c r="Q67" s="111">
        <f>IFERROR(Q5/$B67,0)</f>
        <v>2162714156.0216317</v>
      </c>
      <c r="R67" s="111">
        <f>IFERROR(R5/$B67,0)</f>
        <v>2769791813.8522654</v>
      </c>
    </row>
    <row r="68" spans="1:18">
      <c r="A68" s="101" t="s">
        <v>323</v>
      </c>
      <c r="B68" s="106">
        <v>0.99999979999999999</v>
      </c>
      <c r="C68" s="111">
        <f>IFERROR(C9/$B68,0)</f>
        <v>461.24321207312744</v>
      </c>
      <c r="D68" s="111">
        <f>IFERROR(D9/$B68,0)</f>
        <v>2.8072934773328533</v>
      </c>
      <c r="E68" s="111">
        <f>IFERROR(E9/$B68,0)</f>
        <v>13.778250155548616</v>
      </c>
      <c r="F68" s="111">
        <f>IFERROR(F9/$B68,0)</f>
        <v>45.059338192217531</v>
      </c>
      <c r="G68" s="103">
        <f t="shared" si="34"/>
        <v>10.315747667473522</v>
      </c>
      <c r="H68" s="103">
        <f t="shared" si="35"/>
        <v>2.6275960981214639</v>
      </c>
      <c r="I68" s="111">
        <f>IFERROR(I9/$B68,0)</f>
        <v>1.4342781282326789</v>
      </c>
      <c r="J68" s="111">
        <f>IFERROR(J9/$B68,0)</f>
        <v>7.9415575938235472</v>
      </c>
      <c r="K68" s="111">
        <f>IFERROR(K9/$B68,0)</f>
        <v>2.7639734762817252</v>
      </c>
      <c r="L68" s="111">
        <f>IFERROR(L9/$B68,0)</f>
        <v>1.7151348719740593</v>
      </c>
      <c r="M68" s="111">
        <f>IFERROR(M9/$B68,0)</f>
        <v>8.2014631150759545</v>
      </c>
      <c r="N68" s="111">
        <f>IFERROR(N9/$B68,0)</f>
        <v>1.4382914752887423</v>
      </c>
      <c r="O68" s="111">
        <f>IFERROR(O9/$B68,0)</f>
        <v>8.0301059609946819</v>
      </c>
      <c r="P68" s="111">
        <f>IFERROR(P9/$B68,0)</f>
        <v>2.7653486996263683</v>
      </c>
      <c r="Q68" s="111">
        <f>IFERROR(Q9/$B68,0)</f>
        <v>1.7288559509498518</v>
      </c>
      <c r="R68" s="111">
        <f>IFERROR(R9/$B68,0)</f>
        <v>8.9511461519329014</v>
      </c>
    </row>
    <row r="69" spans="1:18">
      <c r="A69" s="101" t="s">
        <v>324</v>
      </c>
      <c r="B69" s="106">
        <v>1.9999999999999999E-7</v>
      </c>
      <c r="C69" s="111">
        <f>IFERROR(C24/$B69,0)</f>
        <v>0</v>
      </c>
      <c r="D69" s="111">
        <f>IFERROR(D24/$B69,0)</f>
        <v>0</v>
      </c>
      <c r="E69" s="111">
        <f>IFERROR(E24/$B69,0)</f>
        <v>0</v>
      </c>
      <c r="F69" s="111">
        <f>IFERROR(F24/$B69,0)</f>
        <v>415386525166.95551</v>
      </c>
      <c r="G69" s="103">
        <f t="shared" si="34"/>
        <v>415386525166.95551</v>
      </c>
      <c r="H69" s="103">
        <f t="shared" si="35"/>
        <v>415386525166.95551</v>
      </c>
      <c r="I69" s="111">
        <f>IFERROR(I24/$B69,0)</f>
        <v>14862485971.614092</v>
      </c>
      <c r="J69" s="111">
        <f>IFERROR(J24/$B69,0)</f>
        <v>72220524996.114029</v>
      </c>
      <c r="K69" s="111">
        <f>IFERROR(K24/$B69,0)</f>
        <v>25655481736.714794</v>
      </c>
      <c r="L69" s="111">
        <f>IFERROR(L24/$B69,0)</f>
        <v>16577388199.108023</v>
      </c>
      <c r="M69" s="111">
        <f>IFERROR(M24/$B69,0)</f>
        <v>73930033134.958572</v>
      </c>
      <c r="N69" s="111">
        <f>IFERROR(N24/$B69,0)</f>
        <v>16092481676.090611</v>
      </c>
      <c r="O69" s="111">
        <f>IFERROR(O24/$B69,0)</f>
        <v>76482814210.265213</v>
      </c>
      <c r="P69" s="111">
        <f>IFERROR(P24/$B69,0)</f>
        <v>27605524056.755577</v>
      </c>
      <c r="Q69" s="111">
        <f>IFERROR(Q24/$B69,0)</f>
        <v>17167577936.039614</v>
      </c>
      <c r="R69" s="111">
        <f>IFERROR(R24/$B69,0)</f>
        <v>82517534555.249237</v>
      </c>
    </row>
    <row r="70" spans="1:18">
      <c r="A70" s="101" t="s">
        <v>325</v>
      </c>
      <c r="B70" s="106">
        <v>0.99979000004200003</v>
      </c>
      <c r="C70" s="111">
        <f>IFERROR(C20/$B70,0)</f>
        <v>0</v>
      </c>
      <c r="D70" s="111">
        <f>IFERROR(D20/$B70,0)</f>
        <v>0</v>
      </c>
      <c r="E70" s="111">
        <f>IFERROR(E20/$B70,0)</f>
        <v>0</v>
      </c>
      <c r="F70" s="111">
        <f>IFERROR(F20/$B70,0)</f>
        <v>767652.0378112857</v>
      </c>
      <c r="G70" s="103">
        <f t="shared" si="34"/>
        <v>767652.03781128558</v>
      </c>
      <c r="H70" s="103">
        <f t="shared" si="35"/>
        <v>767652.03781128558</v>
      </c>
      <c r="I70" s="111">
        <f>IFERROR(I20/$B70,0)</f>
        <v>26584.393056371275</v>
      </c>
      <c r="J70" s="111">
        <f>IFERROR(J20/$B70,0)</f>
        <v>134388.01636952392</v>
      </c>
      <c r="K70" s="111">
        <f>IFERROR(K20/$B70,0)</f>
        <v>47678.531025013712</v>
      </c>
      <c r="L70" s="111">
        <f>IFERROR(L20/$B70,0)</f>
        <v>30355.881344645397</v>
      </c>
      <c r="M70" s="111">
        <f>IFERROR(M20/$B70,0)</f>
        <v>137937.88850003964</v>
      </c>
      <c r="N70" s="111">
        <f>IFERROR(N20/$B70,0)</f>
        <v>27695.943811347053</v>
      </c>
      <c r="O70" s="111">
        <f>IFERROR(O20/$B70,0)</f>
        <v>139506.79573930043</v>
      </c>
      <c r="P70" s="111">
        <f>IFERROR(P20/$B70,0)</f>
        <v>49781.101849226696</v>
      </c>
      <c r="Q70" s="111">
        <f>IFERROR(Q20/$B70,0)</f>
        <v>31241.558823877418</v>
      </c>
      <c r="R70" s="111">
        <f>IFERROR(R20/$B70,0)</f>
        <v>152495.9278133547</v>
      </c>
    </row>
    <row r="71" spans="1:18">
      <c r="A71" s="101" t="s">
        <v>326</v>
      </c>
      <c r="B71" s="106">
        <v>2.0999995799999999E-4</v>
      </c>
      <c r="C71" s="111">
        <f>IFERROR(C29/$B71,0)</f>
        <v>0</v>
      </c>
      <c r="D71" s="111">
        <f>IFERROR(D29/$B71,0)</f>
        <v>0</v>
      </c>
      <c r="E71" s="111">
        <f>IFERROR(E29/$B71,0)</f>
        <v>0</v>
      </c>
      <c r="F71" s="111">
        <f>IFERROR(F29/$B71,0)</f>
        <v>113635.31890767622</v>
      </c>
      <c r="G71" s="103">
        <f t="shared" si="34"/>
        <v>113635.31890767622</v>
      </c>
      <c r="H71" s="103">
        <f t="shared" si="35"/>
        <v>113635.31890767622</v>
      </c>
      <c r="I71" s="111">
        <f>IFERROR(I29/$B71,0)</f>
        <v>0</v>
      </c>
      <c r="J71" s="111">
        <f>IFERROR(J29/$B71,0)</f>
        <v>0</v>
      </c>
      <c r="K71" s="111">
        <f>IFERROR(K29/$B71,0)</f>
        <v>0</v>
      </c>
      <c r="L71" s="111">
        <f>IFERROR(L29/$B71,0)</f>
        <v>0</v>
      </c>
      <c r="M71" s="111">
        <f>IFERROR(M29/$B71,0)</f>
        <v>0</v>
      </c>
      <c r="N71" s="111">
        <f>IFERROR(N29/$B71,0)</f>
        <v>3761.6831892739701</v>
      </c>
      <c r="O71" s="111">
        <f>IFERROR(O29/$B71,0)</f>
        <v>20282.555819065205</v>
      </c>
      <c r="P71" s="111">
        <f>IFERROR(P29/$B71,0)</f>
        <v>7061.5282175055363</v>
      </c>
      <c r="Q71" s="111">
        <f>IFERROR(Q29/$B71,0)</f>
        <v>4467.6544745133479</v>
      </c>
      <c r="R71" s="111">
        <f>IFERROR(R29/$B71,0)</f>
        <v>22573.930030330423</v>
      </c>
    </row>
    <row r="72" spans="1:18">
      <c r="A72" s="101" t="s">
        <v>327</v>
      </c>
      <c r="B72" s="106">
        <v>1</v>
      </c>
      <c r="C72" s="111">
        <f>IFERROR(C16/$B72,0)</f>
        <v>0.11331775412971912</v>
      </c>
      <c r="D72" s="111">
        <f>IFERROR(D16/$B72,0)</f>
        <v>1.0929925168589611E-2</v>
      </c>
      <c r="E72" s="111">
        <f>IFERROR(E16/$B72,0)</f>
        <v>5.3644282071047197E-2</v>
      </c>
      <c r="F72" s="111">
        <f>IFERROR(F16/$B72,0)</f>
        <v>29194.737091300205</v>
      </c>
      <c r="G72" s="103">
        <f t="shared" si="34"/>
        <v>3.6408528091960442E-2</v>
      </c>
      <c r="H72" s="103">
        <f t="shared" si="35"/>
        <v>9.9684288431430585E-3</v>
      </c>
      <c r="I72" s="111">
        <f>IFERROR(I16/$B72,0)</f>
        <v>5598.7727325509259</v>
      </c>
      <c r="J72" s="111">
        <f>IFERROR(J16/$B72,0)</f>
        <v>8713.7761891417613</v>
      </c>
      <c r="K72" s="111">
        <f>IFERROR(K16/$B72,0)</f>
        <v>5661.1794349838192</v>
      </c>
      <c r="L72" s="111">
        <f>IFERROR(L16/$B72,0)</f>
        <v>5598.7727325509259</v>
      </c>
      <c r="M72" s="111">
        <f>IFERROR(M16/$B72,0)</f>
        <v>4837.0349458093042</v>
      </c>
      <c r="N72" s="111">
        <f>IFERROR(N16/$B72,0)</f>
        <v>7092.9055915924446</v>
      </c>
      <c r="O72" s="111">
        <f>IFERROR(O16/$B72,0)</f>
        <v>10723.877873260959</v>
      </c>
      <c r="P72" s="111">
        <f>IFERROR(P16/$B72,0)</f>
        <v>7150.089772930598</v>
      </c>
      <c r="Q72" s="111">
        <f>IFERROR(Q16/$B72,0)</f>
        <v>7107.8066537596587</v>
      </c>
      <c r="R72" s="111">
        <f>IFERROR(R16/$B72,0)</f>
        <v>5799.604900025357</v>
      </c>
    </row>
    <row r="73" spans="1:18">
      <c r="A73" s="101" t="s">
        <v>328</v>
      </c>
      <c r="B73" s="106">
        <v>1</v>
      </c>
      <c r="C73" s="111">
        <f>IFERROR(C7/$B73,0)</f>
        <v>18.175718979222275</v>
      </c>
      <c r="D73" s="111">
        <f>IFERROR(D7/$B73,0)</f>
        <v>0.38121446319714986</v>
      </c>
      <c r="E73" s="111">
        <f>IFERROR(E7/$B73,0)</f>
        <v>1.8710078868682318</v>
      </c>
      <c r="F73" s="111">
        <f>IFERROR(F7/$B73,0)</f>
        <v>11419.368070108398</v>
      </c>
      <c r="G73" s="103">
        <f t="shared" si="34"/>
        <v>1.6961303810449326</v>
      </c>
      <c r="H73" s="103">
        <f t="shared" si="35"/>
        <v>0.37337097898155358</v>
      </c>
      <c r="I73" s="111">
        <f>IFERROR(I7/$B73,0)</f>
        <v>3355.6187429298416</v>
      </c>
      <c r="J73" s="111">
        <f>IFERROR(J7/$B73,0)</f>
        <v>9727.0259549213843</v>
      </c>
      <c r="K73" s="111">
        <f>IFERROR(K7/$B73,0)</f>
        <v>4518.6456936043896</v>
      </c>
      <c r="L73" s="111">
        <f>IFERROR(L7/$B73,0)</f>
        <v>3457.7462698885761</v>
      </c>
      <c r="M73" s="111">
        <f>IFERROR(M7/$B73,0)</f>
        <v>1925.6214093810472</v>
      </c>
      <c r="N73" s="111">
        <f>IFERROR(N7/$B73,0)</f>
        <v>4148.6224832298158</v>
      </c>
      <c r="O73" s="111">
        <f>IFERROR(O7/$B73,0)</f>
        <v>11478.871503374126</v>
      </c>
      <c r="P73" s="111">
        <f>IFERROR(P7/$B73,0)</f>
        <v>5208.9461973725556</v>
      </c>
      <c r="Q73" s="111">
        <f>IFERROR(Q7/$B73,0)</f>
        <v>4239.631919353802</v>
      </c>
      <c r="R73" s="111">
        <f>IFERROR(R7/$B73,0)</f>
        <v>2268.4849946577915</v>
      </c>
    </row>
    <row r="74" spans="1:18">
      <c r="A74" s="101" t="s">
        <v>329</v>
      </c>
      <c r="B74" s="107">
        <v>1.9000000000000001E-8</v>
      </c>
      <c r="C74" s="111">
        <f>IFERROR(C12/$B74,0)</f>
        <v>0</v>
      </c>
      <c r="D74" s="111">
        <f>IFERROR(D12/$B74,0)</f>
        <v>0</v>
      </c>
      <c r="E74" s="111">
        <f>IFERROR(E12/$B74,0)</f>
        <v>0</v>
      </c>
      <c r="F74" s="111">
        <f>IFERROR(F12/$B74,0)</f>
        <v>26171380662.607559</v>
      </c>
      <c r="G74" s="103">
        <f t="shared" si="34"/>
        <v>26171380662.607559</v>
      </c>
      <c r="H74" s="103">
        <f t="shared" si="35"/>
        <v>26171380662.607559</v>
      </c>
      <c r="I74" s="111">
        <f>IFERROR(I12/$B74,0)</f>
        <v>0</v>
      </c>
      <c r="J74" s="111">
        <f>IFERROR(J12/$B74,0)</f>
        <v>0</v>
      </c>
      <c r="K74" s="111">
        <f>IFERROR(K12/$B74,0)</f>
        <v>0</v>
      </c>
      <c r="L74" s="111">
        <f>IFERROR(L12/$B74,0)</f>
        <v>0</v>
      </c>
      <c r="M74" s="111">
        <f>IFERROR(M12/$B74,0)</f>
        <v>0</v>
      </c>
      <c r="N74" s="111">
        <f>IFERROR(N12/$B74,0)</f>
        <v>1212664389.7070992</v>
      </c>
      <c r="O74" s="111">
        <f>IFERROR(O12/$B74,0)</f>
        <v>5169819514.1872654</v>
      </c>
      <c r="P74" s="111">
        <f>IFERROR(P12/$B74,0)</f>
        <v>1841778159.9335053</v>
      </c>
      <c r="Q74" s="111">
        <f>IFERROR(Q12/$B74,0)</f>
        <v>1311506455.5106797</v>
      </c>
      <c r="R74" s="111">
        <f>IFERROR(R12/$B74,0)</f>
        <v>5199007857.3620024</v>
      </c>
    </row>
    <row r="75" spans="1:18">
      <c r="A75" s="101" t="s">
        <v>330</v>
      </c>
      <c r="B75" s="106">
        <v>1</v>
      </c>
      <c r="C75" s="111">
        <f>IFERROR(C18/$B75,0)</f>
        <v>4.7313082909831182E-2</v>
      </c>
      <c r="D75" s="111">
        <f>IFERROR(D18/$B75,0)</f>
        <v>1.1961576268686082E-2</v>
      </c>
      <c r="E75" s="111">
        <f>IFERROR(E18/$B75,0)</f>
        <v>5.8707645429794002E-2</v>
      </c>
      <c r="F75" s="111">
        <f>IFERROR(F18/$B75,0)</f>
        <v>6536033.9388963999</v>
      </c>
      <c r="G75" s="103">
        <f t="shared" si="34"/>
        <v>2.6199024738153859E-2</v>
      </c>
      <c r="H75" s="103">
        <f t="shared" si="35"/>
        <v>9.5477402443000462E-3</v>
      </c>
      <c r="I75" s="111">
        <f>IFERROR(I18/$B75,0)</f>
        <v>227228.17125731023</v>
      </c>
      <c r="J75" s="111">
        <f>IFERROR(J18/$B75,0)</f>
        <v>1144442.5118126534</v>
      </c>
      <c r="K75" s="111">
        <f>IFERROR(K18/$B75,0)</f>
        <v>403079.38467519189</v>
      </c>
      <c r="L75" s="111">
        <f>IFERROR(L18/$B75,0)</f>
        <v>258731.7820215981</v>
      </c>
      <c r="M75" s="111">
        <f>IFERROR(M18/$B75,0)</f>
        <v>1177316.4309439159</v>
      </c>
      <c r="N75" s="111">
        <f>IFERROR(N18/$B75,0)</f>
        <v>235936.6240889316</v>
      </c>
      <c r="O75" s="111">
        <f>IFERROR(O18/$B75,0)</f>
        <v>1188028.5886648046</v>
      </c>
      <c r="P75" s="111">
        <f>IFERROR(P18/$B75,0)</f>
        <v>421223.63416000764</v>
      </c>
      <c r="Q75" s="111">
        <f>IFERROR(Q18/$B75,0)</f>
        <v>266218.76530386333</v>
      </c>
      <c r="R75" s="111">
        <f>IFERROR(R18/$B75,0)</f>
        <v>1298398.8977263784</v>
      </c>
    </row>
    <row r="76" spans="1:18">
      <c r="A76" s="101" t="s">
        <v>331</v>
      </c>
      <c r="B76" s="106">
        <v>1.339E-6</v>
      </c>
      <c r="C76" s="111">
        <f>IFERROR(C27/$B76,0)</f>
        <v>0</v>
      </c>
      <c r="D76" s="111">
        <f>IFERROR(D27/$B76,0)</f>
        <v>0</v>
      </c>
      <c r="E76" s="111">
        <f>IFERROR(E27/$B76,0)</f>
        <v>0</v>
      </c>
      <c r="F76" s="111">
        <f>IFERROR(F27/$B76,0)</f>
        <v>4635333655.8526602</v>
      </c>
      <c r="G76" s="103">
        <f t="shared" si="34"/>
        <v>4635333655.8526602</v>
      </c>
      <c r="H76" s="103">
        <f t="shared" si="35"/>
        <v>4635333655.8526602</v>
      </c>
      <c r="I76" s="111">
        <f>IFERROR(I27/$B76,0)</f>
        <v>1118934286.1793966</v>
      </c>
      <c r="J76" s="111">
        <f>IFERROR(J27/$B76,0)</f>
        <v>3295059863.0170298</v>
      </c>
      <c r="K76" s="111">
        <f>IFERROR(K27/$B76,0)</f>
        <v>1549795105.0630939</v>
      </c>
      <c r="L76" s="111">
        <f>IFERROR(L27/$B76,0)</f>
        <v>1165742294.1669807</v>
      </c>
      <c r="M76" s="111">
        <f>IFERROR(M27/$B76,0)</f>
        <v>797278789.74362993</v>
      </c>
      <c r="N76" s="111">
        <f>IFERROR(N27/$B76,0)</f>
        <v>1258070898.7984798</v>
      </c>
      <c r="O76" s="111">
        <f>IFERROR(O27/$B76,0)</f>
        <v>3924659090.7379279</v>
      </c>
      <c r="P76" s="111">
        <f>IFERROR(P27/$B76,0)</f>
        <v>1867284982.2899458</v>
      </c>
      <c r="Q76" s="111">
        <f>IFERROR(Q27/$B76,0)</f>
        <v>1393308804.4969213</v>
      </c>
      <c r="R76" s="111">
        <f>IFERROR(R27/$B76,0)</f>
        <v>920820204.67128944</v>
      </c>
    </row>
  </sheetData>
  <sheetProtection algorithmName="SHA-512" hashValue="tcKf15TBGfrd0xqMZlJg+KuapqD+1W9/iqyJGeSZe6J9X16H2jo5TD6n5+HG22lEEppzsn6PpKtM2r91WSTPJw==" saltValue="chgOYWW3D1wDSOGqwXAa4A==" spinCount="100000" sheet="1" objects="1" scenarios="1" formatColumns="0" autoFilter="0"/>
  <autoFilter ref="A1:R76" xr:uid="{00000000-0009-0000-0000-00000700000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139</vt:i4>
      </vt:variant>
    </vt:vector>
  </HeadingPairs>
  <TitlesOfParts>
    <vt:vector size="163" baseType="lpstr">
      <vt:lpstr>Instructions</vt:lpstr>
      <vt:lpstr>Rad_Spec</vt:lpstr>
      <vt:lpstr>Fsurf</vt:lpstr>
      <vt:lpstr>GSF</vt:lpstr>
      <vt:lpstr>ACF</vt:lpstr>
      <vt:lpstr>pef</vt:lpstr>
      <vt:lpstr>ss</vt:lpstr>
      <vt:lpstr>s_res</vt:lpstr>
      <vt:lpstr>s_ind</vt:lpstr>
      <vt:lpstr>s_out</vt:lpstr>
      <vt:lpstr>s_com</vt:lpstr>
      <vt:lpstr>s_res_risk</vt:lpstr>
      <vt:lpstr>s_ind_risk</vt:lpstr>
      <vt:lpstr>s_out_risk</vt:lpstr>
      <vt:lpstr>s_com_risk</vt:lpstr>
      <vt:lpstr>up_Rad_Spec</vt:lpstr>
      <vt:lpstr>up_res</vt:lpstr>
      <vt:lpstr>up_ind</vt:lpstr>
      <vt:lpstr>up_out</vt:lpstr>
      <vt:lpstr>up_com</vt:lpstr>
      <vt:lpstr>up_res_risk</vt:lpstr>
      <vt:lpstr>up_ind_risk</vt:lpstr>
      <vt:lpstr>up_out_risk</vt:lpstr>
      <vt:lpstr>up_com_risk</vt:lpstr>
      <vt:lpstr>a_i</vt:lpstr>
      <vt:lpstr>a_p</vt:lpstr>
      <vt:lpstr>b_i</vt:lpstr>
      <vt:lpstr>c_p</vt:lpstr>
      <vt:lpstr>C_wear</vt:lpstr>
      <vt:lpstr>d__p</vt:lpstr>
      <vt:lpstr>d_A</vt:lpstr>
      <vt:lpstr>d_AR</vt:lpstr>
      <vt:lpstr>d_As</vt:lpstr>
      <vt:lpstr>d_Asw</vt:lpstr>
      <vt:lpstr>d_AVK__CA_urban_interstate</vt:lpstr>
      <vt:lpstr>d_Aw</vt:lpstr>
      <vt:lpstr>d_B</vt:lpstr>
      <vt:lpstr>d_Bw</vt:lpstr>
      <vt:lpstr>d_C</vt:lpstr>
      <vt:lpstr>d_Cw</vt:lpstr>
      <vt:lpstr>d_ED</vt:lpstr>
      <vt:lpstr>d_k_pp</vt:lpstr>
      <vt:lpstr>d_Km__CA_urban_interstate</vt:lpstr>
      <vt:lpstr>d_LR</vt:lpstr>
      <vt:lpstr>d_LS</vt:lpstr>
      <vt:lpstr>d_p</vt:lpstr>
      <vt:lpstr>d_PEF</vt:lpstr>
      <vt:lpstr>d_PEFm_pp</vt:lpstr>
      <vt:lpstr>d_Q_Cm</vt:lpstr>
      <vt:lpstr>d_sL</vt:lpstr>
      <vt:lpstr>d_T</vt:lpstr>
      <vt:lpstr>d_VKT</vt:lpstr>
      <vt:lpstr>d_W</vt:lpstr>
      <vt:lpstr>d_WR</vt:lpstr>
      <vt:lpstr>day_wk</vt:lpstr>
      <vt:lpstr>k_decay_iw</vt:lpstr>
      <vt:lpstr>k_decay_ow</vt:lpstr>
      <vt:lpstr>k_decay_res</vt:lpstr>
      <vt:lpstr>k_decay_w</vt:lpstr>
      <vt:lpstr>km_trip</vt:lpstr>
      <vt:lpstr>LS</vt:lpstr>
      <vt:lpstr>number_cars</vt:lpstr>
      <vt:lpstr>number_trucks</vt:lpstr>
      <vt:lpstr>s_A</vt:lpstr>
      <vt:lpstr>s_AR</vt:lpstr>
      <vt:lpstr>s_As</vt:lpstr>
      <vt:lpstr>s_Asw</vt:lpstr>
      <vt:lpstr>s_AVK__TN_rural_interstate</vt:lpstr>
      <vt:lpstr>s_Aw</vt:lpstr>
      <vt:lpstr>s_B</vt:lpstr>
      <vt:lpstr>s_Bw</vt:lpstr>
      <vt:lpstr>s_C</vt:lpstr>
      <vt:lpstr>s_Cw</vt:lpstr>
      <vt:lpstr>s_ED</vt:lpstr>
      <vt:lpstr>s_ED_iw</vt:lpstr>
      <vt:lpstr>s_ED_ow</vt:lpstr>
      <vt:lpstr>s_ED_res</vt:lpstr>
      <vt:lpstr>s_ED_res_a</vt:lpstr>
      <vt:lpstr>s_ED_res_c</vt:lpstr>
      <vt:lpstr>s_ED_w</vt:lpstr>
      <vt:lpstr>s_EF_iw</vt:lpstr>
      <vt:lpstr>s_EF_ow</vt:lpstr>
      <vt:lpstr>s_EF_res</vt:lpstr>
      <vt:lpstr>s_EF_res_a</vt:lpstr>
      <vt:lpstr>s_EF_res_c</vt:lpstr>
      <vt:lpstr>s_EF_w</vt:lpstr>
      <vt:lpstr>s_ET_iw</vt:lpstr>
      <vt:lpstr>s_ET_ow</vt:lpstr>
      <vt:lpstr>s_ET_res_a_h</vt:lpstr>
      <vt:lpstr>s_ET_res_c_h</vt:lpstr>
      <vt:lpstr>s_ET_res_i</vt:lpstr>
      <vt:lpstr>s_ET_res_o</vt:lpstr>
      <vt:lpstr>s_ET_w</vt:lpstr>
      <vt:lpstr>s_F_x_w</vt:lpstr>
      <vt:lpstr>s_Fam</vt:lpstr>
      <vt:lpstr>s_Foffset</vt:lpstr>
      <vt:lpstr>s_FQ_iw</vt:lpstr>
      <vt:lpstr>s_FQ_ow</vt:lpstr>
      <vt:lpstr>s_FQ_res_a</vt:lpstr>
      <vt:lpstr>s_FQ_res_c</vt:lpstr>
      <vt:lpstr>s_FQ_w</vt:lpstr>
      <vt:lpstr>s_FTSS_h</vt:lpstr>
      <vt:lpstr>s_GSF_i</vt:lpstr>
      <vt:lpstr>s_GSF_s</vt:lpstr>
      <vt:lpstr>s_HR__w</vt:lpstr>
      <vt:lpstr>s_HR_iw</vt:lpstr>
      <vt:lpstr>s_HR_ow</vt:lpstr>
      <vt:lpstr>s_IFAres_adj</vt:lpstr>
      <vt:lpstr>s_IFD_iw</vt:lpstr>
      <vt:lpstr>s_IFD_ow</vt:lpstr>
      <vt:lpstr>s_IFD_w</vt:lpstr>
      <vt:lpstr>s_IFDres_adj</vt:lpstr>
      <vt:lpstr>s_IRA_iw</vt:lpstr>
      <vt:lpstr>s_IRA_ow</vt:lpstr>
      <vt:lpstr>s_IRA_res_a</vt:lpstr>
      <vt:lpstr>s_IRA_res_c</vt:lpstr>
      <vt:lpstr>s_IRA_w</vt:lpstr>
      <vt:lpstr>s_k</vt:lpstr>
      <vt:lpstr>s_k_pp</vt:lpstr>
      <vt:lpstr>s_k_ui</vt:lpstr>
      <vt:lpstr>s_k_up</vt:lpstr>
      <vt:lpstr>s_Km_TN_rural_interstate</vt:lpstr>
      <vt:lpstr>s_LR</vt:lpstr>
      <vt:lpstr>s_LS</vt:lpstr>
      <vt:lpstr>s_M_moisture</vt:lpstr>
      <vt:lpstr>s_p</vt:lpstr>
      <vt:lpstr>s_PEF</vt:lpstr>
      <vt:lpstr>s_PEFm_pp</vt:lpstr>
      <vt:lpstr>s_PEFm_pp_state</vt:lpstr>
      <vt:lpstr>s_PEFm_ui</vt:lpstr>
      <vt:lpstr>s_PEFm_up</vt:lpstr>
      <vt:lpstr>s_Q_Cm</vt:lpstr>
      <vt:lpstr>s_Q_Cw</vt:lpstr>
      <vt:lpstr>s_S_speed</vt:lpstr>
      <vt:lpstr>s_SA_iw</vt:lpstr>
      <vt:lpstr>s_SA_ow</vt:lpstr>
      <vt:lpstr>s_SA_res_a</vt:lpstr>
      <vt:lpstr>s_SA_res_c</vt:lpstr>
      <vt:lpstr>s_SA_w</vt:lpstr>
      <vt:lpstr>s_SE</vt:lpstr>
      <vt:lpstr>s_silt</vt:lpstr>
      <vt:lpstr>s_sL</vt:lpstr>
      <vt:lpstr>s_SLF</vt:lpstr>
      <vt:lpstr>s_T</vt:lpstr>
      <vt:lpstr>s_t_com</vt:lpstr>
      <vt:lpstr>s_t_ind</vt:lpstr>
      <vt:lpstr>s_t_out</vt:lpstr>
      <vt:lpstr>s_t_res</vt:lpstr>
      <vt:lpstr>s_TR</vt:lpstr>
      <vt:lpstr>s_Umw</vt:lpstr>
      <vt:lpstr>s_Utw</vt:lpstr>
      <vt:lpstr>s_VKT_up</vt:lpstr>
      <vt:lpstr>s_VKTm_pp</vt:lpstr>
      <vt:lpstr>s_VKTm_st</vt:lpstr>
      <vt:lpstr>s_Vw</vt:lpstr>
      <vt:lpstr>s_W</vt:lpstr>
      <vt:lpstr>s_WR</vt:lpstr>
      <vt:lpstr>ss_ED</vt:lpstr>
      <vt:lpstr>ss_sL</vt:lpstr>
      <vt:lpstr>ss_T</vt:lpstr>
      <vt:lpstr>total_vehic</vt:lpstr>
      <vt:lpstr>trip_day</vt:lpstr>
      <vt:lpstr>wk_yr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Manning, Karessa L.</dc:creator>
  <cp:lastModifiedBy>Manning, Karessa L.</cp:lastModifiedBy>
  <dcterms:created xsi:type="dcterms:W3CDTF">2017-03-21T13:52:00Z</dcterms:created>
  <dcterms:modified xsi:type="dcterms:W3CDTF">2020-03-25T19:16:04Z</dcterms:modified>
</cp:coreProperties>
</file>